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KrosData\Export\"/>
    </mc:Choice>
  </mc:AlternateContent>
  <xr:revisionPtr revIDLastSave="0" documentId="13_ncr:1_{3FE0C33D-BECE-4867-B73F-0359725C2BFE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Rekapitulace stavby" sheetId="1" r:id="rId1"/>
    <sheet name="SO 01-1 - PŘÍPRAVA ÚZEMÍ ..." sheetId="2" r:id="rId2"/>
    <sheet name="SO 02-1 -  ZPEVNĚNÉ PLOCH..." sheetId="3" r:id="rId3"/>
    <sheet name="SO 03-1 - MOBILIÁŘ A VYBA..." sheetId="4" r:id="rId4"/>
    <sheet name="SO 04.1 - Pěstební opatře..." sheetId="5" r:id="rId5"/>
    <sheet name="SO 04.2 - Výsadba stromů" sheetId="6" r:id="rId6"/>
    <sheet name="SO 04.3 - Výsadba keřů" sheetId="7" r:id="rId7"/>
    <sheet name="SO 04.4.1 - Parkový trávník" sheetId="8" r:id="rId8"/>
    <sheet name="SO 04.4.2 - Štěrkový trávník" sheetId="9" r:id="rId9"/>
    <sheet name="SO 04.4.3 - Zatravněná dl..." sheetId="10" r:id="rId10"/>
    <sheet name="SO 04.5 - Trvalkové záhony" sheetId="11" r:id="rId11"/>
    <sheet name="SO 04.6 - Popínavé rostliny" sheetId="12" r:id="rId12"/>
    <sheet name="SO 06.1 - vodovodní přípo..." sheetId="13" r:id="rId13"/>
    <sheet name="SO 06.2 - areálové rozvod..." sheetId="14" r:id="rId14"/>
    <sheet name="SO 03-2 - MOBILIÁŘ A VYBA..." sheetId="15" r:id="rId15"/>
    <sheet name="VON - VEDLEJŠÍ A OSTATNÍ ..." sheetId="16" r:id="rId16"/>
    <sheet name="SO 02-41 - ZPEVNĚNÉ PLOCH..." sheetId="17" r:id="rId17"/>
    <sheet name="SO 02-42 - ZPEVNĚNÉ PLOCH..." sheetId="18" r:id="rId18"/>
    <sheet name="SO 05-4 - VEŘEJNÉ OSVĚTLE..." sheetId="19" r:id="rId19"/>
    <sheet name="SO 08-41 - PŘÍPOJKA PRO P..." sheetId="20" r:id="rId20"/>
    <sheet name="SO-08-42 - PŘÍPOJKA PRO P..." sheetId="21" r:id="rId21"/>
  </sheets>
  <definedNames>
    <definedName name="_xlnm._FilterDatabase" localSheetId="1" hidden="1">'SO 01-1 - PŘÍPRAVA ÚZEMÍ ...'!$C$122:$K$360</definedName>
    <definedName name="_xlnm._FilterDatabase" localSheetId="2" hidden="1">'SO 02-1 -  ZPEVNĚNÉ PLOCH...'!$C$123:$K$453</definedName>
    <definedName name="_xlnm._FilterDatabase" localSheetId="16" hidden="1">'SO 02-41 - ZPEVNĚNÉ PLOCH...'!$C$124:$K$231</definedName>
    <definedName name="_xlnm._FilterDatabase" localSheetId="17" hidden="1">'SO 02-42 - ZPEVNĚNÉ PLOCH...'!$C$125:$K$692</definedName>
    <definedName name="_xlnm._FilterDatabase" localSheetId="3" hidden="1">'SO 03-1 - MOBILIÁŘ A VYBA...'!$C$122:$K$152</definedName>
    <definedName name="_xlnm._FilterDatabase" localSheetId="14" hidden="1">'SO 03-2 - MOBILIÁŘ A VYBA...'!$C$122:$K$190</definedName>
    <definedName name="_xlnm._FilterDatabase" localSheetId="4" hidden="1">'SO 04.1 - Pěstební opatře...'!$C$126:$K$220</definedName>
    <definedName name="_xlnm._FilterDatabase" localSheetId="5" hidden="1">'SO 04.2 - Výsadba stromů'!$C$127:$K$247</definedName>
    <definedName name="_xlnm._FilterDatabase" localSheetId="6" hidden="1">'SO 04.3 - Výsadba keřů'!$C$127:$K$205</definedName>
    <definedName name="_xlnm._FilterDatabase" localSheetId="7" hidden="1">'SO 04.4.1 - Parkový trávník'!$C$127:$K$200</definedName>
    <definedName name="_xlnm._FilterDatabase" localSheetId="8" hidden="1">'SO 04.4.2 - Štěrkový trávník'!$C$127:$K$193</definedName>
    <definedName name="_xlnm._FilterDatabase" localSheetId="9" hidden="1">'SO 04.4.3 - Zatravněná dl...'!$C$127:$K$169</definedName>
    <definedName name="_xlnm._FilterDatabase" localSheetId="10" hidden="1">'SO 04.5 - Trvalkové záhony'!$C$127:$K$224</definedName>
    <definedName name="_xlnm._FilterDatabase" localSheetId="11" hidden="1">'SO 04.6 - Popínavé rostliny'!$C$127:$K$187</definedName>
    <definedName name="_xlnm._FilterDatabase" localSheetId="18" hidden="1">'SO 05-4 - VEŘEJNÉ OSVĚTLE...'!$C$181:$K$436</definedName>
    <definedName name="_xlnm._FilterDatabase" localSheetId="12" hidden="1">'SO 06.1 - vodovodní přípo...'!$C$127:$K$217</definedName>
    <definedName name="_xlnm._FilterDatabase" localSheetId="13" hidden="1">'SO 06.2 - areálové rozvod...'!$C$132:$K$257</definedName>
    <definedName name="_xlnm._FilterDatabase" localSheetId="19" hidden="1">'SO 08-41 - PŘÍPOJKA PRO P...'!$C$120:$K$141</definedName>
    <definedName name="_xlnm._FilterDatabase" localSheetId="20" hidden="1">'SO-08-42 - PŘÍPOJKA PRO P...'!$C$121:$K$145</definedName>
    <definedName name="_xlnm._FilterDatabase" localSheetId="15" hidden="1">'VON - VEDLEJŠÍ A OSTATNÍ ...'!$C$125:$K$212</definedName>
    <definedName name="_xlnm.Print_Titles" localSheetId="0">'Rekapitulace stavby'!$92:$92</definedName>
    <definedName name="_xlnm.Print_Titles" localSheetId="1">'SO 01-1 - PŘÍPRAVA ÚZEMÍ ...'!$122:$122</definedName>
    <definedName name="_xlnm.Print_Titles" localSheetId="2">'SO 02-1 -  ZPEVNĚNÉ PLOCH...'!$123:$123</definedName>
    <definedName name="_xlnm.Print_Titles" localSheetId="16">'SO 02-41 - ZPEVNĚNÉ PLOCH...'!$124:$124</definedName>
    <definedName name="_xlnm.Print_Titles" localSheetId="17">'SO 02-42 - ZPEVNĚNÉ PLOCH...'!$125:$125</definedName>
    <definedName name="_xlnm.Print_Titles" localSheetId="3">'SO 03-1 - MOBILIÁŘ A VYBA...'!$122:$122</definedName>
    <definedName name="_xlnm.Print_Titles" localSheetId="14">'SO 03-2 - MOBILIÁŘ A VYBA...'!$122:$122</definedName>
    <definedName name="_xlnm.Print_Titles" localSheetId="4">'SO 04.1 - Pěstební opatře...'!$126:$126</definedName>
    <definedName name="_xlnm.Print_Titles" localSheetId="5">'SO 04.2 - Výsadba stromů'!$127:$127</definedName>
    <definedName name="_xlnm.Print_Titles" localSheetId="6">'SO 04.3 - Výsadba keřů'!$127:$127</definedName>
    <definedName name="_xlnm.Print_Titles" localSheetId="7">'SO 04.4.1 - Parkový trávník'!$127:$127</definedName>
    <definedName name="_xlnm.Print_Titles" localSheetId="8">'SO 04.4.2 - Štěrkový trávník'!$127:$127</definedName>
    <definedName name="_xlnm.Print_Titles" localSheetId="9">'SO 04.4.3 - Zatravněná dl...'!$127:$127</definedName>
    <definedName name="_xlnm.Print_Titles" localSheetId="10">'SO 04.5 - Trvalkové záhony'!$127:$127</definedName>
    <definedName name="_xlnm.Print_Titles" localSheetId="11">'SO 04.6 - Popínavé rostliny'!$127:$127</definedName>
    <definedName name="_xlnm.Print_Titles" localSheetId="18">'SO 05-4 - VEŘEJNÉ OSVĚTLE...'!$181:$181</definedName>
    <definedName name="_xlnm.Print_Titles" localSheetId="12">'SO 06.1 - vodovodní přípo...'!$127:$127</definedName>
    <definedName name="_xlnm.Print_Titles" localSheetId="13">'SO 06.2 - areálové rozvod...'!$132:$132</definedName>
    <definedName name="_xlnm.Print_Titles" localSheetId="19">'SO 08-41 - PŘÍPOJKA PRO P...'!$120:$120</definedName>
    <definedName name="_xlnm.Print_Titles" localSheetId="20">'SO-08-42 - PŘÍPOJKA PRO P...'!$121:$121</definedName>
    <definedName name="_xlnm.Print_Titles" localSheetId="15">'VON - VEDLEJŠÍ A OSTATNÍ ...'!$125:$125</definedName>
    <definedName name="_xlnm.Print_Area" localSheetId="0">'Rekapitulace stavby'!$D$4:$AO$76,'Rekapitulace stavby'!$C$82:$AQ$121</definedName>
    <definedName name="_xlnm.Print_Area" localSheetId="1">'SO 01-1 - PŘÍPRAVA ÚZEMÍ ...'!$C$4:$J$75,'SO 01-1 - PŘÍPRAVA ÚZEMÍ ...'!$C$81:$J$102,'SO 01-1 - PŘÍPRAVA ÚZEMÍ ...'!$C$108:$K$360</definedName>
    <definedName name="_xlnm.Print_Area" localSheetId="2">'SO 02-1 -  ZPEVNĚNÉ PLOCH...'!$C$4:$J$75,'SO 02-1 -  ZPEVNĚNÉ PLOCH...'!$C$81:$J$103,'SO 02-1 -  ZPEVNĚNÉ PLOCH...'!$C$109:$K$453</definedName>
    <definedName name="_xlnm.Print_Area" localSheetId="16">'SO 02-41 - ZPEVNĚNÉ PLOCH...'!$C$4:$J$75,'SO 02-41 - ZPEVNĚNÉ PLOCH...'!$C$81:$J$104,'SO 02-41 - ZPEVNĚNÉ PLOCH...'!$C$110:$K$231</definedName>
    <definedName name="_xlnm.Print_Area" localSheetId="17">'SO 02-42 - ZPEVNĚNÉ PLOCH...'!$C$4:$J$75,'SO 02-42 - ZPEVNĚNÉ PLOCH...'!$C$81:$J$105,'SO 02-42 - ZPEVNĚNÉ PLOCH...'!$C$111:$K$692</definedName>
    <definedName name="_xlnm.Print_Area" localSheetId="3">'SO 03-1 - MOBILIÁŘ A VYBA...'!$C$4:$J$75,'SO 03-1 - MOBILIÁŘ A VYBA...'!$C$81:$J$102,'SO 03-1 - MOBILIÁŘ A VYBA...'!$C$108:$K$152</definedName>
    <definedName name="_xlnm.Print_Area" localSheetId="14">'SO 03-2 - MOBILIÁŘ A VYBA...'!$C$4:$J$75,'SO 03-2 - MOBILIÁŘ A VYBA...'!$C$81:$J$102,'SO 03-2 - MOBILIÁŘ A VYBA...'!$C$108:$K$190</definedName>
    <definedName name="_xlnm.Print_Area" localSheetId="4">'SO 04.1 - Pěstební opatře...'!$C$4:$J$76,'SO 04.1 - Pěstební opatře...'!$C$82:$J$104,'SO 04.1 - Pěstební opatře...'!$C$110:$K$220</definedName>
    <definedName name="_xlnm.Print_Area" localSheetId="5">'SO 04.2 - Výsadba stromů'!$C$4:$J$76,'SO 04.2 - Výsadba stromů'!$C$82:$J$105,'SO 04.2 - Výsadba stromů'!$C$111:$K$247</definedName>
    <definedName name="_xlnm.Print_Area" localSheetId="6">'SO 04.3 - Výsadba keřů'!$C$4:$J$76,'SO 04.3 - Výsadba keřů'!$C$82:$J$105,'SO 04.3 - Výsadba keřů'!$C$111:$K$205</definedName>
    <definedName name="_xlnm.Print_Area" localSheetId="7">'SO 04.4.1 - Parkový trávník'!$C$4:$J$76,'SO 04.4.1 - Parkový trávník'!$C$82:$J$105,'SO 04.4.1 - Parkový trávník'!$C$111:$K$200</definedName>
    <definedName name="_xlnm.Print_Area" localSheetId="8">'SO 04.4.2 - Štěrkový trávník'!$C$4:$J$76,'SO 04.4.2 - Štěrkový trávník'!$C$82:$J$105,'SO 04.4.2 - Štěrkový trávník'!$C$111:$K$193</definedName>
    <definedName name="_xlnm.Print_Area" localSheetId="9">'SO 04.4.3 - Zatravněná dl...'!$C$4:$J$76,'SO 04.4.3 - Zatravněná dl...'!$C$82:$J$105,'SO 04.4.3 - Zatravněná dl...'!$C$111:$K$169</definedName>
    <definedName name="_xlnm.Print_Area" localSheetId="10">'SO 04.5 - Trvalkové záhony'!$C$4:$J$76,'SO 04.5 - Trvalkové záhony'!$C$82:$J$105,'SO 04.5 - Trvalkové záhony'!$C$111:$K$224</definedName>
    <definedName name="_xlnm.Print_Area" localSheetId="11">'SO 04.6 - Popínavé rostliny'!$C$4:$J$76,'SO 04.6 - Popínavé rostliny'!$C$82:$J$105,'SO 04.6 - Popínavé rostliny'!$C$111:$K$187</definedName>
    <definedName name="_xlnm.Print_Area" localSheetId="18">'SO 05-4 - VEŘEJNÉ OSVĚTLE...'!$C$4:$J$75,'SO 05-4 - VEŘEJNÉ OSVĚTLE...'!$C$81:$J$161,'SO 05-4 - VEŘEJNÉ OSVĚTLE...'!$C$167:$K$436</definedName>
    <definedName name="_xlnm.Print_Area" localSheetId="12">'SO 06.1 - vodovodní přípo...'!$C$4:$J$75,'SO 06.1 - vodovodní přípo...'!$C$81:$J$105,'SO 06.1 - vodovodní přípo...'!$C$111:$K$217</definedName>
    <definedName name="_xlnm.Print_Area" localSheetId="13">'SO 06.2 - areálové rozvod...'!$C$4:$J$75,'SO 06.2 - areálové rozvod...'!$C$81:$J$110,'SO 06.2 - areálové rozvod...'!$C$116:$K$257</definedName>
    <definedName name="_xlnm.Print_Area" localSheetId="19">'SO 08-41 - PŘÍPOJKA PRO P...'!$C$4:$J$75,'SO 08-41 - PŘÍPOJKA PRO P...'!$C$81:$J$100,'SO 08-41 - PŘÍPOJKA PRO P...'!$C$106:$K$141</definedName>
    <definedName name="_xlnm.Print_Area" localSheetId="20">'SO-08-42 - PŘÍPOJKA PRO P...'!$C$4:$J$75,'SO-08-42 - PŘÍPOJKA PRO P...'!$C$81:$J$101,'SO-08-42 - PŘÍPOJKA PRO P...'!$C$107:$K$145</definedName>
    <definedName name="_xlnm.Print_Area" localSheetId="15">'VON - VEDLEJŠÍ A OSTATNÍ ...'!$C$4:$J$75,'VON - VEDLEJŠÍ A OSTATNÍ ...'!$C$81:$J$105,'VON - VEDLEJŠÍ A OSTATNÍ ...'!$C$111:$K$212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1" l="1"/>
  <c r="J38" i="21"/>
  <c r="AY120" i="1" s="1"/>
  <c r="J37" i="21"/>
  <c r="AX120" i="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J118" i="21"/>
  <c r="F118" i="21"/>
  <c r="F116" i="21"/>
  <c r="E114" i="21"/>
  <c r="J92" i="21"/>
  <c r="F92" i="21"/>
  <c r="F90" i="21"/>
  <c r="E88" i="21"/>
  <c r="J26" i="21"/>
  <c r="E26" i="21"/>
  <c r="J93" i="21" s="1"/>
  <c r="J25" i="21"/>
  <c r="J20" i="21"/>
  <c r="E20" i="21"/>
  <c r="F119" i="21"/>
  <c r="J19" i="21"/>
  <c r="J14" i="21"/>
  <c r="J116" i="21" s="1"/>
  <c r="E7" i="21"/>
  <c r="E110" i="21"/>
  <c r="J39" i="20"/>
  <c r="J38" i="20"/>
  <c r="AY119" i="1"/>
  <c r="J37" i="20"/>
  <c r="AX119" i="1" s="1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2" i="20"/>
  <c r="BH132" i="20"/>
  <c r="BG132" i="20"/>
  <c r="BF132" i="20"/>
  <c r="T132" i="20"/>
  <c r="R132" i="20"/>
  <c r="P132" i="20"/>
  <c r="BI131" i="20"/>
  <c r="BH131" i="20"/>
  <c r="BG131" i="20"/>
  <c r="BF131" i="20"/>
  <c r="T131" i="20"/>
  <c r="R131" i="20"/>
  <c r="P131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J118" i="20"/>
  <c r="J117" i="20"/>
  <c r="F117" i="20"/>
  <c r="F115" i="20"/>
  <c r="E113" i="20"/>
  <c r="J93" i="20"/>
  <c r="J92" i="20"/>
  <c r="F92" i="20"/>
  <c r="F90" i="20"/>
  <c r="E88" i="20"/>
  <c r="J20" i="20"/>
  <c r="E20" i="20"/>
  <c r="F93" i="20" s="1"/>
  <c r="J19" i="20"/>
  <c r="J14" i="20"/>
  <c r="J115" i="20"/>
  <c r="E7" i="20"/>
  <c r="E84" i="20" s="1"/>
  <c r="J39" i="19"/>
  <c r="J38" i="19"/>
  <c r="AY118" i="1" s="1"/>
  <c r="J37" i="19"/>
  <c r="AX118" i="1" s="1"/>
  <c r="BI436" i="19"/>
  <c r="BH436" i="19"/>
  <c r="BG436" i="19"/>
  <c r="BF436" i="19"/>
  <c r="T436" i="19"/>
  <c r="T435" i="19" s="1"/>
  <c r="R436" i="19"/>
  <c r="R435" i="19" s="1"/>
  <c r="P436" i="19"/>
  <c r="P435" i="19" s="1"/>
  <c r="BI432" i="19"/>
  <c r="BH432" i="19"/>
  <c r="BG432" i="19"/>
  <c r="BF432" i="19"/>
  <c r="T432" i="19"/>
  <c r="T431" i="19"/>
  <c r="R432" i="19"/>
  <c r="R431" i="19"/>
  <c r="P432" i="19"/>
  <c r="P431" i="19"/>
  <c r="BI428" i="19"/>
  <c r="BH428" i="19"/>
  <c r="BG428" i="19"/>
  <c r="BF428" i="19"/>
  <c r="T428" i="19"/>
  <c r="R428" i="19"/>
  <c r="P428" i="19"/>
  <c r="BI427" i="19"/>
  <c r="BH427" i="19"/>
  <c r="BG427" i="19"/>
  <c r="BF427" i="19"/>
  <c r="T427" i="19"/>
  <c r="R427" i="19"/>
  <c r="P427" i="19"/>
  <c r="BI424" i="19"/>
  <c r="BH424" i="19"/>
  <c r="BG424" i="19"/>
  <c r="BF424" i="19"/>
  <c r="T424" i="19"/>
  <c r="R424" i="19"/>
  <c r="P424" i="19"/>
  <c r="BI421" i="19"/>
  <c r="BH421" i="19"/>
  <c r="BG421" i="19"/>
  <c r="BF421" i="19"/>
  <c r="T421" i="19"/>
  <c r="R421" i="19"/>
  <c r="P421" i="19"/>
  <c r="BI417" i="19"/>
  <c r="BH417" i="19"/>
  <c r="BG417" i="19"/>
  <c r="BF417" i="19"/>
  <c r="T417" i="19"/>
  <c r="T416" i="19" s="1"/>
  <c r="R417" i="19"/>
  <c r="R416" i="19"/>
  <c r="P417" i="19"/>
  <c r="P416" i="19"/>
  <c r="BI413" i="19"/>
  <c r="BH413" i="19"/>
  <c r="BG413" i="19"/>
  <c r="BF413" i="19"/>
  <c r="T413" i="19"/>
  <c r="T412" i="19"/>
  <c r="R413" i="19"/>
  <c r="R412" i="19"/>
  <c r="P413" i="19"/>
  <c r="P412" i="19"/>
  <c r="BI409" i="19"/>
  <c r="BH409" i="19"/>
  <c r="BG409" i="19"/>
  <c r="BF409" i="19"/>
  <c r="T409" i="19"/>
  <c r="T408" i="19"/>
  <c r="R409" i="19"/>
  <c r="R408" i="19"/>
  <c r="P409" i="19"/>
  <c r="P408" i="19" s="1"/>
  <c r="BI405" i="19"/>
  <c r="BH405" i="19"/>
  <c r="BG405" i="19"/>
  <c r="BF405" i="19"/>
  <c r="T405" i="19"/>
  <c r="T404" i="19"/>
  <c r="R405" i="19"/>
  <c r="R404" i="19" s="1"/>
  <c r="P405" i="19"/>
  <c r="P404" i="19"/>
  <c r="BI403" i="19"/>
  <c r="BH403" i="19"/>
  <c r="BG403" i="19"/>
  <c r="BF403" i="19"/>
  <c r="T403" i="19"/>
  <c r="T402" i="19" s="1"/>
  <c r="R403" i="19"/>
  <c r="R402" i="19"/>
  <c r="P403" i="19"/>
  <c r="P402" i="19"/>
  <c r="BI399" i="19"/>
  <c r="BH399" i="19"/>
  <c r="BG399" i="19"/>
  <c r="BF399" i="19"/>
  <c r="T399" i="19"/>
  <c r="T398" i="19"/>
  <c r="R399" i="19"/>
  <c r="R398" i="19"/>
  <c r="P399" i="19"/>
  <c r="P398" i="19"/>
  <c r="BI395" i="19"/>
  <c r="BH395" i="19"/>
  <c r="BG395" i="19"/>
  <c r="BF395" i="19"/>
  <c r="T395" i="19"/>
  <c r="T394" i="19"/>
  <c r="R395" i="19"/>
  <c r="R394" i="19"/>
  <c r="P395" i="19"/>
  <c r="P394" i="19" s="1"/>
  <c r="BI393" i="19"/>
  <c r="BH393" i="19"/>
  <c r="BG393" i="19"/>
  <c r="BF393" i="19"/>
  <c r="T393" i="19"/>
  <c r="R393" i="19"/>
  <c r="P393" i="19"/>
  <c r="BI392" i="19"/>
  <c r="BH392" i="19"/>
  <c r="BG392" i="19"/>
  <c r="BF392" i="19"/>
  <c r="T392" i="19"/>
  <c r="R392" i="19"/>
  <c r="P392" i="19"/>
  <c r="BI388" i="19"/>
  <c r="BH388" i="19"/>
  <c r="BG388" i="19"/>
  <c r="BF388" i="19"/>
  <c r="T388" i="19"/>
  <c r="T387" i="19"/>
  <c r="R388" i="19"/>
  <c r="R387" i="19"/>
  <c r="P388" i="19"/>
  <c r="P387" i="19" s="1"/>
  <c r="BI384" i="19"/>
  <c r="BH384" i="19"/>
  <c r="BG384" i="19"/>
  <c r="BF384" i="19"/>
  <c r="T384" i="19"/>
  <c r="T383" i="19"/>
  <c r="R384" i="19"/>
  <c r="R383" i="19" s="1"/>
  <c r="P384" i="19"/>
  <c r="P383" i="19"/>
  <c r="BI380" i="19"/>
  <c r="BH380" i="19"/>
  <c r="BG380" i="19"/>
  <c r="BF380" i="19"/>
  <c r="T380" i="19"/>
  <c r="T379" i="19" s="1"/>
  <c r="R380" i="19"/>
  <c r="R379" i="19"/>
  <c r="P380" i="19"/>
  <c r="P379" i="19"/>
  <c r="BI378" i="19"/>
  <c r="BH378" i="19"/>
  <c r="BG378" i="19"/>
  <c r="BF378" i="19"/>
  <c r="T378" i="19"/>
  <c r="R378" i="19"/>
  <c r="P378" i="19"/>
  <c r="BI377" i="19"/>
  <c r="BH377" i="19"/>
  <c r="BG377" i="19"/>
  <c r="BF377" i="19"/>
  <c r="T377" i="19"/>
  <c r="R377" i="19"/>
  <c r="P377" i="19"/>
  <c r="BI373" i="19"/>
  <c r="BH373" i="19"/>
  <c r="BG373" i="19"/>
  <c r="BF373" i="19"/>
  <c r="T373" i="19"/>
  <c r="T372" i="19" s="1"/>
  <c r="R373" i="19"/>
  <c r="R372" i="19"/>
  <c r="P373" i="19"/>
  <c r="P372" i="19"/>
  <c r="BI369" i="19"/>
  <c r="BH369" i="19"/>
  <c r="BG369" i="19"/>
  <c r="BF369" i="19"/>
  <c r="T369" i="19"/>
  <c r="T368" i="19"/>
  <c r="R369" i="19"/>
  <c r="R368" i="19"/>
  <c r="P369" i="19"/>
  <c r="P368" i="19"/>
  <c r="BI365" i="19"/>
  <c r="BH365" i="19"/>
  <c r="BG365" i="19"/>
  <c r="BF365" i="19"/>
  <c r="T365" i="19"/>
  <c r="T364" i="19"/>
  <c r="R365" i="19"/>
  <c r="R364" i="19"/>
  <c r="P365" i="19"/>
  <c r="P364" i="19" s="1"/>
  <c r="BI361" i="19"/>
  <c r="BH361" i="19"/>
  <c r="BG361" i="19"/>
  <c r="BF361" i="19"/>
  <c r="T361" i="19"/>
  <c r="T360" i="19"/>
  <c r="R361" i="19"/>
  <c r="R360" i="19" s="1"/>
  <c r="P361" i="19"/>
  <c r="P360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3" i="19"/>
  <c r="BH353" i="19"/>
  <c r="BG353" i="19"/>
  <c r="BF353" i="19"/>
  <c r="T353" i="19"/>
  <c r="R353" i="19"/>
  <c r="P353" i="19"/>
  <c r="BI350" i="19"/>
  <c r="BH350" i="19"/>
  <c r="BG350" i="19"/>
  <c r="BF350" i="19"/>
  <c r="T350" i="19"/>
  <c r="R350" i="19"/>
  <c r="P350" i="19"/>
  <c r="BI346" i="19"/>
  <c r="BH346" i="19"/>
  <c r="BG346" i="19"/>
  <c r="BF346" i="19"/>
  <c r="T346" i="19"/>
  <c r="T345" i="19"/>
  <c r="R346" i="19"/>
  <c r="R345" i="19"/>
  <c r="P346" i="19"/>
  <c r="P345" i="19" s="1"/>
  <c r="BI343" i="19"/>
  <c r="BH343" i="19"/>
  <c r="BG343" i="19"/>
  <c r="BF343" i="19"/>
  <c r="T343" i="19"/>
  <c r="R343" i="19"/>
  <c r="P343" i="19"/>
  <c r="BI342" i="19"/>
  <c r="BH342" i="19"/>
  <c r="BG342" i="19"/>
  <c r="BF342" i="19"/>
  <c r="T342" i="19"/>
  <c r="R342" i="19"/>
  <c r="P342" i="19"/>
  <c r="BI340" i="19"/>
  <c r="BH340" i="19"/>
  <c r="BG340" i="19"/>
  <c r="BF340" i="19"/>
  <c r="T340" i="19"/>
  <c r="T339" i="19"/>
  <c r="R340" i="19"/>
  <c r="R339" i="19"/>
  <c r="P340" i="19"/>
  <c r="P339" i="19" s="1"/>
  <c r="BI337" i="19"/>
  <c r="BH337" i="19"/>
  <c r="BG337" i="19"/>
  <c r="BF337" i="19"/>
  <c r="T337" i="19"/>
  <c r="T336" i="19"/>
  <c r="R337" i="19"/>
  <c r="R336" i="19" s="1"/>
  <c r="P337" i="19"/>
  <c r="P336" i="19"/>
  <c r="BI333" i="19"/>
  <c r="BH333" i="19"/>
  <c r="BG333" i="19"/>
  <c r="BF333" i="19"/>
  <c r="T333" i="19"/>
  <c r="R333" i="19"/>
  <c r="P333" i="19"/>
  <c r="BI330" i="19"/>
  <c r="BH330" i="19"/>
  <c r="BG330" i="19"/>
  <c r="BF330" i="19"/>
  <c r="T330" i="19"/>
  <c r="R330" i="19"/>
  <c r="P330" i="19"/>
  <c r="BI326" i="19"/>
  <c r="BH326" i="19"/>
  <c r="BG326" i="19"/>
  <c r="BF326" i="19"/>
  <c r="T326" i="19"/>
  <c r="T325" i="19"/>
  <c r="R326" i="19"/>
  <c r="R325" i="19" s="1"/>
  <c r="P326" i="19"/>
  <c r="P325" i="19"/>
  <c r="BI322" i="19"/>
  <c r="BH322" i="19"/>
  <c r="BG322" i="19"/>
  <c r="BF322" i="19"/>
  <c r="T322" i="19"/>
  <c r="T321" i="19" s="1"/>
  <c r="R322" i="19"/>
  <c r="R321" i="19"/>
  <c r="P322" i="19"/>
  <c r="P321" i="19"/>
  <c r="BI318" i="19"/>
  <c r="BH318" i="19"/>
  <c r="BG318" i="19"/>
  <c r="BF318" i="19"/>
  <c r="T318" i="19"/>
  <c r="T317" i="19"/>
  <c r="R318" i="19"/>
  <c r="R317" i="19"/>
  <c r="P318" i="19"/>
  <c r="P317" i="19"/>
  <c r="BI314" i="19"/>
  <c r="BH314" i="19"/>
  <c r="BG314" i="19"/>
  <c r="BF314" i="19"/>
  <c r="T314" i="19"/>
  <c r="R314" i="19"/>
  <c r="P314" i="19"/>
  <c r="BI313" i="19"/>
  <c r="BH313" i="19"/>
  <c r="BG313" i="19"/>
  <c r="BF313" i="19"/>
  <c r="T313" i="19"/>
  <c r="R313" i="19"/>
  <c r="P313" i="19"/>
  <c r="BI311" i="19"/>
  <c r="BH311" i="19"/>
  <c r="BG311" i="19"/>
  <c r="BF311" i="19"/>
  <c r="T311" i="19"/>
  <c r="R311" i="19"/>
  <c r="P311" i="19"/>
  <c r="BI310" i="19"/>
  <c r="BH310" i="19"/>
  <c r="BG310" i="19"/>
  <c r="BF310" i="19"/>
  <c r="T310" i="19"/>
  <c r="R310" i="19"/>
  <c r="P310" i="19"/>
  <c r="BI307" i="19"/>
  <c r="BH307" i="19"/>
  <c r="BG307" i="19"/>
  <c r="BF307" i="19"/>
  <c r="T307" i="19"/>
  <c r="R307" i="19"/>
  <c r="P307" i="19"/>
  <c r="BI304" i="19"/>
  <c r="BH304" i="19"/>
  <c r="BG304" i="19"/>
  <c r="BF304" i="19"/>
  <c r="T304" i="19"/>
  <c r="R304" i="19"/>
  <c r="P304" i="19"/>
  <c r="BI300" i="19"/>
  <c r="BH300" i="19"/>
  <c r="BG300" i="19"/>
  <c r="BF300" i="19"/>
  <c r="T300" i="19"/>
  <c r="R300" i="19"/>
  <c r="P300" i="19"/>
  <c r="BI298" i="19"/>
  <c r="BH298" i="19"/>
  <c r="BG298" i="19"/>
  <c r="BF298" i="19"/>
  <c r="T298" i="19"/>
  <c r="R298" i="19"/>
  <c r="P298" i="19"/>
  <c r="BI296" i="19"/>
  <c r="BH296" i="19"/>
  <c r="BG296" i="19"/>
  <c r="BF296" i="19"/>
  <c r="T296" i="19"/>
  <c r="T295" i="19"/>
  <c r="R296" i="19"/>
  <c r="R295" i="19"/>
  <c r="P296" i="19"/>
  <c r="P295" i="19" s="1"/>
  <c r="BI294" i="19"/>
  <c r="BH294" i="19"/>
  <c r="BG294" i="19"/>
  <c r="BF294" i="19"/>
  <c r="T294" i="19"/>
  <c r="T293" i="19"/>
  <c r="R294" i="19"/>
  <c r="R293" i="19" s="1"/>
  <c r="P294" i="19"/>
  <c r="P293" i="19"/>
  <c r="BI292" i="19"/>
  <c r="BH292" i="19"/>
  <c r="BG292" i="19"/>
  <c r="BF292" i="19"/>
  <c r="T292" i="19"/>
  <c r="T291" i="19" s="1"/>
  <c r="R292" i="19"/>
  <c r="R291" i="19"/>
  <c r="P292" i="19"/>
  <c r="P291" i="19"/>
  <c r="BI287" i="19"/>
  <c r="BH287" i="19"/>
  <c r="BG287" i="19"/>
  <c r="BF287" i="19"/>
  <c r="T287" i="19"/>
  <c r="T286" i="19"/>
  <c r="R287" i="19"/>
  <c r="R286" i="19"/>
  <c r="P287" i="19"/>
  <c r="P286" i="19"/>
  <c r="BI283" i="19"/>
  <c r="BH283" i="19"/>
  <c r="BG283" i="19"/>
  <c r="BF283" i="19"/>
  <c r="T283" i="19"/>
  <c r="T282" i="19"/>
  <c r="R283" i="19"/>
  <c r="R282" i="19"/>
  <c r="P283" i="19"/>
  <c r="P282" i="19" s="1"/>
  <c r="BI279" i="19"/>
  <c r="BH279" i="19"/>
  <c r="BG279" i="19"/>
  <c r="BF279" i="19"/>
  <c r="T279" i="19"/>
  <c r="T278" i="19"/>
  <c r="R279" i="19"/>
  <c r="R278" i="19" s="1"/>
  <c r="P279" i="19"/>
  <c r="P278" i="19"/>
  <c r="BI275" i="19"/>
  <c r="BH275" i="19"/>
  <c r="BG275" i="19"/>
  <c r="BF275" i="19"/>
  <c r="T275" i="19"/>
  <c r="T274" i="19" s="1"/>
  <c r="R275" i="19"/>
  <c r="R274" i="19"/>
  <c r="P275" i="19"/>
  <c r="P274" i="19"/>
  <c r="BI273" i="19"/>
  <c r="BH273" i="19"/>
  <c r="BG273" i="19"/>
  <c r="BF273" i="19"/>
  <c r="T273" i="19"/>
  <c r="T272" i="19"/>
  <c r="R273" i="19"/>
  <c r="R272" i="19"/>
  <c r="P273" i="19"/>
  <c r="P272" i="19"/>
  <c r="BI271" i="19"/>
  <c r="BH271" i="19"/>
  <c r="BG271" i="19"/>
  <c r="BF271" i="19"/>
  <c r="T271" i="19"/>
  <c r="R271" i="19"/>
  <c r="P271" i="19"/>
  <c r="BI269" i="19"/>
  <c r="BH269" i="19"/>
  <c r="BG269" i="19"/>
  <c r="BF269" i="19"/>
  <c r="T269" i="19"/>
  <c r="R269" i="19"/>
  <c r="P269" i="19"/>
  <c r="BI265" i="19"/>
  <c r="BH265" i="19"/>
  <c r="BG265" i="19"/>
  <c r="BF265" i="19"/>
  <c r="T265" i="19"/>
  <c r="R265" i="19"/>
  <c r="P265" i="19"/>
  <c r="BI263" i="19"/>
  <c r="BH263" i="19"/>
  <c r="BG263" i="19"/>
  <c r="BF263" i="19"/>
  <c r="T263" i="19"/>
  <c r="R263" i="19"/>
  <c r="P263" i="19"/>
  <c r="BI260" i="19"/>
  <c r="BH260" i="19"/>
  <c r="BG260" i="19"/>
  <c r="BF260" i="19"/>
  <c r="T260" i="19"/>
  <c r="R260" i="19"/>
  <c r="P260" i="19"/>
  <c r="BI258" i="19"/>
  <c r="BH258" i="19"/>
  <c r="BG258" i="19"/>
  <c r="BF258" i="19"/>
  <c r="T258" i="19"/>
  <c r="R258" i="19"/>
  <c r="P258" i="19"/>
  <c r="BI254" i="19"/>
  <c r="BH254" i="19"/>
  <c r="BG254" i="19"/>
  <c r="BF254" i="19"/>
  <c r="T254" i="19"/>
  <c r="T253" i="19"/>
  <c r="R254" i="19"/>
  <c r="R253" i="19" s="1"/>
  <c r="P254" i="19"/>
  <c r="P253" i="19"/>
  <c r="BI250" i="19"/>
  <c r="BH250" i="19"/>
  <c r="BG250" i="19"/>
  <c r="BF250" i="19"/>
  <c r="T250" i="19"/>
  <c r="T249" i="19" s="1"/>
  <c r="R250" i="19"/>
  <c r="R249" i="19"/>
  <c r="P250" i="19"/>
  <c r="P249" i="19"/>
  <c r="BI248" i="19"/>
  <c r="BH248" i="19"/>
  <c r="BG248" i="19"/>
  <c r="BF248" i="19"/>
  <c r="T248" i="19"/>
  <c r="R248" i="19"/>
  <c r="P248" i="19"/>
  <c r="BI245" i="19"/>
  <c r="BH245" i="19"/>
  <c r="BG245" i="19"/>
  <c r="BF245" i="19"/>
  <c r="T245" i="19"/>
  <c r="R245" i="19"/>
  <c r="P245" i="19"/>
  <c r="BI242" i="19"/>
  <c r="BH242" i="19"/>
  <c r="BG242" i="19"/>
  <c r="BF242" i="19"/>
  <c r="T242" i="19"/>
  <c r="R242" i="19"/>
  <c r="P242" i="19"/>
  <c r="BI238" i="19"/>
  <c r="BH238" i="19"/>
  <c r="BG238" i="19"/>
  <c r="BF238" i="19"/>
  <c r="T238" i="19"/>
  <c r="T237" i="19"/>
  <c r="R238" i="19"/>
  <c r="R237" i="19" s="1"/>
  <c r="P238" i="19"/>
  <c r="P237" i="19"/>
  <c r="BI234" i="19"/>
  <c r="BH234" i="19"/>
  <c r="BG234" i="19"/>
  <c r="BF234" i="19"/>
  <c r="T234" i="19"/>
  <c r="T233" i="19" s="1"/>
  <c r="R234" i="19"/>
  <c r="R233" i="19"/>
  <c r="P234" i="19"/>
  <c r="P233" i="19" s="1"/>
  <c r="BI230" i="19"/>
  <c r="BH230" i="19"/>
  <c r="BG230" i="19"/>
  <c r="BF230" i="19"/>
  <c r="T230" i="19"/>
  <c r="T229" i="19"/>
  <c r="R230" i="19"/>
  <c r="R229" i="19"/>
  <c r="P230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5" i="19"/>
  <c r="BH225" i="19"/>
  <c r="BG225" i="19"/>
  <c r="BF225" i="19"/>
  <c r="T225" i="19"/>
  <c r="T224" i="19" s="1"/>
  <c r="R225" i="19"/>
  <c r="R224" i="19"/>
  <c r="P225" i="19"/>
  <c r="P224" i="19"/>
  <c r="BI221" i="19"/>
  <c r="BH221" i="19"/>
  <c r="BG221" i="19"/>
  <c r="BF221" i="19"/>
  <c r="T221" i="19"/>
  <c r="T220" i="19"/>
  <c r="R221" i="19"/>
  <c r="R220" i="19"/>
  <c r="P221" i="19"/>
  <c r="P220" i="19" s="1"/>
  <c r="BI219" i="19"/>
  <c r="BH219" i="19"/>
  <c r="BG219" i="19"/>
  <c r="BF219" i="19"/>
  <c r="T219" i="19"/>
  <c r="R219" i="19"/>
  <c r="P219" i="19"/>
  <c r="BI218" i="19"/>
  <c r="BH218" i="19"/>
  <c r="BG218" i="19"/>
  <c r="BF218" i="19"/>
  <c r="T218" i="19"/>
  <c r="R218" i="19"/>
  <c r="P218" i="19"/>
  <c r="BI216" i="19"/>
  <c r="BH216" i="19"/>
  <c r="BG216" i="19"/>
  <c r="BF216" i="19"/>
  <c r="T216" i="19"/>
  <c r="T215" i="19"/>
  <c r="R216" i="19"/>
  <c r="R215" i="19"/>
  <c r="P216" i="19"/>
  <c r="P215" i="19" s="1"/>
  <c r="BI214" i="19"/>
  <c r="BH214" i="19"/>
  <c r="BG214" i="19"/>
  <c r="BF214" i="19"/>
  <c r="T214" i="19"/>
  <c r="R214" i="19"/>
  <c r="P214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08" i="19"/>
  <c r="BH208" i="19"/>
  <c r="BG208" i="19"/>
  <c r="BF208" i="19"/>
  <c r="T208" i="19"/>
  <c r="R208" i="19"/>
  <c r="P208" i="19"/>
  <c r="BI204" i="19"/>
  <c r="BH204" i="19"/>
  <c r="BG204" i="19"/>
  <c r="BF204" i="19"/>
  <c r="T204" i="19"/>
  <c r="R204" i="19"/>
  <c r="P204" i="19"/>
  <c r="BI200" i="19"/>
  <c r="BH200" i="19"/>
  <c r="BG200" i="19"/>
  <c r="BF200" i="19"/>
  <c r="T200" i="19"/>
  <c r="R200" i="19"/>
  <c r="P200" i="19"/>
  <c r="BI199" i="19"/>
  <c r="BH199" i="19"/>
  <c r="BG199" i="19"/>
  <c r="BF199" i="19"/>
  <c r="T199" i="19"/>
  <c r="R199" i="19"/>
  <c r="P199" i="19"/>
  <c r="BI195" i="19"/>
  <c r="BH195" i="19"/>
  <c r="BG195" i="19"/>
  <c r="BF195" i="19"/>
  <c r="T195" i="19"/>
  <c r="T194" i="19" s="1"/>
  <c r="R195" i="19"/>
  <c r="R194" i="19" s="1"/>
  <c r="P195" i="19"/>
  <c r="P194" i="19" s="1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6" i="19"/>
  <c r="BH186" i="19"/>
  <c r="BG186" i="19"/>
  <c r="BF186" i="19"/>
  <c r="T186" i="19"/>
  <c r="R186" i="19"/>
  <c r="P186" i="19"/>
  <c r="J178" i="19"/>
  <c r="F178" i="19"/>
  <c r="F176" i="19"/>
  <c r="E174" i="19"/>
  <c r="J92" i="19"/>
  <c r="F92" i="19"/>
  <c r="F90" i="19"/>
  <c r="E88" i="19"/>
  <c r="J26" i="19"/>
  <c r="E26" i="19"/>
  <c r="J93" i="19" s="1"/>
  <c r="J25" i="19"/>
  <c r="J20" i="19"/>
  <c r="E20" i="19"/>
  <c r="F93" i="19" s="1"/>
  <c r="J19" i="19"/>
  <c r="J14" i="19"/>
  <c r="J90" i="19" s="1"/>
  <c r="E7" i="19"/>
  <c r="E170" i="19"/>
  <c r="J388" i="18"/>
  <c r="J39" i="18"/>
  <c r="J38" i="18"/>
  <c r="AY117" i="1" s="1"/>
  <c r="J37" i="18"/>
  <c r="AX117" i="1" s="1"/>
  <c r="BI690" i="18"/>
  <c r="BH690" i="18"/>
  <c r="BG690" i="18"/>
  <c r="BF690" i="18"/>
  <c r="T690" i="18"/>
  <c r="R690" i="18"/>
  <c r="P690" i="18"/>
  <c r="BI685" i="18"/>
  <c r="BH685" i="18"/>
  <c r="BG685" i="18"/>
  <c r="BF685" i="18"/>
  <c r="T685" i="18"/>
  <c r="R685" i="18"/>
  <c r="P685" i="18"/>
  <c r="BI679" i="18"/>
  <c r="BH679" i="18"/>
  <c r="BG679" i="18"/>
  <c r="BF679" i="18"/>
  <c r="T679" i="18"/>
  <c r="R679" i="18"/>
  <c r="P679" i="18"/>
  <c r="BI675" i="18"/>
  <c r="BH675" i="18"/>
  <c r="BG675" i="18"/>
  <c r="BF675" i="18"/>
  <c r="T675" i="18"/>
  <c r="R675" i="18"/>
  <c r="P675" i="18"/>
  <c r="BI673" i="18"/>
  <c r="BH673" i="18"/>
  <c r="BG673" i="18"/>
  <c r="BF673" i="18"/>
  <c r="T673" i="18"/>
  <c r="R673" i="18"/>
  <c r="P673" i="18"/>
  <c r="BI667" i="18"/>
  <c r="BH667" i="18"/>
  <c r="BG667" i="18"/>
  <c r="BF667" i="18"/>
  <c r="T667" i="18"/>
  <c r="R667" i="18"/>
  <c r="P667" i="18"/>
  <c r="BI661" i="18"/>
  <c r="BH661" i="18"/>
  <c r="BG661" i="18"/>
  <c r="BF661" i="18"/>
  <c r="T661" i="18"/>
  <c r="R661" i="18"/>
  <c r="P661" i="18"/>
  <c r="BI658" i="18"/>
  <c r="BH658" i="18"/>
  <c r="BG658" i="18"/>
  <c r="BF658" i="18"/>
  <c r="T658" i="18"/>
  <c r="R658" i="18"/>
  <c r="P658" i="18"/>
  <c r="BI653" i="18"/>
  <c r="BH653" i="18"/>
  <c r="BG653" i="18"/>
  <c r="BF653" i="18"/>
  <c r="T653" i="18"/>
  <c r="R653" i="18"/>
  <c r="P653" i="18"/>
  <c r="BI639" i="18"/>
  <c r="BH639" i="18"/>
  <c r="BG639" i="18"/>
  <c r="BF639" i="18"/>
  <c r="T639" i="18"/>
  <c r="R639" i="18"/>
  <c r="P639" i="18"/>
  <c r="BI627" i="18"/>
  <c r="BH627" i="18"/>
  <c r="BG627" i="18"/>
  <c r="BF627" i="18"/>
  <c r="T627" i="18"/>
  <c r="R627" i="18"/>
  <c r="P627" i="18"/>
  <c r="BI622" i="18"/>
  <c r="BH622" i="18"/>
  <c r="BG622" i="18"/>
  <c r="BF622" i="18"/>
  <c r="T622" i="18"/>
  <c r="R622" i="18"/>
  <c r="P622" i="18"/>
  <c r="BI617" i="18"/>
  <c r="BH617" i="18"/>
  <c r="BG617" i="18"/>
  <c r="BF617" i="18"/>
  <c r="T617" i="18"/>
  <c r="R617" i="18"/>
  <c r="P617" i="18"/>
  <c r="BI605" i="18"/>
  <c r="BH605" i="18"/>
  <c r="BG605" i="18"/>
  <c r="BF605" i="18"/>
  <c r="T605" i="18"/>
  <c r="R605" i="18"/>
  <c r="P605" i="18"/>
  <c r="BI598" i="18"/>
  <c r="BH598" i="18"/>
  <c r="BG598" i="18"/>
  <c r="BF598" i="18"/>
  <c r="T598" i="18"/>
  <c r="R598" i="18"/>
  <c r="P598" i="18"/>
  <c r="BI589" i="18"/>
  <c r="BH589" i="18"/>
  <c r="BG589" i="18"/>
  <c r="BF589" i="18"/>
  <c r="T589" i="18"/>
  <c r="R589" i="18"/>
  <c r="P589" i="18"/>
  <c r="BI585" i="18"/>
  <c r="BH585" i="18"/>
  <c r="BG585" i="18"/>
  <c r="BF585" i="18"/>
  <c r="T585" i="18"/>
  <c r="R585" i="18"/>
  <c r="P585" i="18"/>
  <c r="BI580" i="18"/>
  <c r="BH580" i="18"/>
  <c r="BG580" i="18"/>
  <c r="BF580" i="18"/>
  <c r="T580" i="18"/>
  <c r="R580" i="18"/>
  <c r="P580" i="18"/>
  <c r="BI576" i="18"/>
  <c r="BH576" i="18"/>
  <c r="BG576" i="18"/>
  <c r="BF576" i="18"/>
  <c r="T576" i="18"/>
  <c r="R576" i="18"/>
  <c r="P576" i="18"/>
  <c r="BI571" i="18"/>
  <c r="BH571" i="18"/>
  <c r="BG571" i="18"/>
  <c r="BF571" i="18"/>
  <c r="T571" i="18"/>
  <c r="R571" i="18"/>
  <c r="P571" i="18"/>
  <c r="BI568" i="18"/>
  <c r="BH568" i="18"/>
  <c r="BG568" i="18"/>
  <c r="BF568" i="18"/>
  <c r="T568" i="18"/>
  <c r="R568" i="18"/>
  <c r="P568" i="18"/>
  <c r="BI562" i="18"/>
  <c r="BH562" i="18"/>
  <c r="BG562" i="18"/>
  <c r="BF562" i="18"/>
  <c r="T562" i="18"/>
  <c r="R562" i="18"/>
  <c r="P562" i="18"/>
  <c r="BI555" i="18"/>
  <c r="BH555" i="18"/>
  <c r="BG555" i="18"/>
  <c r="BF555" i="18"/>
  <c r="T555" i="18"/>
  <c r="R555" i="18"/>
  <c r="P555" i="18"/>
  <c r="BI541" i="18"/>
  <c r="BH541" i="18"/>
  <c r="BG541" i="18"/>
  <c r="BF541" i="18"/>
  <c r="T541" i="18"/>
  <c r="R541" i="18"/>
  <c r="P541" i="18"/>
  <c r="BI536" i="18"/>
  <c r="BH536" i="18"/>
  <c r="BG536" i="18"/>
  <c r="BF536" i="18"/>
  <c r="T536" i="18"/>
  <c r="R536" i="18"/>
  <c r="P536" i="18"/>
  <c r="BI532" i="18"/>
  <c r="BH532" i="18"/>
  <c r="BG532" i="18"/>
  <c r="BF532" i="18"/>
  <c r="T532" i="18"/>
  <c r="R532" i="18"/>
  <c r="P532" i="18"/>
  <c r="BI521" i="18"/>
  <c r="BH521" i="18"/>
  <c r="BG521" i="18"/>
  <c r="BF521" i="18"/>
  <c r="T521" i="18"/>
  <c r="R521" i="18"/>
  <c r="P521" i="18"/>
  <c r="BI504" i="18"/>
  <c r="BH504" i="18"/>
  <c r="BG504" i="18"/>
  <c r="BF504" i="18"/>
  <c r="T504" i="18"/>
  <c r="R504" i="18"/>
  <c r="P504" i="18"/>
  <c r="BI499" i="18"/>
  <c r="BH499" i="18"/>
  <c r="BG499" i="18"/>
  <c r="BF499" i="18"/>
  <c r="T499" i="18"/>
  <c r="R499" i="18"/>
  <c r="P499" i="18"/>
  <c r="BI495" i="18"/>
  <c r="BH495" i="18"/>
  <c r="BG495" i="18"/>
  <c r="BF495" i="18"/>
  <c r="T495" i="18"/>
  <c r="R495" i="18"/>
  <c r="P495" i="18"/>
  <c r="BI491" i="18"/>
  <c r="BH491" i="18"/>
  <c r="BG491" i="18"/>
  <c r="BF491" i="18"/>
  <c r="T491" i="18"/>
  <c r="R491" i="18"/>
  <c r="P491" i="18"/>
  <c r="BI479" i="18"/>
  <c r="BH479" i="18"/>
  <c r="BG479" i="18"/>
  <c r="BF479" i="18"/>
  <c r="T479" i="18"/>
  <c r="R479" i="18"/>
  <c r="P479" i="18"/>
  <c r="BI475" i="18"/>
  <c r="BH475" i="18"/>
  <c r="BG475" i="18"/>
  <c r="BF475" i="18"/>
  <c r="T475" i="18"/>
  <c r="R475" i="18"/>
  <c r="P475" i="18"/>
  <c r="BI447" i="18"/>
  <c r="BH447" i="18"/>
  <c r="BG447" i="18"/>
  <c r="BF447" i="18"/>
  <c r="T447" i="18"/>
  <c r="R447" i="18"/>
  <c r="P447" i="18"/>
  <c r="BI431" i="18"/>
  <c r="BH431" i="18"/>
  <c r="BG431" i="18"/>
  <c r="BF431" i="18"/>
  <c r="T431" i="18"/>
  <c r="R431" i="18"/>
  <c r="P431" i="18"/>
  <c r="BI422" i="18"/>
  <c r="BH422" i="18"/>
  <c r="BG422" i="18"/>
  <c r="BF422" i="18"/>
  <c r="T422" i="18"/>
  <c r="R422" i="18"/>
  <c r="P422" i="18"/>
  <c r="BI402" i="18"/>
  <c r="BH402" i="18"/>
  <c r="BG402" i="18"/>
  <c r="BF402" i="18"/>
  <c r="T402" i="18"/>
  <c r="R402" i="18"/>
  <c r="P402" i="18"/>
  <c r="BI390" i="18"/>
  <c r="BH390" i="18"/>
  <c r="BG390" i="18"/>
  <c r="BF390" i="18"/>
  <c r="T390" i="18"/>
  <c r="R390" i="18"/>
  <c r="P390" i="18"/>
  <c r="J100" i="18"/>
  <c r="BI381" i="18"/>
  <c r="BH381" i="18"/>
  <c r="BG381" i="18"/>
  <c r="BF381" i="18"/>
  <c r="T381" i="18"/>
  <c r="R381" i="18"/>
  <c r="P381" i="18"/>
  <c r="BI375" i="18"/>
  <c r="BH375" i="18"/>
  <c r="BG375" i="18"/>
  <c r="BF375" i="18"/>
  <c r="T375" i="18"/>
  <c r="R375" i="18"/>
  <c r="P375" i="18"/>
  <c r="BI351" i="18"/>
  <c r="BH351" i="18"/>
  <c r="BG351" i="18"/>
  <c r="BF351" i="18"/>
  <c r="T351" i="18"/>
  <c r="R351" i="18"/>
  <c r="P351" i="18"/>
  <c r="BI348" i="18"/>
  <c r="BH348" i="18"/>
  <c r="BG348" i="18"/>
  <c r="BF348" i="18"/>
  <c r="T348" i="18"/>
  <c r="R348" i="18"/>
  <c r="P348" i="18"/>
  <c r="BI339" i="18"/>
  <c r="BH339" i="18"/>
  <c r="BG339" i="18"/>
  <c r="BF339" i="18"/>
  <c r="T339" i="18"/>
  <c r="R339" i="18"/>
  <c r="P339" i="18"/>
  <c r="BI333" i="18"/>
  <c r="BH333" i="18"/>
  <c r="BG333" i="18"/>
  <c r="BF333" i="18"/>
  <c r="T333" i="18"/>
  <c r="R333" i="18"/>
  <c r="P333" i="18"/>
  <c r="BI328" i="18"/>
  <c r="BH328" i="18"/>
  <c r="BG328" i="18"/>
  <c r="BF328" i="18"/>
  <c r="T328" i="18"/>
  <c r="R328" i="18"/>
  <c r="P328" i="18"/>
  <c r="BI323" i="18"/>
  <c r="BH323" i="18"/>
  <c r="BG323" i="18"/>
  <c r="BF323" i="18"/>
  <c r="T323" i="18"/>
  <c r="R323" i="18"/>
  <c r="P323" i="18"/>
  <c r="BI304" i="18"/>
  <c r="BH304" i="18"/>
  <c r="BG304" i="18"/>
  <c r="BF304" i="18"/>
  <c r="T304" i="18"/>
  <c r="R304" i="18"/>
  <c r="P304" i="18"/>
  <c r="BI285" i="18"/>
  <c r="BH285" i="18"/>
  <c r="BG285" i="18"/>
  <c r="BF285" i="18"/>
  <c r="T285" i="18"/>
  <c r="R285" i="18"/>
  <c r="P285" i="18"/>
  <c r="BI279" i="18"/>
  <c r="BH279" i="18"/>
  <c r="BG279" i="18"/>
  <c r="BF279" i="18"/>
  <c r="T279" i="18"/>
  <c r="R279" i="18"/>
  <c r="P279" i="18"/>
  <c r="BI267" i="18"/>
  <c r="BH267" i="18"/>
  <c r="BG267" i="18"/>
  <c r="BF267" i="18"/>
  <c r="T267" i="18"/>
  <c r="R267" i="18"/>
  <c r="P267" i="18"/>
  <c r="BI260" i="18"/>
  <c r="BH260" i="18"/>
  <c r="BG260" i="18"/>
  <c r="BF260" i="18"/>
  <c r="T260" i="18"/>
  <c r="R260" i="18"/>
  <c r="P260" i="18"/>
  <c r="BI257" i="18"/>
  <c r="BH257" i="18"/>
  <c r="BG257" i="18"/>
  <c r="BF257" i="18"/>
  <c r="T257" i="18"/>
  <c r="R257" i="18"/>
  <c r="P257" i="18"/>
  <c r="BI253" i="18"/>
  <c r="BH253" i="18"/>
  <c r="BG253" i="18"/>
  <c r="BF253" i="18"/>
  <c r="T253" i="18"/>
  <c r="R253" i="18"/>
  <c r="P253" i="18"/>
  <c r="BI243" i="18"/>
  <c r="BH243" i="18"/>
  <c r="BG243" i="18"/>
  <c r="BF243" i="18"/>
  <c r="T243" i="18"/>
  <c r="R243" i="18"/>
  <c r="P243" i="18"/>
  <c r="BI235" i="18"/>
  <c r="BH235" i="18"/>
  <c r="BG235" i="18"/>
  <c r="BF235" i="18"/>
  <c r="T235" i="18"/>
  <c r="R235" i="18"/>
  <c r="P235" i="18"/>
  <c r="BI227" i="18"/>
  <c r="BH227" i="18"/>
  <c r="BG227" i="18"/>
  <c r="BF227" i="18"/>
  <c r="T227" i="18"/>
  <c r="R227" i="18"/>
  <c r="P227" i="18"/>
  <c r="BI209" i="18"/>
  <c r="BH209" i="18"/>
  <c r="BG209" i="18"/>
  <c r="BF209" i="18"/>
  <c r="T209" i="18"/>
  <c r="R209" i="18"/>
  <c r="P209" i="18"/>
  <c r="BI204" i="18"/>
  <c r="BH204" i="18"/>
  <c r="BG204" i="18"/>
  <c r="BF204" i="18"/>
  <c r="T204" i="18"/>
  <c r="R204" i="18"/>
  <c r="P204" i="18"/>
  <c r="BI200" i="18"/>
  <c r="BH200" i="18"/>
  <c r="BG200" i="18"/>
  <c r="BF200" i="18"/>
  <c r="T200" i="18"/>
  <c r="R200" i="18"/>
  <c r="P200" i="18"/>
  <c r="BI153" i="18"/>
  <c r="BH153" i="18"/>
  <c r="BG153" i="18"/>
  <c r="BF153" i="18"/>
  <c r="T153" i="18"/>
  <c r="R153" i="18"/>
  <c r="P153" i="18"/>
  <c r="BI143" i="18"/>
  <c r="BH143" i="18"/>
  <c r="BG143" i="18"/>
  <c r="BF143" i="18"/>
  <c r="T143" i="18"/>
  <c r="R143" i="18"/>
  <c r="P143" i="18"/>
  <c r="BI129" i="18"/>
  <c r="BH129" i="18"/>
  <c r="BG129" i="18"/>
  <c r="BF129" i="18"/>
  <c r="T129" i="18"/>
  <c r="R129" i="18"/>
  <c r="P129" i="18"/>
  <c r="J123" i="18"/>
  <c r="J122" i="18"/>
  <c r="F122" i="18"/>
  <c r="F120" i="18"/>
  <c r="E118" i="18"/>
  <c r="J93" i="18"/>
  <c r="J92" i="18"/>
  <c r="F92" i="18"/>
  <c r="F90" i="18"/>
  <c r="E88" i="18"/>
  <c r="J20" i="18"/>
  <c r="E20" i="18"/>
  <c r="F93" i="18"/>
  <c r="J19" i="18"/>
  <c r="J14" i="18"/>
  <c r="J120" i="18"/>
  <c r="E7" i="18"/>
  <c r="E114" i="18" s="1"/>
  <c r="J39" i="17"/>
  <c r="J38" i="17"/>
  <c r="AY116" i="1"/>
  <c r="J37" i="17"/>
  <c r="AX116" i="1"/>
  <c r="BI231" i="17"/>
  <c r="BH231" i="17"/>
  <c r="BG231" i="17"/>
  <c r="BF231" i="17"/>
  <c r="T231" i="17"/>
  <c r="R231" i="17"/>
  <c r="P231" i="17"/>
  <c r="BI226" i="17"/>
  <c r="BH226" i="17"/>
  <c r="BG226" i="17"/>
  <c r="BF226" i="17"/>
  <c r="T226" i="17"/>
  <c r="R226" i="17"/>
  <c r="P226" i="17"/>
  <c r="BI223" i="17"/>
  <c r="BH223" i="17"/>
  <c r="BG223" i="17"/>
  <c r="BF223" i="17"/>
  <c r="T223" i="17"/>
  <c r="R223" i="17"/>
  <c r="P223" i="17"/>
  <c r="BI216" i="17"/>
  <c r="BH216" i="17"/>
  <c r="BG216" i="17"/>
  <c r="BF216" i="17"/>
  <c r="T216" i="17"/>
  <c r="R216" i="17"/>
  <c r="P216" i="17"/>
  <c r="BI214" i="17"/>
  <c r="BH214" i="17"/>
  <c r="BG214" i="17"/>
  <c r="BF214" i="17"/>
  <c r="T214" i="17"/>
  <c r="R214" i="17"/>
  <c r="P214" i="17"/>
  <c r="BI211" i="17"/>
  <c r="BH211" i="17"/>
  <c r="BG211" i="17"/>
  <c r="BF211" i="17"/>
  <c r="T211" i="17"/>
  <c r="R211" i="17"/>
  <c r="P211" i="17"/>
  <c r="BI208" i="17"/>
  <c r="BH208" i="17"/>
  <c r="BG208" i="17"/>
  <c r="BF208" i="17"/>
  <c r="T208" i="17"/>
  <c r="R208" i="17"/>
  <c r="P208" i="17"/>
  <c r="BI202" i="17"/>
  <c r="BH202" i="17"/>
  <c r="BG202" i="17"/>
  <c r="BF202" i="17"/>
  <c r="T202" i="17"/>
  <c r="R202" i="17"/>
  <c r="P202" i="17"/>
  <c r="BI200" i="17"/>
  <c r="BH200" i="17"/>
  <c r="BG200" i="17"/>
  <c r="BF200" i="17"/>
  <c r="T200" i="17"/>
  <c r="R200" i="17"/>
  <c r="P200" i="17"/>
  <c r="BI198" i="17"/>
  <c r="BH198" i="17"/>
  <c r="BG198" i="17"/>
  <c r="BF198" i="17"/>
  <c r="T198" i="17"/>
  <c r="R198" i="17"/>
  <c r="P198" i="17"/>
  <c r="BI196" i="17"/>
  <c r="BH196" i="17"/>
  <c r="BG196" i="17"/>
  <c r="BF196" i="17"/>
  <c r="T196" i="17"/>
  <c r="R196" i="17"/>
  <c r="P196" i="17"/>
  <c r="BI191" i="17"/>
  <c r="BH191" i="17"/>
  <c r="BG191" i="17"/>
  <c r="BF191" i="17"/>
  <c r="T191" i="17"/>
  <c r="T190" i="17" s="1"/>
  <c r="R191" i="17"/>
  <c r="R190" i="17" s="1"/>
  <c r="P191" i="17"/>
  <c r="P190" i="17" s="1"/>
  <c r="BI186" i="17"/>
  <c r="BH186" i="17"/>
  <c r="BG186" i="17"/>
  <c r="BF186" i="17"/>
  <c r="T186" i="17"/>
  <c r="T185" i="17" s="1"/>
  <c r="R186" i="17"/>
  <c r="R185" i="17" s="1"/>
  <c r="P186" i="17"/>
  <c r="P185" i="17"/>
  <c r="BI182" i="17"/>
  <c r="BH182" i="17"/>
  <c r="BG182" i="17"/>
  <c r="BF182" i="17"/>
  <c r="T182" i="17"/>
  <c r="R182" i="17"/>
  <c r="P182" i="17"/>
  <c r="BI175" i="17"/>
  <c r="BH175" i="17"/>
  <c r="BG175" i="17"/>
  <c r="BF175" i="17"/>
  <c r="T175" i="17"/>
  <c r="R175" i="17"/>
  <c r="P175" i="17"/>
  <c r="BI172" i="17"/>
  <c r="BH172" i="17"/>
  <c r="BG172" i="17"/>
  <c r="BF172" i="17"/>
  <c r="T172" i="17"/>
  <c r="R172" i="17"/>
  <c r="P172" i="17"/>
  <c r="BI163" i="17"/>
  <c r="BH163" i="17"/>
  <c r="BG163" i="17"/>
  <c r="BF163" i="17"/>
  <c r="T163" i="17"/>
  <c r="R163" i="17"/>
  <c r="P163" i="17"/>
  <c r="BI158" i="17"/>
  <c r="BH158" i="17"/>
  <c r="BG158" i="17"/>
  <c r="BF158" i="17"/>
  <c r="T158" i="17"/>
  <c r="R158" i="17"/>
  <c r="P158" i="17"/>
  <c r="BI153" i="17"/>
  <c r="BH153" i="17"/>
  <c r="BG153" i="17"/>
  <c r="BF153" i="17"/>
  <c r="T153" i="17"/>
  <c r="R153" i="17"/>
  <c r="P153" i="17"/>
  <c r="BI149" i="17"/>
  <c r="BH149" i="17"/>
  <c r="BG149" i="17"/>
  <c r="BF149" i="17"/>
  <c r="T149" i="17"/>
  <c r="R149" i="17"/>
  <c r="P149" i="17"/>
  <c r="BI141" i="17"/>
  <c r="BH141" i="17"/>
  <c r="BG141" i="17"/>
  <c r="BF141" i="17"/>
  <c r="T141" i="17"/>
  <c r="R141" i="17"/>
  <c r="P141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3" i="17"/>
  <c r="J92" i="17"/>
  <c r="F92" i="17"/>
  <c r="F90" i="17"/>
  <c r="E88" i="17"/>
  <c r="J20" i="17"/>
  <c r="E20" i="17"/>
  <c r="F122" i="17" s="1"/>
  <c r="J19" i="17"/>
  <c r="J14" i="17"/>
  <c r="J119" i="17"/>
  <c r="E7" i="17"/>
  <c r="E84" i="17"/>
  <c r="J39" i="16"/>
  <c r="J38" i="16"/>
  <c r="AY114" i="1" s="1"/>
  <c r="J37" i="16"/>
  <c r="AX114" i="1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6" i="16"/>
  <c r="BH196" i="16"/>
  <c r="BG196" i="16"/>
  <c r="BF196" i="16"/>
  <c r="T196" i="16"/>
  <c r="R196" i="16"/>
  <c r="P196" i="16"/>
  <c r="BI191" i="16"/>
  <c r="BH191" i="16"/>
  <c r="BG191" i="16"/>
  <c r="BF191" i="16"/>
  <c r="T191" i="16"/>
  <c r="R191" i="16"/>
  <c r="P191" i="16"/>
  <c r="BI183" i="16"/>
  <c r="BH183" i="16"/>
  <c r="BG183" i="16"/>
  <c r="BF183" i="16"/>
  <c r="T183" i="16"/>
  <c r="T182" i="16" s="1"/>
  <c r="R183" i="16"/>
  <c r="R182" i="16"/>
  <c r="P183" i="16"/>
  <c r="P182" i="16" s="1"/>
  <c r="BI180" i="16"/>
  <c r="BH180" i="16"/>
  <c r="BG180" i="16"/>
  <c r="BF180" i="16"/>
  <c r="T180" i="16"/>
  <c r="R180" i="16"/>
  <c r="P180" i="16"/>
  <c r="BI178" i="16"/>
  <c r="BH178" i="16"/>
  <c r="BG178" i="16"/>
  <c r="BF178" i="16"/>
  <c r="T178" i="16"/>
  <c r="R178" i="16"/>
  <c r="P178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69" i="16"/>
  <c r="BH169" i="16"/>
  <c r="BG169" i="16"/>
  <c r="BF169" i="16"/>
  <c r="T169" i="16"/>
  <c r="R169" i="16"/>
  <c r="P169" i="16"/>
  <c r="BI166" i="16"/>
  <c r="BH166" i="16"/>
  <c r="BG166" i="16"/>
  <c r="BF166" i="16"/>
  <c r="T166" i="16"/>
  <c r="R166" i="16"/>
  <c r="P166" i="16"/>
  <c r="BI164" i="16"/>
  <c r="BH164" i="16"/>
  <c r="BG164" i="16"/>
  <c r="BF164" i="16"/>
  <c r="T164" i="16"/>
  <c r="R164" i="16"/>
  <c r="P164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2" i="16"/>
  <c r="BH152" i="16"/>
  <c r="BG152" i="16"/>
  <c r="BF152" i="16"/>
  <c r="T152" i="16"/>
  <c r="R152" i="16"/>
  <c r="P152" i="16"/>
  <c r="BI149" i="16"/>
  <c r="BH149" i="16"/>
  <c r="BG149" i="16"/>
  <c r="BF149" i="16"/>
  <c r="T149" i="16"/>
  <c r="R149" i="16"/>
  <c r="P149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29" i="16"/>
  <c r="BH129" i="16"/>
  <c r="BG129" i="16"/>
  <c r="BF129" i="16"/>
  <c r="T129" i="16"/>
  <c r="R129" i="16"/>
  <c r="P129" i="16"/>
  <c r="J123" i="16"/>
  <c r="J122" i="16"/>
  <c r="F122" i="16"/>
  <c r="F120" i="16"/>
  <c r="E118" i="16"/>
  <c r="J93" i="16"/>
  <c r="J92" i="16"/>
  <c r="F92" i="16"/>
  <c r="F90" i="16"/>
  <c r="E88" i="16"/>
  <c r="J20" i="16"/>
  <c r="E20" i="16"/>
  <c r="F123" i="16"/>
  <c r="J19" i="16"/>
  <c r="J14" i="16"/>
  <c r="J90" i="16"/>
  <c r="E7" i="16"/>
  <c r="E114" i="16" s="1"/>
  <c r="J39" i="15"/>
  <c r="J38" i="15"/>
  <c r="AY112" i="1"/>
  <c r="J37" i="15"/>
  <c r="AX112" i="1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68" i="15"/>
  <c r="BH168" i="15"/>
  <c r="BG168" i="15"/>
  <c r="BF168" i="15"/>
  <c r="T168" i="15"/>
  <c r="R168" i="15"/>
  <c r="P168" i="15"/>
  <c r="BI162" i="15"/>
  <c r="BH162" i="15"/>
  <c r="BG162" i="15"/>
  <c r="BF162" i="15"/>
  <c r="T162" i="15"/>
  <c r="R162" i="15"/>
  <c r="P162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51" i="15"/>
  <c r="BH151" i="15"/>
  <c r="BG151" i="15"/>
  <c r="BF151" i="15"/>
  <c r="T151" i="15"/>
  <c r="R151" i="15"/>
  <c r="P151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3" i="15"/>
  <c r="BH143" i="15"/>
  <c r="BG143" i="15"/>
  <c r="BF143" i="15"/>
  <c r="T143" i="15"/>
  <c r="R143" i="15"/>
  <c r="P143" i="15"/>
  <c r="BI140" i="15"/>
  <c r="BH140" i="15"/>
  <c r="BG140" i="15"/>
  <c r="BF140" i="15"/>
  <c r="T140" i="15"/>
  <c r="R140" i="15"/>
  <c r="P140" i="15"/>
  <c r="BI133" i="15"/>
  <c r="BH133" i="15"/>
  <c r="BG133" i="15"/>
  <c r="BF133" i="15"/>
  <c r="T133" i="15"/>
  <c r="R133" i="15"/>
  <c r="P133" i="15"/>
  <c r="BI126" i="15"/>
  <c r="BH126" i="15"/>
  <c r="BG126" i="15"/>
  <c r="BF126" i="15"/>
  <c r="T126" i="15"/>
  <c r="R126" i="15"/>
  <c r="P126" i="15"/>
  <c r="J120" i="15"/>
  <c r="J119" i="15"/>
  <c r="F119" i="15"/>
  <c r="F117" i="15"/>
  <c r="E115" i="15"/>
  <c r="J93" i="15"/>
  <c r="J92" i="15"/>
  <c r="F92" i="15"/>
  <c r="F90" i="15"/>
  <c r="E88" i="15"/>
  <c r="J20" i="15"/>
  <c r="E20" i="15"/>
  <c r="F93" i="15"/>
  <c r="J19" i="15"/>
  <c r="J14" i="15"/>
  <c r="J117" i="15" s="1"/>
  <c r="E7" i="15"/>
  <c r="E84" i="15" s="1"/>
  <c r="J41" i="14"/>
  <c r="J40" i="14"/>
  <c r="AY110" i="1"/>
  <c r="J39" i="14"/>
  <c r="AX110" i="1" s="1"/>
  <c r="BI255" i="14"/>
  <c r="BH255" i="14"/>
  <c r="BG255" i="14"/>
  <c r="BF255" i="14"/>
  <c r="T255" i="14"/>
  <c r="R255" i="14"/>
  <c r="P255" i="14"/>
  <c r="BI252" i="14"/>
  <c r="BH252" i="14"/>
  <c r="BG252" i="14"/>
  <c r="BF252" i="14"/>
  <c r="T252" i="14"/>
  <c r="R252" i="14"/>
  <c r="P252" i="14"/>
  <c r="BI249" i="14"/>
  <c r="BH249" i="14"/>
  <c r="BG249" i="14"/>
  <c r="BF249" i="14"/>
  <c r="T249" i="14"/>
  <c r="R249" i="14"/>
  <c r="P249" i="14"/>
  <c r="BI248" i="14"/>
  <c r="BH248" i="14"/>
  <c r="BG248" i="14"/>
  <c r="BF248" i="14"/>
  <c r="T248" i="14"/>
  <c r="R248" i="14"/>
  <c r="P248" i="14"/>
  <c r="BI245" i="14"/>
  <c r="BH245" i="14"/>
  <c r="BG245" i="14"/>
  <c r="BF245" i="14"/>
  <c r="T245" i="14"/>
  <c r="T244" i="14" s="1"/>
  <c r="R245" i="14"/>
  <c r="R244" i="14" s="1"/>
  <c r="P245" i="14"/>
  <c r="P244" i="14"/>
  <c r="BI243" i="14"/>
  <c r="BH243" i="14"/>
  <c r="BG243" i="14"/>
  <c r="BF243" i="14"/>
  <c r="T243" i="14"/>
  <c r="R243" i="14"/>
  <c r="P243" i="14"/>
  <c r="BI241" i="14"/>
  <c r="BH241" i="14"/>
  <c r="BG241" i="14"/>
  <c r="BF241" i="14"/>
  <c r="T241" i="14"/>
  <c r="R241" i="14"/>
  <c r="P241" i="14"/>
  <c r="BI239" i="14"/>
  <c r="BH239" i="14"/>
  <c r="BG239" i="14"/>
  <c r="BF239" i="14"/>
  <c r="T239" i="14"/>
  <c r="R239" i="14"/>
  <c r="P239" i="14"/>
  <c r="BI237" i="14"/>
  <c r="BH237" i="14"/>
  <c r="BG237" i="14"/>
  <c r="BF237" i="14"/>
  <c r="T237" i="14"/>
  <c r="R237" i="14"/>
  <c r="P237" i="14"/>
  <c r="BI235" i="14"/>
  <c r="BH235" i="14"/>
  <c r="BG235" i="14"/>
  <c r="BF235" i="14"/>
  <c r="T235" i="14"/>
  <c r="R235" i="14"/>
  <c r="P235" i="14"/>
  <c r="BI233" i="14"/>
  <c r="BH233" i="14"/>
  <c r="BG233" i="14"/>
  <c r="BF233" i="14"/>
  <c r="T233" i="14"/>
  <c r="R233" i="14"/>
  <c r="P233" i="14"/>
  <c r="BI232" i="14"/>
  <c r="BH232" i="14"/>
  <c r="BG232" i="14"/>
  <c r="BF232" i="14"/>
  <c r="T232" i="14"/>
  <c r="R232" i="14"/>
  <c r="P232" i="14"/>
  <c r="BI231" i="14"/>
  <c r="BH231" i="14"/>
  <c r="BG231" i="14"/>
  <c r="BF231" i="14"/>
  <c r="T231" i="14"/>
  <c r="R231" i="14"/>
  <c r="P231" i="14"/>
  <c r="BI230" i="14"/>
  <c r="BH230" i="14"/>
  <c r="BG230" i="14"/>
  <c r="BF230" i="14"/>
  <c r="T230" i="14"/>
  <c r="R230" i="14"/>
  <c r="P230" i="14"/>
  <c r="BI229" i="14"/>
  <c r="BH229" i="14"/>
  <c r="BG229" i="14"/>
  <c r="BF229" i="14"/>
  <c r="T229" i="14"/>
  <c r="R229" i="14"/>
  <c r="P229" i="14"/>
  <c r="BI228" i="14"/>
  <c r="BH228" i="14"/>
  <c r="BG228" i="14"/>
  <c r="BF228" i="14"/>
  <c r="T228" i="14"/>
  <c r="R228" i="14"/>
  <c r="P228" i="14"/>
  <c r="BI226" i="14"/>
  <c r="BH226" i="14"/>
  <c r="BG226" i="14"/>
  <c r="BF226" i="14"/>
  <c r="T226" i="14"/>
  <c r="R226" i="14"/>
  <c r="P226" i="14"/>
  <c r="BI223" i="14"/>
  <c r="BH223" i="14"/>
  <c r="BG223" i="14"/>
  <c r="BF223" i="14"/>
  <c r="T223" i="14"/>
  <c r="R223" i="14"/>
  <c r="P223" i="14"/>
  <c r="BI221" i="14"/>
  <c r="BH221" i="14"/>
  <c r="BG221" i="14"/>
  <c r="BF221" i="14"/>
  <c r="T221" i="14"/>
  <c r="R221" i="14"/>
  <c r="P221" i="14"/>
  <c r="BI219" i="14"/>
  <c r="BH219" i="14"/>
  <c r="BG219" i="14"/>
  <c r="BF219" i="14"/>
  <c r="T219" i="14"/>
  <c r="R219" i="14"/>
  <c r="P219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3" i="14"/>
  <c r="BH203" i="14"/>
  <c r="BG203" i="14"/>
  <c r="BF203" i="14"/>
  <c r="T203" i="14"/>
  <c r="R203" i="14"/>
  <c r="P203" i="14"/>
  <c r="BI199" i="14"/>
  <c r="BH199" i="14"/>
  <c r="BG199" i="14"/>
  <c r="BF199" i="14"/>
  <c r="T199" i="14"/>
  <c r="R199" i="14"/>
  <c r="P199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1" i="14"/>
  <c r="BH191" i="14"/>
  <c r="BG191" i="14"/>
  <c r="BF191" i="14"/>
  <c r="T191" i="14"/>
  <c r="R191" i="14"/>
  <c r="P191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79" i="14"/>
  <c r="BH179" i="14"/>
  <c r="BG179" i="14"/>
  <c r="BF179" i="14"/>
  <c r="T179" i="14"/>
  <c r="R179" i="14"/>
  <c r="P179" i="14"/>
  <c r="BI174" i="14"/>
  <c r="BH174" i="14"/>
  <c r="BG174" i="14"/>
  <c r="BF174" i="14"/>
  <c r="T174" i="14"/>
  <c r="R174" i="14"/>
  <c r="P174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56" i="14"/>
  <c r="BH156" i="14"/>
  <c r="BG156" i="14"/>
  <c r="BF156" i="14"/>
  <c r="T156" i="14"/>
  <c r="R156" i="14"/>
  <c r="P156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6" i="14"/>
  <c r="BH136" i="14"/>
  <c r="BG136" i="14"/>
  <c r="BF136" i="14"/>
  <c r="T136" i="14"/>
  <c r="R136" i="14"/>
  <c r="P136" i="14"/>
  <c r="J130" i="14"/>
  <c r="J129" i="14"/>
  <c r="F129" i="14"/>
  <c r="F127" i="14"/>
  <c r="E125" i="14"/>
  <c r="J95" i="14"/>
  <c r="J94" i="14"/>
  <c r="F94" i="14"/>
  <c r="F92" i="14"/>
  <c r="E90" i="14"/>
  <c r="J22" i="14"/>
  <c r="E22" i="14"/>
  <c r="F130" i="14"/>
  <c r="J21" i="14"/>
  <c r="J16" i="14"/>
  <c r="J127" i="14" s="1"/>
  <c r="E7" i="14"/>
  <c r="E119" i="14" s="1"/>
  <c r="J41" i="13"/>
  <c r="J40" i="13"/>
  <c r="AY109" i="1"/>
  <c r="J39" i="13"/>
  <c r="AX109" i="1" s="1"/>
  <c r="BI217" i="13"/>
  <c r="BH217" i="13"/>
  <c r="BG217" i="13"/>
  <c r="BF217" i="13"/>
  <c r="T217" i="13"/>
  <c r="T216" i="13"/>
  <c r="R217" i="13"/>
  <c r="R216" i="13" s="1"/>
  <c r="P217" i="13"/>
  <c r="P216" i="13"/>
  <c r="BI214" i="13"/>
  <c r="BH214" i="13"/>
  <c r="BG214" i="13"/>
  <c r="BF214" i="13"/>
  <c r="T214" i="13"/>
  <c r="R214" i="13"/>
  <c r="P214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6" i="13"/>
  <c r="BH196" i="13"/>
  <c r="BG196" i="13"/>
  <c r="BF196" i="13"/>
  <c r="T196" i="13"/>
  <c r="R196" i="13"/>
  <c r="P196" i="13"/>
  <c r="BI193" i="13"/>
  <c r="BH193" i="13"/>
  <c r="BG193" i="13"/>
  <c r="BF193" i="13"/>
  <c r="T193" i="13"/>
  <c r="R193" i="13"/>
  <c r="P193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0" i="13"/>
  <c r="BH160" i="13"/>
  <c r="BG160" i="13"/>
  <c r="BF160" i="13"/>
  <c r="T160" i="13"/>
  <c r="R160" i="13"/>
  <c r="P160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7" i="13"/>
  <c r="BH137" i="13"/>
  <c r="BG137" i="13"/>
  <c r="BF137" i="13"/>
  <c r="T137" i="13"/>
  <c r="R137" i="13"/>
  <c r="P137" i="13"/>
  <c r="BI131" i="13"/>
  <c r="BH131" i="13"/>
  <c r="BG131" i="13"/>
  <c r="BF131" i="13"/>
  <c r="T131" i="13"/>
  <c r="R131" i="13"/>
  <c r="P131" i="13"/>
  <c r="J125" i="13"/>
  <c r="J124" i="13"/>
  <c r="F124" i="13"/>
  <c r="F122" i="13"/>
  <c r="E120" i="13"/>
  <c r="J95" i="13"/>
  <c r="J94" i="13"/>
  <c r="F94" i="13"/>
  <c r="F92" i="13"/>
  <c r="E90" i="13"/>
  <c r="J22" i="13"/>
  <c r="E22" i="13"/>
  <c r="F95" i="13"/>
  <c r="J21" i="13"/>
  <c r="J16" i="13"/>
  <c r="J122" i="13"/>
  <c r="E7" i="13"/>
  <c r="E114" i="13" s="1"/>
  <c r="J41" i="12"/>
  <c r="J40" i="12"/>
  <c r="AY107" i="1"/>
  <c r="J39" i="12"/>
  <c r="AX107" i="1"/>
  <c r="BI187" i="12"/>
  <c r="BH187" i="12"/>
  <c r="BG187" i="12"/>
  <c r="BF187" i="12"/>
  <c r="T187" i="12"/>
  <c r="T186" i="12"/>
  <c r="R187" i="12"/>
  <c r="R186" i="12"/>
  <c r="P187" i="12"/>
  <c r="P186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4" i="12"/>
  <c r="BH174" i="12"/>
  <c r="BG174" i="12"/>
  <c r="BF174" i="12"/>
  <c r="T174" i="12"/>
  <c r="R174" i="12"/>
  <c r="P174" i="12"/>
  <c r="BI171" i="12"/>
  <c r="BH171" i="12"/>
  <c r="BG171" i="12"/>
  <c r="BF171" i="12"/>
  <c r="T171" i="12"/>
  <c r="R171" i="12"/>
  <c r="P171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1" i="12"/>
  <c r="BH131" i="12"/>
  <c r="BG131" i="12"/>
  <c r="BF131" i="12"/>
  <c r="T131" i="12"/>
  <c r="R131" i="12"/>
  <c r="P131" i="12"/>
  <c r="J125" i="12"/>
  <c r="J124" i="12"/>
  <c r="F124" i="12"/>
  <c r="F122" i="12"/>
  <c r="E120" i="12"/>
  <c r="J96" i="12"/>
  <c r="J95" i="12"/>
  <c r="F95" i="12"/>
  <c r="F93" i="12"/>
  <c r="E91" i="12"/>
  <c r="J22" i="12"/>
  <c r="E22" i="12"/>
  <c r="F125" i="12"/>
  <c r="J21" i="12"/>
  <c r="J16" i="12"/>
  <c r="J93" i="12" s="1"/>
  <c r="E7" i="12"/>
  <c r="E114" i="12" s="1"/>
  <c r="J41" i="11"/>
  <c r="J40" i="11"/>
  <c r="AY106" i="1"/>
  <c r="J39" i="11"/>
  <c r="AX106" i="1" s="1"/>
  <c r="BI224" i="11"/>
  <c r="BH224" i="11"/>
  <c r="BG224" i="11"/>
  <c r="BF224" i="11"/>
  <c r="T224" i="11"/>
  <c r="T223" i="11"/>
  <c r="R224" i="11"/>
  <c r="R223" i="11" s="1"/>
  <c r="P224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1" i="11"/>
  <c r="BH211" i="11"/>
  <c r="BG211" i="11"/>
  <c r="BF211" i="11"/>
  <c r="T211" i="11"/>
  <c r="R211" i="11"/>
  <c r="P211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5" i="11"/>
  <c r="BH205" i="11"/>
  <c r="BG205" i="11"/>
  <c r="BF205" i="11"/>
  <c r="T205" i="11"/>
  <c r="R205" i="11"/>
  <c r="P205" i="11"/>
  <c r="BI203" i="11"/>
  <c r="BH203" i="11"/>
  <c r="BG203" i="11"/>
  <c r="BF203" i="11"/>
  <c r="T203" i="11"/>
  <c r="R203" i="11"/>
  <c r="P203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3" i="11"/>
  <c r="BH193" i="11"/>
  <c r="BG193" i="11"/>
  <c r="BF193" i="11"/>
  <c r="T193" i="11"/>
  <c r="R193" i="11"/>
  <c r="P193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79" i="11"/>
  <c r="BH179" i="11"/>
  <c r="BG179" i="11"/>
  <c r="BF179" i="11"/>
  <c r="T179" i="11"/>
  <c r="R179" i="11"/>
  <c r="P179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1" i="11"/>
  <c r="BH161" i="11"/>
  <c r="BG161" i="11"/>
  <c r="BF161" i="11"/>
  <c r="T161" i="11"/>
  <c r="R161" i="11"/>
  <c r="P161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1" i="11"/>
  <c r="BH131" i="11"/>
  <c r="BG131" i="11"/>
  <c r="BF131" i="11"/>
  <c r="T131" i="11"/>
  <c r="R131" i="11"/>
  <c r="P131" i="11"/>
  <c r="J125" i="11"/>
  <c r="J124" i="11"/>
  <c r="F124" i="11"/>
  <c r="F122" i="11"/>
  <c r="E120" i="11"/>
  <c r="J96" i="11"/>
  <c r="J95" i="11"/>
  <c r="F95" i="11"/>
  <c r="F93" i="11"/>
  <c r="E91" i="11"/>
  <c r="J22" i="11"/>
  <c r="E22" i="11"/>
  <c r="F125" i="11"/>
  <c r="J21" i="11"/>
  <c r="J16" i="11"/>
  <c r="J93" i="11" s="1"/>
  <c r="E7" i="11"/>
  <c r="E114" i="11" s="1"/>
  <c r="J41" i="10"/>
  <c r="J40" i="10"/>
  <c r="AY105" i="1"/>
  <c r="J39" i="10"/>
  <c r="AX105" i="1"/>
  <c r="BI169" i="10"/>
  <c r="BH169" i="10"/>
  <c r="BG169" i="10"/>
  <c r="BF169" i="10"/>
  <c r="T169" i="10"/>
  <c r="T168" i="10"/>
  <c r="R169" i="10"/>
  <c r="R168" i="10"/>
  <c r="P169" i="10"/>
  <c r="P168" i="10" s="1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R141" i="10"/>
  <c r="P141" i="10"/>
  <c r="BI137" i="10"/>
  <c r="BH137" i="10"/>
  <c r="BG137" i="10"/>
  <c r="BF137" i="10"/>
  <c r="T137" i="10"/>
  <c r="R137" i="10"/>
  <c r="P137" i="10"/>
  <c r="BI131" i="10"/>
  <c r="BH131" i="10"/>
  <c r="BG131" i="10"/>
  <c r="BF131" i="10"/>
  <c r="T131" i="10"/>
  <c r="R131" i="10"/>
  <c r="P131" i="10"/>
  <c r="J125" i="10"/>
  <c r="J124" i="10"/>
  <c r="F124" i="10"/>
  <c r="F122" i="10"/>
  <c r="E120" i="10"/>
  <c r="J96" i="10"/>
  <c r="J95" i="10"/>
  <c r="F95" i="10"/>
  <c r="F93" i="10"/>
  <c r="E91" i="10"/>
  <c r="J22" i="10"/>
  <c r="E22" i="10"/>
  <c r="F96" i="10" s="1"/>
  <c r="J21" i="10"/>
  <c r="J16" i="10"/>
  <c r="J93" i="10" s="1"/>
  <c r="E7" i="10"/>
  <c r="E114" i="10"/>
  <c r="J41" i="9"/>
  <c r="J40" i="9"/>
  <c r="AY104" i="1" s="1"/>
  <c r="J39" i="9"/>
  <c r="AX104" i="1" s="1"/>
  <c r="BI193" i="9"/>
  <c r="BH193" i="9"/>
  <c r="BG193" i="9"/>
  <c r="BF193" i="9"/>
  <c r="T193" i="9"/>
  <c r="T192" i="9" s="1"/>
  <c r="R193" i="9"/>
  <c r="R192" i="9"/>
  <c r="P193" i="9"/>
  <c r="P192" i="9" s="1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1" i="9"/>
  <c r="BH131" i="9"/>
  <c r="BG131" i="9"/>
  <c r="BF131" i="9"/>
  <c r="T131" i="9"/>
  <c r="R131" i="9"/>
  <c r="P131" i="9"/>
  <c r="J125" i="9"/>
  <c r="J124" i="9"/>
  <c r="F124" i="9"/>
  <c r="F122" i="9"/>
  <c r="E120" i="9"/>
  <c r="J96" i="9"/>
  <c r="J95" i="9"/>
  <c r="F95" i="9"/>
  <c r="F93" i="9"/>
  <c r="E91" i="9"/>
  <c r="J22" i="9"/>
  <c r="E22" i="9"/>
  <c r="F125" i="9" s="1"/>
  <c r="J21" i="9"/>
  <c r="J16" i="9"/>
  <c r="J122" i="9" s="1"/>
  <c r="E7" i="9"/>
  <c r="E114" i="9"/>
  <c r="J41" i="8"/>
  <c r="J40" i="8"/>
  <c r="AY103" i="1" s="1"/>
  <c r="J39" i="8"/>
  <c r="AX103" i="1"/>
  <c r="BI200" i="8"/>
  <c r="BH200" i="8"/>
  <c r="BG200" i="8"/>
  <c r="BF200" i="8"/>
  <c r="T200" i="8"/>
  <c r="T199" i="8" s="1"/>
  <c r="R200" i="8"/>
  <c r="R199" i="8"/>
  <c r="P200" i="8"/>
  <c r="P199" i="8" s="1"/>
  <c r="BI197" i="8"/>
  <c r="BH197" i="8"/>
  <c r="BG197" i="8"/>
  <c r="BF197" i="8"/>
  <c r="T197" i="8"/>
  <c r="R197" i="8"/>
  <c r="P197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1" i="8"/>
  <c r="BH131" i="8"/>
  <c r="BG131" i="8"/>
  <c r="BF131" i="8"/>
  <c r="T131" i="8"/>
  <c r="R131" i="8"/>
  <c r="P131" i="8"/>
  <c r="J125" i="8"/>
  <c r="J124" i="8"/>
  <c r="F124" i="8"/>
  <c r="F122" i="8"/>
  <c r="E120" i="8"/>
  <c r="J96" i="8"/>
  <c r="J95" i="8"/>
  <c r="F95" i="8"/>
  <c r="F93" i="8"/>
  <c r="E91" i="8"/>
  <c r="J22" i="8"/>
  <c r="E22" i="8"/>
  <c r="F125" i="8" s="1"/>
  <c r="J21" i="8"/>
  <c r="J16" i="8"/>
  <c r="J93" i="8" s="1"/>
  <c r="E7" i="8"/>
  <c r="E114" i="8"/>
  <c r="J41" i="7"/>
  <c r="J40" i="7"/>
  <c r="AY102" i="1" s="1"/>
  <c r="J39" i="7"/>
  <c r="AX102" i="1"/>
  <c r="BI205" i="7"/>
  <c r="BH205" i="7"/>
  <c r="BG205" i="7"/>
  <c r="BF205" i="7"/>
  <c r="T205" i="7"/>
  <c r="T204" i="7" s="1"/>
  <c r="R205" i="7"/>
  <c r="R204" i="7"/>
  <c r="P205" i="7"/>
  <c r="P204" i="7" s="1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1" i="7"/>
  <c r="BH141" i="7"/>
  <c r="BG141" i="7"/>
  <c r="BF141" i="7"/>
  <c r="T141" i="7"/>
  <c r="R141" i="7"/>
  <c r="P141" i="7"/>
  <c r="BI131" i="7"/>
  <c r="BH131" i="7"/>
  <c r="BG131" i="7"/>
  <c r="BF131" i="7"/>
  <c r="T131" i="7"/>
  <c r="R131" i="7"/>
  <c r="P131" i="7"/>
  <c r="J125" i="7"/>
  <c r="J124" i="7"/>
  <c r="F124" i="7"/>
  <c r="F122" i="7"/>
  <c r="E120" i="7"/>
  <c r="J96" i="7"/>
  <c r="J95" i="7"/>
  <c r="F95" i="7"/>
  <c r="F93" i="7"/>
  <c r="E91" i="7"/>
  <c r="J22" i="7"/>
  <c r="E22" i="7"/>
  <c r="F125" i="7" s="1"/>
  <c r="J21" i="7"/>
  <c r="J16" i="7"/>
  <c r="J122" i="7" s="1"/>
  <c r="E7" i="7"/>
  <c r="E85" i="7" s="1"/>
  <c r="J41" i="6"/>
  <c r="J40" i="6"/>
  <c r="AY101" i="1" s="1"/>
  <c r="J39" i="6"/>
  <c r="AX101" i="1" s="1"/>
  <c r="BI247" i="6"/>
  <c r="BH247" i="6"/>
  <c r="BG247" i="6"/>
  <c r="BF247" i="6"/>
  <c r="T247" i="6"/>
  <c r="T246" i="6" s="1"/>
  <c r="R247" i="6"/>
  <c r="R246" i="6" s="1"/>
  <c r="P247" i="6"/>
  <c r="P246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4" i="6"/>
  <c r="BH154" i="6"/>
  <c r="BG154" i="6"/>
  <c r="BF154" i="6"/>
  <c r="T154" i="6"/>
  <c r="R154" i="6"/>
  <c r="P154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1" i="6"/>
  <c r="BH141" i="6"/>
  <c r="BG141" i="6"/>
  <c r="BF141" i="6"/>
  <c r="T141" i="6"/>
  <c r="R141" i="6"/>
  <c r="P141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6" i="6"/>
  <c r="J95" i="6"/>
  <c r="F95" i="6"/>
  <c r="F93" i="6"/>
  <c r="E91" i="6"/>
  <c r="J22" i="6"/>
  <c r="E22" i="6"/>
  <c r="F125" i="6"/>
  <c r="J21" i="6"/>
  <c r="J16" i="6"/>
  <c r="J122" i="6" s="1"/>
  <c r="E7" i="6"/>
  <c r="E114" i="6" s="1"/>
  <c r="J41" i="5"/>
  <c r="J40" i="5"/>
  <c r="AY100" i="1"/>
  <c r="J39" i="5"/>
  <c r="AX100" i="1" s="1"/>
  <c r="BI220" i="5"/>
  <c r="BH220" i="5"/>
  <c r="BG220" i="5"/>
  <c r="BF220" i="5"/>
  <c r="T220" i="5"/>
  <c r="T219" i="5"/>
  <c r="R220" i="5"/>
  <c r="R219" i="5" s="1"/>
  <c r="P220" i="5"/>
  <c r="P219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0" i="5"/>
  <c r="BH200" i="5"/>
  <c r="BG200" i="5"/>
  <c r="BF200" i="5"/>
  <c r="T200" i="5"/>
  <c r="R200" i="5"/>
  <c r="P200" i="5"/>
  <c r="BI193" i="5"/>
  <c r="BH193" i="5"/>
  <c r="BG193" i="5"/>
  <c r="BF193" i="5"/>
  <c r="T193" i="5"/>
  <c r="R193" i="5"/>
  <c r="P193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0" i="5"/>
  <c r="BH130" i="5"/>
  <c r="BG130" i="5"/>
  <c r="BF130" i="5"/>
  <c r="T130" i="5"/>
  <c r="R130" i="5"/>
  <c r="P130" i="5"/>
  <c r="J124" i="5"/>
  <c r="J123" i="5"/>
  <c r="F123" i="5"/>
  <c r="F121" i="5"/>
  <c r="E119" i="5"/>
  <c r="J96" i="5"/>
  <c r="J95" i="5"/>
  <c r="F95" i="5"/>
  <c r="F93" i="5"/>
  <c r="E91" i="5"/>
  <c r="J22" i="5"/>
  <c r="E22" i="5"/>
  <c r="F96" i="5" s="1"/>
  <c r="J21" i="5"/>
  <c r="J16" i="5"/>
  <c r="J93" i="5" s="1"/>
  <c r="E7" i="5"/>
  <c r="E85" i="5"/>
  <c r="J39" i="4"/>
  <c r="J38" i="4"/>
  <c r="AY98" i="1" s="1"/>
  <c r="J37" i="4"/>
  <c r="AX98" i="1"/>
  <c r="BI151" i="4"/>
  <c r="BH151" i="4"/>
  <c r="BG151" i="4"/>
  <c r="BF151" i="4"/>
  <c r="T151" i="4"/>
  <c r="T150" i="4" s="1"/>
  <c r="R151" i="4"/>
  <c r="R150" i="4"/>
  <c r="P151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J120" i="4"/>
  <c r="J119" i="4"/>
  <c r="F119" i="4"/>
  <c r="F117" i="4"/>
  <c r="E115" i="4"/>
  <c r="J93" i="4"/>
  <c r="J92" i="4"/>
  <c r="F92" i="4"/>
  <c r="F90" i="4"/>
  <c r="E88" i="4"/>
  <c r="J20" i="4"/>
  <c r="E20" i="4"/>
  <c r="F120" i="4" s="1"/>
  <c r="J19" i="4"/>
  <c r="J14" i="4"/>
  <c r="J117" i="4" s="1"/>
  <c r="E7" i="4"/>
  <c r="E111" i="4"/>
  <c r="J39" i="3"/>
  <c r="J38" i="3"/>
  <c r="AY97" i="1" s="1"/>
  <c r="J37" i="3"/>
  <c r="AX97" i="1" s="1"/>
  <c r="BI451" i="3"/>
  <c r="BH451" i="3"/>
  <c r="BG451" i="3"/>
  <c r="BF451" i="3"/>
  <c r="T451" i="3"/>
  <c r="R451" i="3"/>
  <c r="P451" i="3"/>
  <c r="BI446" i="3"/>
  <c r="BH446" i="3"/>
  <c r="BG446" i="3"/>
  <c r="BF446" i="3"/>
  <c r="T446" i="3"/>
  <c r="R446" i="3"/>
  <c r="P446" i="3"/>
  <c r="BI437" i="3"/>
  <c r="BH437" i="3"/>
  <c r="BG437" i="3"/>
  <c r="BF437" i="3"/>
  <c r="T437" i="3"/>
  <c r="R437" i="3"/>
  <c r="P437" i="3"/>
  <c r="BI432" i="3"/>
  <c r="BH432" i="3"/>
  <c r="BG432" i="3"/>
  <c r="BF432" i="3"/>
  <c r="T432" i="3"/>
  <c r="R432" i="3"/>
  <c r="P432" i="3"/>
  <c r="BI427" i="3"/>
  <c r="BH427" i="3"/>
  <c r="BG427" i="3"/>
  <c r="BF427" i="3"/>
  <c r="T427" i="3"/>
  <c r="R427" i="3"/>
  <c r="P427" i="3"/>
  <c r="BI419" i="3"/>
  <c r="BH419" i="3"/>
  <c r="BG419" i="3"/>
  <c r="BF419" i="3"/>
  <c r="T419" i="3"/>
  <c r="R419" i="3"/>
  <c r="P419" i="3"/>
  <c r="BI410" i="3"/>
  <c r="BH410" i="3"/>
  <c r="BG410" i="3"/>
  <c r="BF410" i="3"/>
  <c r="T410" i="3"/>
  <c r="R410" i="3"/>
  <c r="P410" i="3"/>
  <c r="BI402" i="3"/>
  <c r="BH402" i="3"/>
  <c r="BG402" i="3"/>
  <c r="BF402" i="3"/>
  <c r="T402" i="3"/>
  <c r="R402" i="3"/>
  <c r="P402" i="3"/>
  <c r="BI396" i="3"/>
  <c r="BH396" i="3"/>
  <c r="BG396" i="3"/>
  <c r="BF396" i="3"/>
  <c r="T396" i="3"/>
  <c r="R396" i="3"/>
  <c r="P396" i="3"/>
  <c r="BI391" i="3"/>
  <c r="BH391" i="3"/>
  <c r="BG391" i="3"/>
  <c r="BF391" i="3"/>
  <c r="T391" i="3"/>
  <c r="R391" i="3"/>
  <c r="P391" i="3"/>
  <c r="BI385" i="3"/>
  <c r="BH385" i="3"/>
  <c r="BG385" i="3"/>
  <c r="BF385" i="3"/>
  <c r="T385" i="3"/>
  <c r="R385" i="3"/>
  <c r="P385" i="3"/>
  <c r="BI378" i="3"/>
  <c r="BH378" i="3"/>
  <c r="BG378" i="3"/>
  <c r="BF378" i="3"/>
  <c r="T378" i="3"/>
  <c r="R378" i="3"/>
  <c r="P378" i="3"/>
  <c r="BI367" i="3"/>
  <c r="BH367" i="3"/>
  <c r="BG367" i="3"/>
  <c r="BF367" i="3"/>
  <c r="T367" i="3"/>
  <c r="R367" i="3"/>
  <c r="P367" i="3"/>
  <c r="BI356" i="3"/>
  <c r="BH356" i="3"/>
  <c r="BG356" i="3"/>
  <c r="BF356" i="3"/>
  <c r="T356" i="3"/>
  <c r="R356" i="3"/>
  <c r="P356" i="3"/>
  <c r="BI350" i="3"/>
  <c r="BH350" i="3"/>
  <c r="BG350" i="3"/>
  <c r="BF350" i="3"/>
  <c r="T350" i="3"/>
  <c r="R350" i="3"/>
  <c r="P350" i="3"/>
  <c r="BI336" i="3"/>
  <c r="BH336" i="3"/>
  <c r="BG336" i="3"/>
  <c r="BF336" i="3"/>
  <c r="T336" i="3"/>
  <c r="R336" i="3"/>
  <c r="P336" i="3"/>
  <c r="BI328" i="3"/>
  <c r="BH328" i="3"/>
  <c r="BG328" i="3"/>
  <c r="BF328" i="3"/>
  <c r="T328" i="3"/>
  <c r="R328" i="3"/>
  <c r="P328" i="3"/>
  <c r="BI321" i="3"/>
  <c r="BH321" i="3"/>
  <c r="BG321" i="3"/>
  <c r="BF321" i="3"/>
  <c r="T321" i="3"/>
  <c r="R321" i="3"/>
  <c r="P321" i="3"/>
  <c r="BI313" i="3"/>
  <c r="BH313" i="3"/>
  <c r="BG313" i="3"/>
  <c r="BF313" i="3"/>
  <c r="T313" i="3"/>
  <c r="R313" i="3"/>
  <c r="P313" i="3"/>
  <c r="BI300" i="3"/>
  <c r="BH300" i="3"/>
  <c r="BG300" i="3"/>
  <c r="BF300" i="3"/>
  <c r="T300" i="3"/>
  <c r="R300" i="3"/>
  <c r="P300" i="3"/>
  <c r="BI291" i="3"/>
  <c r="BH291" i="3"/>
  <c r="BG291" i="3"/>
  <c r="BF291" i="3"/>
  <c r="T291" i="3"/>
  <c r="R291" i="3"/>
  <c r="P291" i="3"/>
  <c r="BI283" i="3"/>
  <c r="BH283" i="3"/>
  <c r="BG283" i="3"/>
  <c r="BF283" i="3"/>
  <c r="T283" i="3"/>
  <c r="R283" i="3"/>
  <c r="P283" i="3"/>
  <c r="BI274" i="3"/>
  <c r="BH274" i="3"/>
  <c r="BG274" i="3"/>
  <c r="BF274" i="3"/>
  <c r="T274" i="3"/>
  <c r="R274" i="3"/>
  <c r="P274" i="3"/>
  <c r="BI266" i="3"/>
  <c r="BH266" i="3"/>
  <c r="BG266" i="3"/>
  <c r="BF266" i="3"/>
  <c r="T266" i="3"/>
  <c r="R266" i="3"/>
  <c r="P266" i="3"/>
  <c r="BI260" i="3"/>
  <c r="BH260" i="3"/>
  <c r="BG260" i="3"/>
  <c r="BF260" i="3"/>
  <c r="T260" i="3"/>
  <c r="R260" i="3"/>
  <c r="P260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4" i="3"/>
  <c r="BH234" i="3"/>
  <c r="BG234" i="3"/>
  <c r="BF234" i="3"/>
  <c r="T234" i="3"/>
  <c r="R234" i="3"/>
  <c r="P234" i="3"/>
  <c r="BI218" i="3"/>
  <c r="BH218" i="3"/>
  <c r="BG218" i="3"/>
  <c r="BF218" i="3"/>
  <c r="T218" i="3"/>
  <c r="R218" i="3"/>
  <c r="P218" i="3"/>
  <c r="BI210" i="3"/>
  <c r="BH210" i="3"/>
  <c r="BG210" i="3"/>
  <c r="BF210" i="3"/>
  <c r="T210" i="3"/>
  <c r="R210" i="3"/>
  <c r="P210" i="3"/>
  <c r="BI202" i="3"/>
  <c r="BH202" i="3"/>
  <c r="BG202" i="3"/>
  <c r="BF202" i="3"/>
  <c r="T202" i="3"/>
  <c r="R202" i="3"/>
  <c r="P202" i="3"/>
  <c r="BI194" i="3"/>
  <c r="BH194" i="3"/>
  <c r="BG194" i="3"/>
  <c r="BF194" i="3"/>
  <c r="T194" i="3"/>
  <c r="R194" i="3"/>
  <c r="P194" i="3"/>
  <c r="BI186" i="3"/>
  <c r="BH186" i="3"/>
  <c r="BG186" i="3"/>
  <c r="BF186" i="3"/>
  <c r="T186" i="3"/>
  <c r="R186" i="3"/>
  <c r="P186" i="3"/>
  <c r="BI168" i="3"/>
  <c r="BH168" i="3"/>
  <c r="BG168" i="3"/>
  <c r="BF168" i="3"/>
  <c r="T168" i="3"/>
  <c r="R168" i="3"/>
  <c r="P168" i="3"/>
  <c r="BI145" i="3"/>
  <c r="BH145" i="3"/>
  <c r="BG145" i="3"/>
  <c r="BF145" i="3"/>
  <c r="T145" i="3"/>
  <c r="R145" i="3"/>
  <c r="P145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3" i="3"/>
  <c r="J92" i="3"/>
  <c r="F92" i="3"/>
  <c r="F90" i="3"/>
  <c r="E88" i="3"/>
  <c r="J20" i="3"/>
  <c r="E20" i="3"/>
  <c r="F121" i="3"/>
  <c r="J19" i="3"/>
  <c r="J14" i="3"/>
  <c r="J90" i="3" s="1"/>
  <c r="E7" i="3"/>
  <c r="E112" i="3"/>
  <c r="J39" i="2"/>
  <c r="J38" i="2"/>
  <c r="AY96" i="1" s="1"/>
  <c r="J37" i="2"/>
  <c r="AX96" i="1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26" i="2"/>
  <c r="BH226" i="2"/>
  <c r="BG226" i="2"/>
  <c r="BF226" i="2"/>
  <c r="T226" i="2"/>
  <c r="R226" i="2"/>
  <c r="P226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20" i="2"/>
  <c r="J119" i="2"/>
  <c r="F119" i="2"/>
  <c r="F117" i="2"/>
  <c r="E115" i="2"/>
  <c r="J93" i="2"/>
  <c r="J92" i="2"/>
  <c r="F92" i="2"/>
  <c r="F90" i="2"/>
  <c r="E88" i="2"/>
  <c r="J20" i="2"/>
  <c r="E20" i="2"/>
  <c r="F120" i="2" s="1"/>
  <c r="J19" i="2"/>
  <c r="J14" i="2"/>
  <c r="J90" i="2" s="1"/>
  <c r="E7" i="2"/>
  <c r="E84" i="2" s="1"/>
  <c r="L90" i="1"/>
  <c r="AM90" i="1"/>
  <c r="AM89" i="1"/>
  <c r="L89" i="1"/>
  <c r="AM87" i="1"/>
  <c r="L87" i="1"/>
  <c r="L85" i="1"/>
  <c r="L84" i="1"/>
  <c r="BK351" i="2"/>
  <c r="J275" i="2"/>
  <c r="J193" i="2"/>
  <c r="J128" i="2"/>
  <c r="BK342" i="2"/>
  <c r="J189" i="2"/>
  <c r="J132" i="2"/>
  <c r="J336" i="2"/>
  <c r="BK204" i="2"/>
  <c r="J171" i="2"/>
  <c r="J144" i="2"/>
  <c r="BK334" i="2"/>
  <c r="J305" i="2"/>
  <c r="J280" i="2"/>
  <c r="J268" i="2"/>
  <c r="BK193" i="2"/>
  <c r="J158" i="2"/>
  <c r="J352" i="2"/>
  <c r="J339" i="2"/>
  <c r="J322" i="2"/>
  <c r="BK300" i="2"/>
  <c r="BK273" i="2"/>
  <c r="J262" i="2"/>
  <c r="J226" i="2"/>
  <c r="BK181" i="2"/>
  <c r="AS99" i="1"/>
  <c r="BK341" i="2"/>
  <c r="J271" i="2"/>
  <c r="BK171" i="2"/>
  <c r="BK128" i="2"/>
  <c r="BK396" i="3"/>
  <c r="BK385" i="3"/>
  <c r="BK254" i="3"/>
  <c r="BK300" i="3"/>
  <c r="BK168" i="3"/>
  <c r="BK266" i="3"/>
  <c r="J234" i="3"/>
  <c r="J432" i="3"/>
  <c r="J385" i="3"/>
  <c r="J151" i="4"/>
  <c r="BK126" i="4"/>
  <c r="J129" i="4"/>
  <c r="BK152" i="5"/>
  <c r="J220" i="5"/>
  <c r="BK144" i="5"/>
  <c r="J193" i="5"/>
  <c r="J140" i="5"/>
  <c r="J184" i="5"/>
  <c r="J160" i="5"/>
  <c r="BK160" i="5"/>
  <c r="BK172" i="5"/>
  <c r="J136" i="5"/>
  <c r="BK149" i="6"/>
  <c r="BK218" i="6"/>
  <c r="J210" i="6"/>
  <c r="BK193" i="6"/>
  <c r="J243" i="6"/>
  <c r="BK177" i="6"/>
  <c r="J220" i="6"/>
  <c r="BK183" i="6"/>
  <c r="J247" i="6"/>
  <c r="J226" i="6"/>
  <c r="J177" i="6"/>
  <c r="J228" i="6"/>
  <c r="BK179" i="6"/>
  <c r="BK190" i="7"/>
  <c r="J145" i="7"/>
  <c r="J162" i="7"/>
  <c r="BK145" i="7"/>
  <c r="J160" i="7"/>
  <c r="BK176" i="7"/>
  <c r="BK166" i="7"/>
  <c r="BK147" i="7"/>
  <c r="J200" i="8"/>
  <c r="J142" i="8"/>
  <c r="BK174" i="8"/>
  <c r="BK184" i="8"/>
  <c r="J162" i="8"/>
  <c r="J184" i="8"/>
  <c r="BK152" i="9"/>
  <c r="BK189" i="9"/>
  <c r="BK158" i="9"/>
  <c r="BK187" i="9"/>
  <c r="J154" i="9"/>
  <c r="J160" i="9"/>
  <c r="J156" i="10"/>
  <c r="BK166" i="10"/>
  <c r="BK153" i="10"/>
  <c r="J224" i="11"/>
  <c r="J205" i="11"/>
  <c r="BK185" i="11"/>
  <c r="BK142" i="11"/>
  <c r="J211" i="11"/>
  <c r="J185" i="11"/>
  <c r="J140" i="11"/>
  <c r="BK146" i="11"/>
  <c r="J167" i="11"/>
  <c r="J187" i="12"/>
  <c r="BK168" i="12"/>
  <c r="J179" i="12"/>
  <c r="J141" i="12"/>
  <c r="J184" i="12"/>
  <c r="J150" i="12"/>
  <c r="BK146" i="12"/>
  <c r="J202" i="13"/>
  <c r="BK203" i="13"/>
  <c r="BK163" i="13"/>
  <c r="J163" i="13"/>
  <c r="BK205" i="13"/>
  <c r="BK184" i="13"/>
  <c r="J193" i="13"/>
  <c r="J184" i="13"/>
  <c r="BK176" i="13"/>
  <c r="BK169" i="13"/>
  <c r="BK201" i="13"/>
  <c r="BK167" i="13"/>
  <c r="BK160" i="13"/>
  <c r="BK137" i="13"/>
  <c r="J176" i="13"/>
  <c r="BK173" i="13"/>
  <c r="J149" i="13"/>
  <c r="BK140" i="13"/>
  <c r="BK131" i="13"/>
  <c r="J249" i="14"/>
  <c r="BK243" i="14"/>
  <c r="J237" i="14"/>
  <c r="BK235" i="14"/>
  <c r="J233" i="14"/>
  <c r="J231" i="14"/>
  <c r="J230" i="14"/>
  <c r="BK229" i="14"/>
  <c r="J223" i="14"/>
  <c r="J212" i="14"/>
  <c r="BK205" i="14"/>
  <c r="BK182" i="14"/>
  <c r="J248" i="14"/>
  <c r="BK219" i="14"/>
  <c r="BK143" i="14"/>
  <c r="BK210" i="14"/>
  <c r="J245" i="14"/>
  <c r="BK232" i="14"/>
  <c r="BK228" i="14"/>
  <c r="J166" i="14"/>
  <c r="J194" i="14"/>
  <c r="BK186" i="15"/>
  <c r="BK155" i="15"/>
  <c r="BK188" i="15"/>
  <c r="J162" i="15"/>
  <c r="J133" i="15"/>
  <c r="BK162" i="15"/>
  <c r="J126" i="15"/>
  <c r="J183" i="16"/>
  <c r="J157" i="16"/>
  <c r="J208" i="16"/>
  <c r="BK172" i="16"/>
  <c r="BK160" i="16"/>
  <c r="J180" i="16"/>
  <c r="BK161" i="16"/>
  <c r="J144" i="16"/>
  <c r="BK223" i="17"/>
  <c r="J182" i="17"/>
  <c r="J216" i="17"/>
  <c r="J175" i="17"/>
  <c r="J196" i="17"/>
  <c r="BK208" i="17"/>
  <c r="BK149" i="17"/>
  <c r="BK675" i="18"/>
  <c r="J479" i="18"/>
  <c r="J200" i="18"/>
  <c r="J562" i="18"/>
  <c r="J381" i="18"/>
  <c r="BK279" i="18"/>
  <c r="BK129" i="18"/>
  <c r="BK605" i="18"/>
  <c r="J279" i="18"/>
  <c r="J585" i="18"/>
  <c r="BK422" i="18"/>
  <c r="J589" i="18"/>
  <c r="J431" i="18"/>
  <c r="BK431" i="18"/>
  <c r="BK627" i="18"/>
  <c r="J679" i="18"/>
  <c r="J499" i="18"/>
  <c r="BK323" i="18"/>
  <c r="J143" i="18"/>
  <c r="J393" i="19"/>
  <c r="BK353" i="19"/>
  <c r="J292" i="19"/>
  <c r="J250" i="19"/>
  <c r="BK428" i="19"/>
  <c r="BK384" i="19"/>
  <c r="BK314" i="19"/>
  <c r="BK250" i="19"/>
  <c r="BK399" i="19"/>
  <c r="J245" i="19"/>
  <c r="J417" i="19"/>
  <c r="BK296" i="19"/>
  <c r="J225" i="19"/>
  <c r="BK377" i="19"/>
  <c r="J265" i="19"/>
  <c r="BK190" i="19"/>
  <c r="J378" i="19"/>
  <c r="J333" i="19"/>
  <c r="BK263" i="19"/>
  <c r="J204" i="19"/>
  <c r="BK361" i="19"/>
  <c r="J322" i="19"/>
  <c r="BK227" i="19"/>
  <c r="J230" i="19"/>
  <c r="BK200" i="19"/>
  <c r="BK131" i="20"/>
  <c r="J138" i="20"/>
  <c r="J125" i="20"/>
  <c r="BK141" i="21"/>
  <c r="J140" i="21"/>
  <c r="J124" i="21"/>
  <c r="J135" i="21"/>
  <c r="BK340" i="2"/>
  <c r="BK265" i="2"/>
  <c r="BK168" i="2"/>
  <c r="AS108" i="1"/>
  <c r="J140" i="2"/>
  <c r="J347" i="2"/>
  <c r="J300" i="2"/>
  <c r="J187" i="2"/>
  <c r="BK129" i="2"/>
  <c r="BK140" i="2"/>
  <c r="BK336" i="2"/>
  <c r="BK320" i="2"/>
  <c r="J273" i="2"/>
  <c r="BK131" i="2"/>
  <c r="J302" i="2"/>
  <c r="BK187" i="2"/>
  <c r="BK136" i="2"/>
  <c r="J350" i="3"/>
  <c r="J336" i="3"/>
  <c r="BK321" i="3"/>
  <c r="BK145" i="3"/>
  <c r="BK274" i="3"/>
  <c r="J328" i="3"/>
  <c r="J218" i="3"/>
  <c r="BK451" i="3"/>
  <c r="BK432" i="3"/>
  <c r="BK410" i="3"/>
  <c r="BK194" i="3"/>
  <c r="BK427" i="3"/>
  <c r="BK378" i="3"/>
  <c r="BK135" i="4"/>
  <c r="J135" i="4"/>
  <c r="J144" i="4"/>
  <c r="BK170" i="5"/>
  <c r="BK150" i="5"/>
  <c r="BK210" i="5"/>
  <c r="BK142" i="5"/>
  <c r="BK148" i="5"/>
  <c r="J200" i="5"/>
  <c r="J158" i="5"/>
  <c r="J168" i="5"/>
  <c r="J241" i="6"/>
  <c r="BK241" i="6"/>
  <c r="BK187" i="6"/>
  <c r="J204" i="6"/>
  <c r="J154" i="6"/>
  <c r="J212" i="6"/>
  <c r="J175" i="6"/>
  <c r="J214" i="6"/>
  <c r="BK214" i="6"/>
  <c r="BK212" i="6"/>
  <c r="J181" i="6"/>
  <c r="BK204" i="6"/>
  <c r="J171" i="6"/>
  <c r="BK184" i="7"/>
  <c r="J199" i="7"/>
  <c r="BK156" i="7"/>
  <c r="J180" i="7"/>
  <c r="BK199" i="7"/>
  <c r="BK172" i="7"/>
  <c r="J149" i="7"/>
  <c r="J174" i="8"/>
  <c r="J181" i="8"/>
  <c r="J190" i="8"/>
  <c r="J131" i="8"/>
  <c r="BK164" i="8"/>
  <c r="J150" i="8"/>
  <c r="BK152" i="8"/>
  <c r="BK131" i="9"/>
  <c r="BK177" i="9"/>
  <c r="BK193" i="9"/>
  <c r="BK184" i="9"/>
  <c r="BK160" i="9"/>
  <c r="J162" i="9"/>
  <c r="BK161" i="10"/>
  <c r="J137" i="10"/>
  <c r="BK169" i="10"/>
  <c r="BK146" i="10"/>
  <c r="J214" i="11"/>
  <c r="J197" i="11"/>
  <c r="BK179" i="11"/>
  <c r="J217" i="11"/>
  <c r="BK201" i="11"/>
  <c r="BK189" i="11"/>
  <c r="BK175" i="11"/>
  <c r="J144" i="11"/>
  <c r="BK152" i="11"/>
  <c r="BK184" i="12"/>
  <c r="BK164" i="12"/>
  <c r="J177" i="12"/>
  <c r="J156" i="12"/>
  <c r="BK171" i="12"/>
  <c r="BK150" i="12"/>
  <c r="J210" i="13"/>
  <c r="BK186" i="13"/>
  <c r="J182" i="13"/>
  <c r="J201" i="13"/>
  <c r="BK217" i="13"/>
  <c r="BK199" i="13"/>
  <c r="J147" i="13"/>
  <c r="J173" i="13"/>
  <c r="J186" i="14"/>
  <c r="BK249" i="14"/>
  <c r="J229" i="14"/>
  <c r="J196" i="14"/>
  <c r="BK230" i="14"/>
  <c r="J136" i="14"/>
  <c r="BK231" i="14"/>
  <c r="BK166" i="14"/>
  <c r="BK162" i="14"/>
  <c r="J182" i="14"/>
  <c r="J179" i="15"/>
  <c r="J153" i="15"/>
  <c r="J182" i="15"/>
  <c r="BK151" i="15"/>
  <c r="BK182" i="15"/>
  <c r="J155" i="15"/>
  <c r="BK152" i="16"/>
  <c r="BK178" i="16"/>
  <c r="BK157" i="16"/>
  <c r="BK134" i="16"/>
  <c r="BK216" i="17"/>
  <c r="J186" i="17"/>
  <c r="J223" i="17"/>
  <c r="J191" i="17"/>
  <c r="BK172" i="17"/>
  <c r="BK153" i="17"/>
  <c r="BK685" i="18"/>
  <c r="J605" i="18"/>
  <c r="J209" i="18"/>
  <c r="BK571" i="18"/>
  <c r="BK495" i="18"/>
  <c r="J323" i="18"/>
  <c r="J243" i="18"/>
  <c r="J685" i="18"/>
  <c r="BK661" i="18"/>
  <c r="BK339" i="18"/>
  <c r="J627" i="18"/>
  <c r="J495" i="18"/>
  <c r="J285" i="18"/>
  <c r="J521" i="18"/>
  <c r="J447" i="18"/>
  <c r="BK568" i="18"/>
  <c r="BK673" i="18"/>
  <c r="BK658" i="18"/>
  <c r="BK491" i="18"/>
  <c r="J260" i="18"/>
  <c r="BK409" i="19"/>
  <c r="J337" i="19"/>
  <c r="BK279" i="19"/>
  <c r="BK230" i="19"/>
  <c r="J421" i="19"/>
  <c r="BK380" i="19"/>
  <c r="J318" i="19"/>
  <c r="J234" i="19"/>
  <c r="J313" i="19"/>
  <c r="BK214" i="19"/>
  <c r="BK265" i="19"/>
  <c r="J218" i="19"/>
  <c r="BK378" i="19"/>
  <c r="BK311" i="19"/>
  <c r="BK225" i="19"/>
  <c r="BK403" i="19"/>
  <c r="BK369" i="19"/>
  <c r="BK322" i="19"/>
  <c r="BK273" i="19"/>
  <c r="J186" i="19"/>
  <c r="BK346" i="19"/>
  <c r="J314" i="19"/>
  <c r="J219" i="19"/>
  <c r="J221" i="19"/>
  <c r="J141" i="20"/>
  <c r="BK141" i="20"/>
  <c r="J134" i="20"/>
  <c r="BK129" i="20"/>
  <c r="J142" i="21"/>
  <c r="J134" i="21"/>
  <c r="BK140" i="21"/>
  <c r="BK330" i="2"/>
  <c r="BK207" i="2"/>
  <c r="J177" i="2"/>
  <c r="BK125" i="2"/>
  <c r="J338" i="2"/>
  <c r="BK174" i="2"/>
  <c r="J136" i="2"/>
  <c r="J334" i="2"/>
  <c r="J148" i="2"/>
  <c r="J348" i="2"/>
  <c r="J360" i="2"/>
  <c r="BK305" i="2"/>
  <c r="J246" i="2"/>
  <c r="BK324" i="2"/>
  <c r="J204" i="2"/>
  <c r="BK158" i="2"/>
  <c r="BK402" i="3"/>
  <c r="BK356" i="3"/>
  <c r="J451" i="3"/>
  <c r="BK202" i="3"/>
  <c r="J356" i="3"/>
  <c r="BK127" i="3"/>
  <c r="BK260" i="3"/>
  <c r="J210" i="3"/>
  <c r="J437" i="3"/>
  <c r="BK391" i="3"/>
  <c r="J145" i="3"/>
  <c r="J149" i="4"/>
  <c r="BK144" i="4"/>
  <c r="BK200" i="5"/>
  <c r="BK154" i="5"/>
  <c r="J148" i="5"/>
  <c r="J162" i="5"/>
  <c r="BK182" i="5"/>
  <c r="BK136" i="5"/>
  <c r="BK166" i="5"/>
  <c r="BK164" i="5"/>
  <c r="J142" i="5"/>
  <c r="BK243" i="6"/>
  <c r="BK247" i="6"/>
  <c r="BK208" i="6"/>
  <c r="J206" i="6"/>
  <c r="J185" i="6"/>
  <c r="J131" i="6"/>
  <c r="J179" i="6"/>
  <c r="BK141" i="6"/>
  <c r="BK210" i="6"/>
  <c r="J216" i="6"/>
  <c r="J237" i="6"/>
  <c r="J189" i="6"/>
  <c r="BK147" i="6"/>
  <c r="BK195" i="6"/>
  <c r="BK173" i="6"/>
  <c r="J141" i="6"/>
  <c r="BK174" i="7"/>
  <c r="J196" i="7"/>
  <c r="BK149" i="7"/>
  <c r="J205" i="7"/>
  <c r="J174" i="7"/>
  <c r="BK205" i="7"/>
  <c r="J190" i="7"/>
  <c r="BK158" i="7"/>
  <c r="BK160" i="8"/>
  <c r="BK166" i="8"/>
  <c r="J164" i="8"/>
  <c r="J178" i="8"/>
  <c r="J176" i="8"/>
  <c r="J193" i="9"/>
  <c r="BK144" i="9"/>
  <c r="J171" i="9"/>
  <c r="J182" i="9"/>
  <c r="J146" i="9"/>
  <c r="BK174" i="9"/>
  <c r="J164" i="9"/>
  <c r="J161" i="10"/>
  <c r="BK156" i="10"/>
  <c r="BK150" i="10"/>
  <c r="J221" i="11"/>
  <c r="BK203" i="11"/>
  <c r="J189" i="11"/>
  <c r="J146" i="11"/>
  <c r="J209" i="11"/>
  <c r="J187" i="11"/>
  <c r="J152" i="11"/>
  <c r="J154" i="11"/>
  <c r="BK173" i="11"/>
  <c r="BK161" i="11"/>
  <c r="J138" i="11"/>
  <c r="J174" i="12"/>
  <c r="BK152" i="12"/>
  <c r="J168" i="12"/>
  <c r="BK131" i="12"/>
  <c r="BK174" i="12"/>
  <c r="BK139" i="12"/>
  <c r="BK208" i="13"/>
  <c r="J196" i="13"/>
  <c r="J205" i="13"/>
  <c r="BK175" i="13"/>
  <c r="J206" i="13"/>
  <c r="J141" i="13"/>
  <c r="BK193" i="13"/>
  <c r="J165" i="13"/>
  <c r="J167" i="13"/>
  <c r="BK156" i="14"/>
  <c r="J228" i="14"/>
  <c r="J184" i="14"/>
  <c r="J241" i="14"/>
  <c r="J221" i="14"/>
  <c r="BK239" i="14"/>
  <c r="BK194" i="14"/>
  <c r="J219" i="14"/>
  <c r="J174" i="14"/>
  <c r="J191" i="14"/>
  <c r="BK164" i="14"/>
  <c r="BK175" i="15"/>
  <c r="BK133" i="15"/>
  <c r="BK179" i="15"/>
  <c r="J145" i="15"/>
  <c r="J184" i="15"/>
  <c r="BK168" i="15"/>
  <c r="BK149" i="15"/>
  <c r="BK204" i="16"/>
  <c r="J164" i="16"/>
  <c r="BK200" i="16"/>
  <c r="J178" i="16"/>
  <c r="J156" i="16"/>
  <c r="BK183" i="16"/>
  <c r="BK164" i="16"/>
  <c r="BK679" i="18"/>
  <c r="J571" i="18"/>
  <c r="J257" i="18"/>
  <c r="BK617" i="18"/>
  <c r="J475" i="18"/>
  <c r="BK257" i="18"/>
  <c r="J491" i="18"/>
  <c r="BK390" i="18"/>
  <c r="BK447" i="18"/>
  <c r="BK199" i="19"/>
  <c r="J405" i="19"/>
  <c r="J283" i="19"/>
  <c r="J228" i="19"/>
  <c r="J392" i="19"/>
  <c r="BK318" i="19"/>
  <c r="BK254" i="19"/>
  <c r="BK424" i="19"/>
  <c r="J384" i="19"/>
  <c r="J340" i="19"/>
  <c r="BK294" i="19"/>
  <c r="BK228" i="19"/>
  <c r="BK392" i="19"/>
  <c r="BK337" i="19"/>
  <c r="BK300" i="19"/>
  <c r="BK216" i="19"/>
  <c r="J214" i="19"/>
  <c r="BK140" i="20"/>
  <c r="J140" i="20"/>
  <c r="BK132" i="20"/>
  <c r="BK126" i="21"/>
  <c r="BK127" i="21"/>
  <c r="J125" i="21"/>
  <c r="J282" i="2"/>
  <c r="BK151" i="2"/>
  <c r="BK339" i="2"/>
  <c r="J254" i="2"/>
  <c r="BK164" i="2"/>
  <c r="BK350" i="2"/>
  <c r="J151" i="2"/>
  <c r="BK326" i="2"/>
  <c r="BK262" i="2"/>
  <c r="BK167" i="2"/>
  <c r="J317" i="2"/>
  <c r="BK198" i="2"/>
  <c r="BK148" i="2"/>
  <c r="BK367" i="3"/>
  <c r="J127" i="3"/>
  <c r="BK283" i="3"/>
  <c r="J378" i="3"/>
  <c r="J186" i="3"/>
  <c r="J274" i="3"/>
  <c r="BK350" i="3"/>
  <c r="BK328" i="3"/>
  <c r="BK291" i="3"/>
  <c r="J283" i="3"/>
  <c r="BK247" i="3"/>
  <c r="BK242" i="3"/>
  <c r="BK218" i="3"/>
  <c r="BK147" i="4"/>
  <c r="J147" i="4"/>
  <c r="BK129" i="4"/>
  <c r="BK220" i="5"/>
  <c r="BK168" i="5"/>
  <c r="J182" i="5"/>
  <c r="BK178" i="5"/>
  <c r="J210" i="5"/>
  <c r="J170" i="5"/>
  <c r="BK186" i="5"/>
  <c r="BK140" i="5"/>
  <c r="J152" i="5"/>
  <c r="J164" i="5"/>
  <c r="J150" i="5"/>
  <c r="J169" i="6"/>
  <c r="BK237" i="6"/>
  <c r="J149" i="6"/>
  <c r="BK201" i="6"/>
  <c r="BK169" i="6"/>
  <c r="J201" i="6"/>
  <c r="BK171" i="6"/>
  <c r="BK216" i="6"/>
  <c r="BK181" i="6"/>
  <c r="J145" i="6"/>
  <c r="J195" i="6"/>
  <c r="J239" i="6"/>
  <c r="BK189" i="6"/>
  <c r="BK154" i="6"/>
  <c r="J164" i="7"/>
  <c r="BK182" i="7"/>
  <c r="J147" i="7"/>
  <c r="J184" i="7"/>
  <c r="BK168" i="7"/>
  <c r="BK131" i="7"/>
  <c r="J156" i="7"/>
  <c r="J169" i="8"/>
  <c r="BK158" i="8"/>
  <c r="BK181" i="8"/>
  <c r="BK140" i="8"/>
  <c r="BK162" i="8"/>
  <c r="BK144" i="8"/>
  <c r="BK131" i="8"/>
  <c r="BK168" i="9"/>
  <c r="BK180" i="9"/>
  <c r="BK162" i="9"/>
  <c r="BK148" i="9"/>
  <c r="J148" i="9"/>
  <c r="BK142" i="9"/>
  <c r="J169" i="10"/>
  <c r="BK148" i="10"/>
  <c r="BK141" i="10"/>
  <c r="J148" i="10"/>
  <c r="BK217" i="11"/>
  <c r="BK199" i="11"/>
  <c r="BK187" i="11"/>
  <c r="BK221" i="11"/>
  <c r="J203" i="11"/>
  <c r="BK193" i="11"/>
  <c r="BK171" i="11"/>
  <c r="BK167" i="11"/>
  <c r="J148" i="11"/>
  <c r="J142" i="11"/>
  <c r="BK177" i="12"/>
  <c r="BK160" i="12"/>
  <c r="J181" i="12"/>
  <c r="J152" i="12"/>
  <c r="J146" i="12"/>
  <c r="BK166" i="12"/>
  <c r="J148" i="12"/>
  <c r="BK212" i="13"/>
  <c r="J160" i="13"/>
  <c r="J186" i="13"/>
  <c r="J131" i="13"/>
  <c r="BK188" i="13"/>
  <c r="BK207" i="13"/>
  <c r="BK198" i="13"/>
  <c r="J175" i="13"/>
  <c r="BK165" i="13"/>
  <c r="J255" i="14"/>
  <c r="J243" i="14"/>
  <c r="BK203" i="14"/>
  <c r="BK136" i="14"/>
  <c r="BK184" i="14"/>
  <c r="BK237" i="14"/>
  <c r="BK191" i="14"/>
  <c r="BK206" i="14"/>
  <c r="J152" i="16"/>
  <c r="BK129" i="16"/>
  <c r="J202" i="17"/>
  <c r="J128" i="17"/>
  <c r="BK198" i="17"/>
  <c r="J214" i="17"/>
  <c r="J149" i="17"/>
  <c r="BK163" i="17"/>
  <c r="J617" i="18"/>
  <c r="BK243" i="18"/>
  <c r="J568" i="18"/>
  <c r="BK351" i="18"/>
  <c r="BK267" i="18"/>
  <c r="BK200" i="18"/>
  <c r="J658" i="18"/>
  <c r="BK333" i="18"/>
  <c r="J653" i="18"/>
  <c r="J536" i="18"/>
  <c r="J351" i="18"/>
  <c r="BK499" i="18"/>
  <c r="J532" i="18"/>
  <c r="J129" i="18"/>
  <c r="BK260" i="18"/>
  <c r="J598" i="18"/>
  <c r="J348" i="18"/>
  <c r="J380" i="19"/>
  <c r="BK307" i="19"/>
  <c r="BK269" i="19"/>
  <c r="BK213" i="19"/>
  <c r="BK405" i="19"/>
  <c r="J356" i="19"/>
  <c r="J279" i="19"/>
  <c r="BK421" i="19"/>
  <c r="BK292" i="19"/>
  <c r="J427" i="19"/>
  <c r="BK343" i="19"/>
  <c r="BK258" i="19"/>
  <c r="BK212" i="19"/>
  <c r="BK326" i="19"/>
  <c r="J263" i="19"/>
  <c r="BK356" i="19"/>
  <c r="J310" i="19"/>
  <c r="BK248" i="19"/>
  <c r="BK393" i="19"/>
  <c r="BK340" i="19"/>
  <c r="BK260" i="19"/>
  <c r="J216" i="19"/>
  <c r="BK138" i="20"/>
  <c r="J133" i="20"/>
  <c r="J132" i="20"/>
  <c r="BK144" i="21"/>
  <c r="J141" i="21"/>
  <c r="BK143" i="21"/>
  <c r="J127" i="21"/>
  <c r="BK246" i="2"/>
  <c r="J150" i="2"/>
  <c r="J359" i="2"/>
  <c r="BK322" i="2"/>
  <c r="J202" i="2"/>
  <c r="J125" i="2"/>
  <c r="BK260" i="2"/>
  <c r="BK165" i="2"/>
  <c r="BK349" i="2"/>
  <c r="J195" i="2"/>
  <c r="J340" i="2"/>
  <c r="J324" i="2"/>
  <c r="BK280" i="2"/>
  <c r="J168" i="2"/>
  <c r="BK298" i="2"/>
  <c r="J242" i="3"/>
  <c r="BK437" i="3"/>
  <c r="J427" i="3"/>
  <c r="J391" i="3"/>
  <c r="BK446" i="3"/>
  <c r="J410" i="3"/>
  <c r="J140" i="4"/>
  <c r="BK132" i="4"/>
  <c r="J137" i="4"/>
  <c r="J216" i="5"/>
  <c r="J144" i="5"/>
  <c r="BK156" i="5"/>
  <c r="J146" i="5"/>
  <c r="BK174" i="5"/>
  <c r="J172" i="5"/>
  <c r="BK184" i="5"/>
  <c r="BK162" i="5"/>
  <c r="BK239" i="6"/>
  <c r="BK222" i="6"/>
  <c r="J222" i="6"/>
  <c r="J199" i="6"/>
  <c r="J159" i="6"/>
  <c r="BK206" i="6"/>
  <c r="BK159" i="6"/>
  <c r="BK199" i="6"/>
  <c r="BK162" i="6"/>
  <c r="BK228" i="6"/>
  <c r="BK231" i="6"/>
  <c r="BK185" i="6"/>
  <c r="J162" i="6"/>
  <c r="J182" i="7"/>
  <c r="BK141" i="7"/>
  <c r="J154" i="7"/>
  <c r="J178" i="7"/>
  <c r="BK164" i="7"/>
  <c r="BK180" i="7"/>
  <c r="BK178" i="7"/>
  <c r="BK154" i="7"/>
  <c r="J192" i="8"/>
  <c r="BK187" i="8"/>
  <c r="J140" i="8"/>
  <c r="J166" i="8"/>
  <c r="J187" i="8"/>
  <c r="J138" i="8"/>
  <c r="J160" i="8"/>
  <c r="BK146" i="9"/>
  <c r="J168" i="9"/>
  <c r="BK156" i="9"/>
  <c r="J152" i="9"/>
  <c r="J177" i="9"/>
  <c r="J156" i="9"/>
  <c r="J153" i="10"/>
  <c r="BK131" i="10"/>
  <c r="J159" i="10"/>
  <c r="J150" i="10"/>
  <c r="BK211" i="11"/>
  <c r="J193" i="11"/>
  <c r="BK219" i="11"/>
  <c r="BK197" i="11"/>
  <c r="J179" i="11"/>
  <c r="J171" i="11"/>
  <c r="BK140" i="11"/>
  <c r="BK154" i="11"/>
  <c r="BK179" i="12"/>
  <c r="J158" i="12"/>
  <c r="BK187" i="12"/>
  <c r="J162" i="12"/>
  <c r="J139" i="12"/>
  <c r="BK141" i="12"/>
  <c r="J131" i="12"/>
  <c r="J207" i="13"/>
  <c r="BK147" i="13"/>
  <c r="J198" i="13"/>
  <c r="J151" i="13"/>
  <c r="J137" i="13"/>
  <c r="J190" i="13"/>
  <c r="BK182" i="13"/>
  <c r="J203" i="14"/>
  <c r="J252" i="14"/>
  <c r="BK221" i="14"/>
  <c r="BK255" i="14"/>
  <c r="BK223" i="14"/>
  <c r="BK248" i="14"/>
  <c r="J210" i="14"/>
  <c r="J226" i="14"/>
  <c r="BK188" i="14"/>
  <c r="J141" i="14"/>
  <c r="J162" i="14"/>
  <c r="J147" i="15"/>
  <c r="J186" i="15"/>
  <c r="BK153" i="15"/>
  <c r="BK140" i="15"/>
  <c r="J177" i="15"/>
  <c r="BK145" i="15"/>
  <c r="J200" i="16"/>
  <c r="BK174" i="16"/>
  <c r="BK144" i="16"/>
  <c r="J196" i="16"/>
  <c r="BK169" i="16"/>
  <c r="J138" i="16"/>
  <c r="J169" i="16"/>
  <c r="J140" i="16"/>
  <c r="BK200" i="17"/>
  <c r="BK226" i="17"/>
  <c r="J153" i="17"/>
  <c r="BK175" i="17"/>
  <c r="BK202" i="17"/>
  <c r="J158" i="17"/>
  <c r="BK639" i="18"/>
  <c r="BK253" i="18"/>
  <c r="BK589" i="18"/>
  <c r="BK402" i="18"/>
  <c r="BK304" i="18"/>
  <c r="BK204" i="18"/>
  <c r="J673" i="18"/>
  <c r="BK562" i="18"/>
  <c r="BK209" i="18"/>
  <c r="J339" i="18"/>
  <c r="BK153" i="18"/>
  <c r="BK475" i="18"/>
  <c r="J580" i="18"/>
  <c r="BK381" i="18"/>
  <c r="J622" i="18"/>
  <c r="J555" i="18"/>
  <c r="J304" i="18"/>
  <c r="J428" i="19"/>
  <c r="J346" i="19"/>
  <c r="BK304" i="19"/>
  <c r="BK238" i="19"/>
  <c r="BK432" i="19"/>
  <c r="J365" i="19"/>
  <c r="J300" i="19"/>
  <c r="J432" i="19"/>
  <c r="BK330" i="19"/>
  <c r="J208" i="19"/>
  <c r="BK365" i="19"/>
  <c r="J248" i="19"/>
  <c r="J195" i="19"/>
  <c r="J373" i="19"/>
  <c r="BK287" i="19"/>
  <c r="BK208" i="19"/>
  <c r="BK373" i="19"/>
  <c r="J304" i="19"/>
  <c r="J260" i="19"/>
  <c r="BK195" i="19"/>
  <c r="J330" i="19"/>
  <c r="J242" i="19"/>
  <c r="BK310" i="19"/>
  <c r="J213" i="19"/>
  <c r="BK139" i="20"/>
  <c r="J139" i="20"/>
  <c r="BK127" i="20"/>
  <c r="BK124" i="20"/>
  <c r="J144" i="21"/>
  <c r="BK135" i="21"/>
  <c r="BK137" i="21"/>
  <c r="BK134" i="21"/>
  <c r="J328" i="2"/>
  <c r="J198" i="2"/>
  <c r="J147" i="2"/>
  <c r="J351" i="2"/>
  <c r="J207" i="2"/>
  <c r="BK150" i="2"/>
  <c r="BK352" i="2"/>
  <c r="J315" i="2"/>
  <c r="BK189" i="2"/>
  <c r="AS111" i="1"/>
  <c r="BK347" i="2"/>
  <c r="BK328" i="2"/>
  <c r="BK315" i="2"/>
  <c r="BK275" i="2"/>
  <c r="AS115" i="1"/>
  <c r="J446" i="3"/>
  <c r="J266" i="3"/>
  <c r="J313" i="3"/>
  <c r="J402" i="3"/>
  <c r="BK250" i="3"/>
  <c r="J202" i="3"/>
  <c r="BK419" i="3"/>
  <c r="BK151" i="4"/>
  <c r="BK140" i="4"/>
  <c r="J132" i="4"/>
  <c r="J178" i="5"/>
  <c r="BK193" i="5"/>
  <c r="J180" i="5"/>
  <c r="BK130" i="5"/>
  <c r="J174" i="5"/>
  <c r="BK214" i="5"/>
  <c r="J183" i="6"/>
  <c r="J187" i="7"/>
  <c r="J168" i="7"/>
  <c r="BK160" i="7"/>
  <c r="J201" i="7"/>
  <c r="J172" i="7"/>
  <c r="J166" i="7"/>
  <c r="BK162" i="7"/>
  <c r="BK194" i="8"/>
  <c r="BK190" i="8"/>
  <c r="J144" i="8"/>
  <c r="J172" i="8"/>
  <c r="J158" i="8"/>
  <c r="BK138" i="8"/>
  <c r="J189" i="9"/>
  <c r="J142" i="9"/>
  <c r="BK166" i="9"/>
  <c r="BK154" i="9"/>
  <c r="J174" i="9"/>
  <c r="J144" i="9"/>
  <c r="BK140" i="9"/>
  <c r="J163" i="10"/>
  <c r="BK163" i="10"/>
  <c r="J166" i="10"/>
  <c r="J131" i="10"/>
  <c r="J207" i="11"/>
  <c r="BK195" i="11"/>
  <c r="J169" i="11"/>
  <c r="BK214" i="11"/>
  <c r="J199" i="11"/>
  <c r="J183" i="11"/>
  <c r="BK144" i="11"/>
  <c r="BK131" i="11"/>
  <c r="J131" i="11"/>
  <c r="J171" i="12"/>
  <c r="J154" i="12"/>
  <c r="J160" i="12"/>
  <c r="BK181" i="12"/>
  <c r="BK162" i="12"/>
  <c r="J164" i="12"/>
  <c r="J214" i="13"/>
  <c r="J199" i="13"/>
  <c r="J212" i="13"/>
  <c r="J169" i="13"/>
  <c r="J208" i="13"/>
  <c r="BK151" i="13"/>
  <c r="BK204" i="13"/>
  <c r="J140" i="13"/>
  <c r="BK149" i="13"/>
  <c r="BK141" i="14"/>
  <c r="BK241" i="14"/>
  <c r="J199" i="14"/>
  <c r="BK226" i="14"/>
  <c r="J143" i="14"/>
  <c r="BK233" i="14"/>
  <c r="BK174" i="14"/>
  <c r="BK199" i="14"/>
  <c r="BK212" i="14"/>
  <c r="J188" i="14"/>
  <c r="J188" i="15"/>
  <c r="J168" i="15"/>
  <c r="J143" i="15"/>
  <c r="BK184" i="15"/>
  <c r="BK147" i="15"/>
  <c r="J175" i="15"/>
  <c r="J151" i="15"/>
  <c r="BK126" i="15"/>
  <c r="BK196" i="16"/>
  <c r="BK166" i="16"/>
  <c r="BK138" i="16"/>
  <c r="J175" i="16"/>
  <c r="J161" i="16"/>
  <c r="J191" i="16"/>
  <c r="J172" i="16"/>
  <c r="J134" i="16"/>
  <c r="J129" i="16"/>
  <c r="BK211" i="17"/>
  <c r="J231" i="17"/>
  <c r="BK186" i="17"/>
  <c r="J200" i="17"/>
  <c r="BK191" i="17"/>
  <c r="J163" i="17"/>
  <c r="J667" i="18"/>
  <c r="BK541" i="18"/>
  <c r="J204" i="18"/>
  <c r="BK555" i="18"/>
  <c r="BK348" i="18"/>
  <c r="BK285" i="18"/>
  <c r="BK690" i="18"/>
  <c r="J639" i="18"/>
  <c r="BK536" i="18"/>
  <c r="J661" i="18"/>
  <c r="J504" i="18"/>
  <c r="BK328" i="18"/>
  <c r="J576" i="18"/>
  <c r="BK375" i="18"/>
  <c r="J328" i="18"/>
  <c r="BK598" i="18"/>
  <c r="BK622" i="18"/>
  <c r="J422" i="18"/>
  <c r="BK235" i="18"/>
  <c r="BK417" i="19"/>
  <c r="BK333" i="19"/>
  <c r="J275" i="19"/>
  <c r="BK218" i="19"/>
  <c r="BK388" i="19"/>
  <c r="J342" i="19"/>
  <c r="BK436" i="19"/>
  <c r="J409" i="19"/>
  <c r="BK234" i="19"/>
  <c r="J436" i="19"/>
  <c r="J403" i="19"/>
  <c r="BK245" i="19"/>
  <c r="BK186" i="19"/>
  <c r="J361" i="19"/>
  <c r="BK271" i="19"/>
  <c r="BK219" i="19"/>
  <c r="BK395" i="19"/>
  <c r="J350" i="19"/>
  <c r="J296" i="19"/>
  <c r="J254" i="19"/>
  <c r="J377" i="19"/>
  <c r="J326" i="19"/>
  <c r="J287" i="19"/>
  <c r="J199" i="19"/>
  <c r="J129" i="20"/>
  <c r="J131" i="20"/>
  <c r="BK133" i="20"/>
  <c r="J137" i="21"/>
  <c r="J138" i="21"/>
  <c r="BK142" i="21"/>
  <c r="J143" i="21"/>
  <c r="BK125" i="21"/>
  <c r="BK338" i="2"/>
  <c r="J242" i="2"/>
  <c r="J181" i="2"/>
  <c r="J350" i="2"/>
  <c r="J260" i="2"/>
  <c r="J164" i="2"/>
  <c r="J349" i="2"/>
  <c r="BK244" i="2"/>
  <c r="BK346" i="2"/>
  <c r="BK302" i="2"/>
  <c r="J277" i="2"/>
  <c r="BK202" i="2"/>
  <c r="J174" i="2"/>
  <c r="BK360" i="2"/>
  <c r="BK359" i="2"/>
  <c r="J346" i="2"/>
  <c r="J341" i="2"/>
  <c r="BK332" i="2"/>
  <c r="BK317" i="2"/>
  <c r="J298" i="2"/>
  <c r="J265" i="2"/>
  <c r="J244" i="2"/>
  <c r="J200" i="2"/>
  <c r="J131" i="2"/>
  <c r="J358" i="2"/>
  <c r="J342" i="2"/>
  <c r="J330" i="2"/>
  <c r="BK307" i="2"/>
  <c r="BK254" i="2"/>
  <c r="J165" i="2"/>
  <c r="J307" i="2"/>
  <c r="BK226" i="2"/>
  <c r="BK177" i="2"/>
  <c r="AS113" i="1"/>
  <c r="J419" i="3"/>
  <c r="J194" i="3"/>
  <c r="BK313" i="3"/>
  <c r="J396" i="3"/>
  <c r="J260" i="3"/>
  <c r="J321" i="3"/>
  <c r="J247" i="3"/>
  <c r="BK176" i="5"/>
  <c r="J130" i="5"/>
  <c r="J156" i="5"/>
  <c r="J164" i="6"/>
  <c r="BK226" i="6"/>
  <c r="J218" i="6"/>
  <c r="BK191" i="6"/>
  <c r="J147" i="6"/>
  <c r="J193" i="6"/>
  <c r="BK145" i="6"/>
  <c r="BK175" i="6"/>
  <c r="J187" i="6"/>
  <c r="J208" i="6"/>
  <c r="J173" i="6"/>
  <c r="J191" i="6"/>
  <c r="BK164" i="6"/>
  <c r="J170" i="7"/>
  <c r="BK201" i="7"/>
  <c r="J158" i="7"/>
  <c r="J131" i="7"/>
  <c r="J176" i="7"/>
  <c r="BK196" i="7"/>
  <c r="BK170" i="7"/>
  <c r="J197" i="8"/>
  <c r="BK197" i="8"/>
  <c r="BK172" i="8"/>
  <c r="BK192" i="8"/>
  <c r="J194" i="8"/>
  <c r="BK150" i="8"/>
  <c r="J146" i="8"/>
  <c r="BK169" i="8"/>
  <c r="J166" i="9"/>
  <c r="J131" i="9"/>
  <c r="BK138" i="9"/>
  <c r="BK182" i="9"/>
  <c r="J140" i="9"/>
  <c r="BK171" i="9"/>
  <c r="J138" i="9"/>
  <c r="J141" i="10"/>
  <c r="BK159" i="10"/>
  <c r="BK144" i="10"/>
  <c r="BK209" i="11"/>
  <c r="J191" i="11"/>
  <c r="BK148" i="11"/>
  <c r="BK205" i="11"/>
  <c r="BK191" i="11"/>
  <c r="J173" i="11"/>
  <c r="J161" i="11"/>
  <c r="BK169" i="11"/>
  <c r="BK138" i="11"/>
  <c r="J166" i="12"/>
  <c r="BK148" i="12"/>
  <c r="BK156" i="12"/>
  <c r="BK154" i="12"/>
  <c r="BK158" i="12"/>
  <c r="J217" i="13"/>
  <c r="J203" i="13"/>
  <c r="BK214" i="13"/>
  <c r="J178" i="13"/>
  <c r="BK210" i="13"/>
  <c r="BK178" i="13"/>
  <c r="BK206" i="13"/>
  <c r="J188" i="13"/>
  <c r="BK190" i="13"/>
  <c r="BK141" i="13"/>
  <c r="BK245" i="14"/>
  <c r="J206" i="14"/>
  <c r="BK252" i="14"/>
  <c r="BK196" i="14"/>
  <c r="J235" i="14"/>
  <c r="J164" i="14"/>
  <c r="J179" i="14"/>
  <c r="J205" i="14"/>
  <c r="J156" i="14"/>
  <c r="BK177" i="15"/>
  <c r="J140" i="15"/>
  <c r="BK174" i="15"/>
  <c r="BK143" i="15"/>
  <c r="J174" i="15"/>
  <c r="J149" i="15"/>
  <c r="BK208" i="16"/>
  <c r="BK180" i="16"/>
  <c r="BK140" i="16"/>
  <c r="BK191" i="16"/>
  <c r="J204" i="16"/>
  <c r="J166" i="16"/>
  <c r="J149" i="16"/>
  <c r="BK214" i="17"/>
  <c r="J172" i="17"/>
  <c r="J208" i="17"/>
  <c r="J141" i="17"/>
  <c r="BK158" i="17"/>
  <c r="J198" i="17"/>
  <c r="BK141" i="17"/>
  <c r="BK653" i="18"/>
  <c r="BK504" i="18"/>
  <c r="BK576" i="18"/>
  <c r="BK532" i="18"/>
  <c r="J333" i="18"/>
  <c r="J235" i="18"/>
  <c r="J675" i="18"/>
  <c r="BK580" i="18"/>
  <c r="J375" i="18"/>
  <c r="BK667" i="18"/>
  <c r="J541" i="18"/>
  <c r="J390" i="18"/>
  <c r="J253" i="18"/>
  <c r="BK479" i="18"/>
  <c r="BK143" i="18"/>
  <c r="J227" i="18"/>
  <c r="BK585" i="18"/>
  <c r="J267" i="18"/>
  <c r="BK427" i="19"/>
  <c r="BK342" i="19"/>
  <c r="J298" i="19"/>
  <c r="J258" i="19"/>
  <c r="BK191" i="19"/>
  <c r="J395" i="19"/>
  <c r="BK350" i="19"/>
  <c r="J273" i="19"/>
  <c r="BK298" i="19"/>
  <c r="J191" i="19"/>
  <c r="J399" i="19"/>
  <c r="BK242" i="19"/>
  <c r="BK204" i="19"/>
  <c r="J353" i="19"/>
  <c r="BK283" i="19"/>
  <c r="BK221" i="19"/>
  <c r="J388" i="19"/>
  <c r="J343" i="19"/>
  <c r="BK275" i="19"/>
  <c r="J227" i="19"/>
  <c r="J369" i="19"/>
  <c r="J307" i="19"/>
  <c r="J190" i="19"/>
  <c r="J212" i="19"/>
  <c r="BK125" i="20"/>
  <c r="BK136" i="20"/>
  <c r="J127" i="20"/>
  <c r="J124" i="20"/>
  <c r="J145" i="21"/>
  <c r="BK145" i="21"/>
  <c r="BK124" i="21"/>
  <c r="J332" i="2"/>
  <c r="BK271" i="2"/>
  <c r="BK132" i="2"/>
  <c r="BK358" i="2"/>
  <c r="BK268" i="2"/>
  <c r="J167" i="2"/>
  <c r="J129" i="2"/>
  <c r="J320" i="2"/>
  <c r="BK200" i="2"/>
  <c r="BK147" i="2"/>
  <c r="BK348" i="2"/>
  <c r="BK282" i="2"/>
  <c r="BK242" i="2"/>
  <c r="J326" i="2"/>
  <c r="BK277" i="2"/>
  <c r="BK195" i="2"/>
  <c r="BK144" i="2"/>
  <c r="J291" i="3"/>
  <c r="BK186" i="3"/>
  <c r="J300" i="3"/>
  <c r="BK336" i="3"/>
  <c r="J250" i="3"/>
  <c r="J254" i="3"/>
  <c r="J367" i="3"/>
  <c r="J168" i="3"/>
  <c r="BK234" i="3"/>
  <c r="BK210" i="3"/>
  <c r="BK137" i="4"/>
  <c r="BK149" i="4"/>
  <c r="J126" i="4"/>
  <c r="J186" i="5"/>
  <c r="J214" i="5"/>
  <c r="BK216" i="5"/>
  <c r="J176" i="5"/>
  <c r="J166" i="5"/>
  <c r="BK180" i="5"/>
  <c r="BK158" i="5"/>
  <c r="BK146" i="5"/>
  <c r="J154" i="5"/>
  <c r="BK220" i="6"/>
  <c r="J231" i="6"/>
  <c r="BK131" i="6"/>
  <c r="BK187" i="7"/>
  <c r="J141" i="7"/>
  <c r="J152" i="8"/>
  <c r="BK178" i="8"/>
  <c r="BK200" i="8"/>
  <c r="BK146" i="8"/>
  <c r="BK176" i="8"/>
  <c r="BK142" i="8"/>
  <c r="J184" i="9"/>
  <c r="J187" i="9"/>
  <c r="BK164" i="9"/>
  <c r="J158" i="9"/>
  <c r="J180" i="9"/>
  <c r="BK150" i="9"/>
  <c r="J150" i="9"/>
  <c r="J146" i="10"/>
  <c r="J144" i="10"/>
  <c r="BK137" i="10"/>
  <c r="J219" i="11"/>
  <c r="J201" i="11"/>
  <c r="BK183" i="11"/>
  <c r="BK224" i="11"/>
  <c r="BK207" i="11"/>
  <c r="J195" i="11"/>
  <c r="J175" i="11"/>
  <c r="BK202" i="13"/>
  <c r="J204" i="13"/>
  <c r="BK196" i="13"/>
  <c r="BK179" i="14"/>
  <c r="J232" i="14"/>
  <c r="BK186" i="14"/>
  <c r="J239" i="14"/>
  <c r="BK156" i="16"/>
  <c r="J174" i="16"/>
  <c r="BK149" i="16"/>
  <c r="BK175" i="16"/>
  <c r="J160" i="16"/>
  <c r="J226" i="17"/>
  <c r="BK196" i="17"/>
  <c r="J211" i="17"/>
  <c r="BK231" i="17"/>
  <c r="BK128" i="17"/>
  <c r="BK182" i="17"/>
  <c r="J690" i="18"/>
  <c r="BK227" i="18"/>
  <c r="BK521" i="18"/>
  <c r="J402" i="18"/>
  <c r="J153" i="18"/>
  <c r="BK357" i="19"/>
  <c r="BK313" i="19"/>
  <c r="J271" i="19"/>
  <c r="BK413" i="19"/>
  <c r="J357" i="19"/>
  <c r="J294" i="19"/>
  <c r="J424" i="19"/>
  <c r="J311" i="19"/>
  <c r="J200" i="19"/>
  <c r="J413" i="19"/>
  <c r="J269" i="19"/>
  <c r="J238" i="19"/>
  <c r="BK134" i="20"/>
  <c r="J136" i="20"/>
  <c r="J126" i="21"/>
  <c r="J136" i="21"/>
  <c r="BK138" i="21"/>
  <c r="BK136" i="21"/>
  <c r="R124" i="2" l="1"/>
  <c r="T319" i="2"/>
  <c r="P273" i="3"/>
  <c r="T445" i="3"/>
  <c r="T139" i="4"/>
  <c r="P230" i="6"/>
  <c r="P130" i="7"/>
  <c r="BK189" i="7"/>
  <c r="J189" i="7" s="1"/>
  <c r="J103" i="7" s="1"/>
  <c r="BK130" i="8"/>
  <c r="J130" i="8"/>
  <c r="J102" i="8"/>
  <c r="BK173" i="9"/>
  <c r="J173" i="9" s="1"/>
  <c r="J103" i="9" s="1"/>
  <c r="BK152" i="10"/>
  <c r="J152" i="10" s="1"/>
  <c r="J103" i="10" s="1"/>
  <c r="P213" i="11"/>
  <c r="T173" i="12"/>
  <c r="R130" i="13"/>
  <c r="BK189" i="13"/>
  <c r="J189" i="13"/>
  <c r="J103" i="13" s="1"/>
  <c r="T135" i="14"/>
  <c r="R222" i="14"/>
  <c r="T247" i="14"/>
  <c r="T246" i="14"/>
  <c r="R125" i="15"/>
  <c r="BK181" i="15"/>
  <c r="J181" i="15"/>
  <c r="J101" i="15" s="1"/>
  <c r="R128" i="16"/>
  <c r="R171" i="16"/>
  <c r="P190" i="16"/>
  <c r="P195" i="17"/>
  <c r="P194" i="17" s="1"/>
  <c r="R128" i="18"/>
  <c r="P561" i="18"/>
  <c r="R672" i="18"/>
  <c r="BK206" i="2"/>
  <c r="J206" i="2"/>
  <c r="J99" i="2"/>
  <c r="R319" i="2"/>
  <c r="T273" i="3"/>
  <c r="R445" i="3"/>
  <c r="BK139" i="4"/>
  <c r="J139" i="4" s="1"/>
  <c r="J100" i="4" s="1"/>
  <c r="R129" i="5"/>
  <c r="R128" i="5"/>
  <c r="R127" i="5"/>
  <c r="BK130" i="6"/>
  <c r="J130" i="6"/>
  <c r="J102" i="6"/>
  <c r="P189" i="7"/>
  <c r="R183" i="8"/>
  <c r="P173" i="9"/>
  <c r="P130" i="11"/>
  <c r="P129" i="11"/>
  <c r="P128" i="11" s="1"/>
  <c r="AU106" i="1" s="1"/>
  <c r="BK168" i="13"/>
  <c r="J168" i="13" s="1"/>
  <c r="J102" i="13" s="1"/>
  <c r="P189" i="13"/>
  <c r="R135" i="14"/>
  <c r="P198" i="14"/>
  <c r="BK247" i="14"/>
  <c r="J247" i="14"/>
  <c r="J107" i="14"/>
  <c r="P251" i="14"/>
  <c r="P250" i="14"/>
  <c r="P125" i="15"/>
  <c r="BK154" i="15"/>
  <c r="J154" i="15"/>
  <c r="J100" i="15" s="1"/>
  <c r="T181" i="15"/>
  <c r="P128" i="16"/>
  <c r="BK171" i="16"/>
  <c r="J171" i="16"/>
  <c r="J101" i="16"/>
  <c r="BK190" i="16"/>
  <c r="J190" i="16" s="1"/>
  <c r="J103" i="16" s="1"/>
  <c r="T199" i="16"/>
  <c r="BK195" i="17"/>
  <c r="J195" i="17" s="1"/>
  <c r="J103" i="17" s="1"/>
  <c r="T389" i="18"/>
  <c r="BK672" i="18"/>
  <c r="J672" i="18" s="1"/>
  <c r="J103" i="18" s="1"/>
  <c r="BK684" i="18"/>
  <c r="J684" i="18"/>
  <c r="J104" i="18" s="1"/>
  <c r="BK185" i="19"/>
  <c r="J185" i="19"/>
  <c r="J100" i="19"/>
  <c r="R198" i="19"/>
  <c r="BK211" i="19"/>
  <c r="J211" i="19"/>
  <c r="J104" i="19"/>
  <c r="T217" i="19"/>
  <c r="BK226" i="19"/>
  <c r="J226" i="19"/>
  <c r="J109" i="19"/>
  <c r="P257" i="19"/>
  <c r="BK303" i="19"/>
  <c r="J303" i="19"/>
  <c r="J128" i="19"/>
  <c r="P309" i="19"/>
  <c r="R329" i="19"/>
  <c r="BK341" i="19"/>
  <c r="J341" i="19"/>
  <c r="J138" i="19" s="1"/>
  <c r="R349" i="19"/>
  <c r="P376" i="19"/>
  <c r="T420" i="19"/>
  <c r="T124" i="2"/>
  <c r="R337" i="2"/>
  <c r="R273" i="3"/>
  <c r="R125" i="3" s="1"/>
  <c r="R124" i="3" s="1"/>
  <c r="BK445" i="3"/>
  <c r="J445" i="3" s="1"/>
  <c r="J102" i="3" s="1"/>
  <c r="BK125" i="4"/>
  <c r="J125" i="4" s="1"/>
  <c r="J99" i="4" s="1"/>
  <c r="BK129" i="5"/>
  <c r="BK230" i="6"/>
  <c r="J230" i="6" s="1"/>
  <c r="J103" i="6" s="1"/>
  <c r="T183" i="8"/>
  <c r="P130" i="9"/>
  <c r="P129" i="9" s="1"/>
  <c r="P128" i="9" s="1"/>
  <c r="AU104" i="1" s="1"/>
  <c r="P130" i="10"/>
  <c r="R213" i="11"/>
  <c r="R129" i="11" s="1"/>
  <c r="R128" i="11" s="1"/>
  <c r="P173" i="12"/>
  <c r="BK165" i="16"/>
  <c r="J165" i="16"/>
  <c r="J100" i="16" s="1"/>
  <c r="T171" i="16"/>
  <c r="R199" i="16"/>
  <c r="R195" i="17"/>
  <c r="R194" i="17" s="1"/>
  <c r="BK128" i="18"/>
  <c r="J128" i="18" s="1"/>
  <c r="J99" i="18" s="1"/>
  <c r="T561" i="18"/>
  <c r="P684" i="18"/>
  <c r="P203" i="19"/>
  <c r="BK217" i="19"/>
  <c r="J217" i="19" s="1"/>
  <c r="J106" i="19" s="1"/>
  <c r="T257" i="19"/>
  <c r="R297" i="19"/>
  <c r="R290" i="19" s="1"/>
  <c r="T309" i="19"/>
  <c r="T341" i="19"/>
  <c r="P349" i="19"/>
  <c r="R376" i="19"/>
  <c r="R344" i="19" s="1"/>
  <c r="P391" i="19"/>
  <c r="BK124" i="2"/>
  <c r="BK123" i="2"/>
  <c r="J123" i="2" s="1"/>
  <c r="BK319" i="2"/>
  <c r="J319" i="2"/>
  <c r="J100" i="2" s="1"/>
  <c r="BK337" i="2"/>
  <c r="J337" i="2" s="1"/>
  <c r="J101" i="2" s="1"/>
  <c r="T126" i="3"/>
  <c r="R390" i="3"/>
  <c r="P139" i="4"/>
  <c r="T230" i="6"/>
  <c r="BK130" i="7"/>
  <c r="J130" i="7" s="1"/>
  <c r="J102" i="7" s="1"/>
  <c r="T189" i="7"/>
  <c r="R130" i="8"/>
  <c r="R129" i="8"/>
  <c r="R128" i="8"/>
  <c r="R130" i="9"/>
  <c r="R130" i="10"/>
  <c r="R130" i="11"/>
  <c r="BK130" i="12"/>
  <c r="J130" i="12"/>
  <c r="J102" i="12"/>
  <c r="R173" i="12"/>
  <c r="P168" i="13"/>
  <c r="T168" i="13"/>
  <c r="BK135" i="14"/>
  <c r="R187" i="14"/>
  <c r="T198" i="14"/>
  <c r="BK251" i="14"/>
  <c r="J251" i="14"/>
  <c r="J109" i="14"/>
  <c r="P154" i="15"/>
  <c r="P181" i="15"/>
  <c r="BK128" i="16"/>
  <c r="J128" i="16"/>
  <c r="J99" i="16" s="1"/>
  <c r="P165" i="16"/>
  <c r="T190" i="16"/>
  <c r="T195" i="17"/>
  <c r="T194" i="17" s="1"/>
  <c r="T128" i="18"/>
  <c r="BK561" i="18"/>
  <c r="J561" i="18"/>
  <c r="J102" i="18" s="1"/>
  <c r="T672" i="18"/>
  <c r="P198" i="19"/>
  <c r="R203" i="19"/>
  <c r="R226" i="19"/>
  <c r="P241" i="19"/>
  <c r="R268" i="19"/>
  <c r="T297" i="19"/>
  <c r="T290" i="19" s="1"/>
  <c r="R312" i="19"/>
  <c r="BK329" i="19"/>
  <c r="J329" i="19"/>
  <c r="J135" i="19" s="1"/>
  <c r="R341" i="19"/>
  <c r="BK349" i="19"/>
  <c r="J349" i="19"/>
  <c r="J141" i="19" s="1"/>
  <c r="BK376" i="19"/>
  <c r="J376" i="19"/>
  <c r="J146" i="19"/>
  <c r="R420" i="19"/>
  <c r="R206" i="2"/>
  <c r="R123" i="2"/>
  <c r="T337" i="2"/>
  <c r="P126" i="3"/>
  <c r="P390" i="3"/>
  <c r="R125" i="4"/>
  <c r="P130" i="6"/>
  <c r="P129" i="6" s="1"/>
  <c r="P128" i="6" s="1"/>
  <c r="AU101" i="1" s="1"/>
  <c r="T130" i="7"/>
  <c r="T129" i="7" s="1"/>
  <c r="T128" i="7" s="1"/>
  <c r="P130" i="8"/>
  <c r="T130" i="9"/>
  <c r="T152" i="10"/>
  <c r="BK130" i="11"/>
  <c r="J130" i="11"/>
  <c r="J102" i="11"/>
  <c r="T213" i="11"/>
  <c r="T130" i="12"/>
  <c r="T129" i="12"/>
  <c r="T128" i="12"/>
  <c r="BK130" i="13"/>
  <c r="J130" i="13"/>
  <c r="J101" i="13"/>
  <c r="R168" i="13"/>
  <c r="P135" i="14"/>
  <c r="T187" i="14"/>
  <c r="T222" i="14"/>
  <c r="R247" i="14"/>
  <c r="R246" i="14" s="1"/>
  <c r="T125" i="15"/>
  <c r="R181" i="15"/>
  <c r="T165" i="16"/>
  <c r="P199" i="16"/>
  <c r="BK127" i="17"/>
  <c r="BK389" i="18"/>
  <c r="J389" i="18"/>
  <c r="J101" i="18" s="1"/>
  <c r="T185" i="19"/>
  <c r="T198" i="19"/>
  <c r="T211" i="19"/>
  <c r="T226" i="19"/>
  <c r="R257" i="19"/>
  <c r="P303" i="19"/>
  <c r="R309" i="19"/>
  <c r="R308" i="19" s="1"/>
  <c r="P329" i="19"/>
  <c r="P341" i="19"/>
  <c r="P420" i="19"/>
  <c r="P123" i="20"/>
  <c r="P122" i="20"/>
  <c r="P121" i="20"/>
  <c r="AU119" i="1"/>
  <c r="P124" i="2"/>
  <c r="BK273" i="3"/>
  <c r="J273" i="3"/>
  <c r="J100" i="3"/>
  <c r="P445" i="3"/>
  <c r="P125" i="4"/>
  <c r="P124" i="4"/>
  <c r="P123" i="4"/>
  <c r="AU98" i="1" s="1"/>
  <c r="T129" i="5"/>
  <c r="T128" i="5"/>
  <c r="T127" i="5"/>
  <c r="R130" i="6"/>
  <c r="R130" i="7"/>
  <c r="T130" i="8"/>
  <c r="T129" i="8"/>
  <c r="T128" i="8" s="1"/>
  <c r="R173" i="9"/>
  <c r="P152" i="10"/>
  <c r="R130" i="12"/>
  <c r="R129" i="12" s="1"/>
  <c r="R128" i="12" s="1"/>
  <c r="BK187" i="14"/>
  <c r="J187" i="14"/>
  <c r="J102" i="14" s="1"/>
  <c r="R198" i="14"/>
  <c r="R251" i="14"/>
  <c r="R250" i="14"/>
  <c r="BK125" i="15"/>
  <c r="J125" i="15" s="1"/>
  <c r="J99" i="15" s="1"/>
  <c r="T154" i="15"/>
  <c r="R165" i="16"/>
  <c r="BK199" i="16"/>
  <c r="J199" i="16"/>
  <c r="J104" i="16"/>
  <c r="R127" i="17"/>
  <c r="R126" i="17" s="1"/>
  <c r="R125" i="17" s="1"/>
  <c r="R389" i="18"/>
  <c r="P672" i="18"/>
  <c r="R684" i="18"/>
  <c r="R185" i="19"/>
  <c r="P211" i="19"/>
  <c r="P217" i="19"/>
  <c r="BK241" i="19"/>
  <c r="J241" i="19"/>
  <c r="J113" i="19"/>
  <c r="BK268" i="19"/>
  <c r="J268" i="19" s="1"/>
  <c r="J117" i="19" s="1"/>
  <c r="BK297" i="19"/>
  <c r="J297" i="19" s="1"/>
  <c r="J127" i="19" s="1"/>
  <c r="T303" i="19"/>
  <c r="P312" i="19"/>
  <c r="R391" i="19"/>
  <c r="T123" i="20"/>
  <c r="T122" i="20"/>
  <c r="T121" i="20"/>
  <c r="P206" i="2"/>
  <c r="P319" i="2"/>
  <c r="BK126" i="3"/>
  <c r="J126" i="3"/>
  <c r="J99" i="3" s="1"/>
  <c r="T390" i="3"/>
  <c r="T125" i="4"/>
  <c r="T124" i="4"/>
  <c r="T123" i="4" s="1"/>
  <c r="R230" i="6"/>
  <c r="P183" i="8"/>
  <c r="T173" i="9"/>
  <c r="T130" i="10"/>
  <c r="T129" i="10" s="1"/>
  <c r="T128" i="10" s="1"/>
  <c r="T130" i="11"/>
  <c r="T129" i="11" s="1"/>
  <c r="T128" i="11" s="1"/>
  <c r="P130" i="13"/>
  <c r="P129" i="13"/>
  <c r="P128" i="13" s="1"/>
  <c r="AU109" i="1" s="1"/>
  <c r="T189" i="13"/>
  <c r="P187" i="14"/>
  <c r="P222" i="14"/>
  <c r="T251" i="14"/>
  <c r="T250" i="14"/>
  <c r="P127" i="17"/>
  <c r="P126" i="17" s="1"/>
  <c r="P125" i="17" s="1"/>
  <c r="AU116" i="1" s="1"/>
  <c r="P128" i="18"/>
  <c r="R561" i="18"/>
  <c r="T684" i="18"/>
  <c r="P185" i="19"/>
  <c r="BK198" i="19"/>
  <c r="J198" i="19" s="1"/>
  <c r="J102" i="19" s="1"/>
  <c r="T203" i="19"/>
  <c r="R217" i="19"/>
  <c r="P226" i="19"/>
  <c r="T241" i="19"/>
  <c r="BK257" i="19"/>
  <c r="J257" i="19"/>
  <c r="J116" i="19" s="1"/>
  <c r="T268" i="19"/>
  <c r="P297" i="19"/>
  <c r="P290" i="19"/>
  <c r="BK309" i="19"/>
  <c r="J309" i="19" s="1"/>
  <c r="J130" i="19" s="1"/>
  <c r="T312" i="19"/>
  <c r="T329" i="19"/>
  <c r="T349" i="19"/>
  <c r="T376" i="19"/>
  <c r="T344" i="19" s="1"/>
  <c r="T391" i="19"/>
  <c r="BK420" i="19"/>
  <c r="J420" i="19"/>
  <c r="J158" i="19"/>
  <c r="R123" i="20"/>
  <c r="R122" i="20" s="1"/>
  <c r="R121" i="20" s="1"/>
  <c r="T206" i="2"/>
  <c r="P337" i="2"/>
  <c r="R126" i="3"/>
  <c r="BK390" i="3"/>
  <c r="J390" i="3" s="1"/>
  <c r="J101" i="3" s="1"/>
  <c r="R139" i="4"/>
  <c r="P129" i="5"/>
  <c r="P128" i="5" s="1"/>
  <c r="P127" i="5" s="1"/>
  <c r="AU100" i="1" s="1"/>
  <c r="T130" i="6"/>
  <c r="T129" i="6" s="1"/>
  <c r="T128" i="6" s="1"/>
  <c r="R189" i="7"/>
  <c r="BK183" i="8"/>
  <c r="J183" i="8" s="1"/>
  <c r="J103" i="8" s="1"/>
  <c r="BK130" i="9"/>
  <c r="BK130" i="10"/>
  <c r="J130" i="10" s="1"/>
  <c r="J102" i="10" s="1"/>
  <c r="R152" i="10"/>
  <c r="BK213" i="11"/>
  <c r="J213" i="11" s="1"/>
  <c r="J103" i="11" s="1"/>
  <c r="P130" i="12"/>
  <c r="P129" i="12" s="1"/>
  <c r="P128" i="12" s="1"/>
  <c r="AU107" i="1" s="1"/>
  <c r="BK173" i="12"/>
  <c r="J173" i="12" s="1"/>
  <c r="J103" i="12" s="1"/>
  <c r="T130" i="13"/>
  <c r="T129" i="13"/>
  <c r="T128" i="13" s="1"/>
  <c r="R189" i="13"/>
  <c r="BK198" i="14"/>
  <c r="J198" i="14"/>
  <c r="J103" i="14" s="1"/>
  <c r="BK222" i="14"/>
  <c r="J222" i="14"/>
  <c r="J104" i="14"/>
  <c r="P247" i="14"/>
  <c r="P246" i="14" s="1"/>
  <c r="R154" i="15"/>
  <c r="T128" i="16"/>
  <c r="T127" i="16" s="1"/>
  <c r="T126" i="16" s="1"/>
  <c r="P171" i="16"/>
  <c r="R190" i="16"/>
  <c r="T127" i="17"/>
  <c r="T126" i="17" s="1"/>
  <c r="T125" i="17" s="1"/>
  <c r="P389" i="18"/>
  <c r="BK203" i="19"/>
  <c r="J203" i="19" s="1"/>
  <c r="J103" i="19" s="1"/>
  <c r="R211" i="19"/>
  <c r="R241" i="19"/>
  <c r="P268" i="19"/>
  <c r="R303" i="19"/>
  <c r="BK312" i="19"/>
  <c r="J312" i="19" s="1"/>
  <c r="J131" i="19" s="1"/>
  <c r="BK391" i="19"/>
  <c r="J391" i="19"/>
  <c r="J150" i="19" s="1"/>
  <c r="BK123" i="20"/>
  <c r="J123" i="20"/>
  <c r="J99" i="20"/>
  <c r="BK123" i="21"/>
  <c r="J123" i="21" s="1"/>
  <c r="J98" i="21" s="1"/>
  <c r="P123" i="21"/>
  <c r="R123" i="21"/>
  <c r="T123" i="21"/>
  <c r="BK133" i="21"/>
  <c r="J133" i="21"/>
  <c r="J99" i="21" s="1"/>
  <c r="P133" i="21"/>
  <c r="R133" i="21"/>
  <c r="T133" i="21"/>
  <c r="BK139" i="21"/>
  <c r="J139" i="21" s="1"/>
  <c r="J100" i="21" s="1"/>
  <c r="P139" i="21"/>
  <c r="R139" i="21"/>
  <c r="T139" i="21"/>
  <c r="BK216" i="13"/>
  <c r="J216" i="13"/>
  <c r="J104" i="13" s="1"/>
  <c r="BK192" i="9"/>
  <c r="J192" i="9"/>
  <c r="J104" i="9"/>
  <c r="BK244" i="14"/>
  <c r="J244" i="14" s="1"/>
  <c r="J105" i="14" s="1"/>
  <c r="BK182" i="16"/>
  <c r="BK127" i="16" s="1"/>
  <c r="BK126" i="16" s="1"/>
  <c r="J126" i="16" s="1"/>
  <c r="J32" i="16" s="1"/>
  <c r="BK274" i="19"/>
  <c r="J274" i="19"/>
  <c r="J119" i="19" s="1"/>
  <c r="BK372" i="19"/>
  <c r="J372" i="19"/>
  <c r="J145" i="19"/>
  <c r="BK383" i="19"/>
  <c r="J383" i="19" s="1"/>
  <c r="J148" i="19" s="1"/>
  <c r="BK402" i="19"/>
  <c r="J402" i="19" s="1"/>
  <c r="J153" i="19" s="1"/>
  <c r="BK408" i="19"/>
  <c r="J408" i="19"/>
  <c r="J155" i="19" s="1"/>
  <c r="BK416" i="19"/>
  <c r="J416" i="19"/>
  <c r="J157" i="19"/>
  <c r="BK435" i="19"/>
  <c r="J435" i="19" s="1"/>
  <c r="J160" i="19" s="1"/>
  <c r="BK150" i="4"/>
  <c r="J150" i="4" s="1"/>
  <c r="J101" i="4" s="1"/>
  <c r="BK229" i="19"/>
  <c r="J229" i="19"/>
  <c r="J110" i="19" s="1"/>
  <c r="BK282" i="19"/>
  <c r="J282" i="19"/>
  <c r="J121" i="19"/>
  <c r="BK219" i="5"/>
  <c r="J219" i="5" s="1"/>
  <c r="J103" i="5" s="1"/>
  <c r="BK223" i="11"/>
  <c r="J223" i="11" s="1"/>
  <c r="J104" i="11" s="1"/>
  <c r="BK194" i="19"/>
  <c r="J194" i="19"/>
  <c r="J101" i="19" s="1"/>
  <c r="BK220" i="19"/>
  <c r="J220" i="19"/>
  <c r="J107" i="19"/>
  <c r="BK224" i="19"/>
  <c r="J224" i="19" s="1"/>
  <c r="J108" i="19" s="1"/>
  <c r="BK253" i="19"/>
  <c r="J253" i="19" s="1"/>
  <c r="J115" i="19" s="1"/>
  <c r="BK286" i="19"/>
  <c r="J286" i="19"/>
  <c r="J122" i="19" s="1"/>
  <c r="BK293" i="19"/>
  <c r="J293" i="19"/>
  <c r="J125" i="19"/>
  <c r="BK336" i="19"/>
  <c r="J336" i="19" s="1"/>
  <c r="J136" i="19" s="1"/>
  <c r="BK364" i="19"/>
  <c r="J364" i="19" s="1"/>
  <c r="J143" i="19" s="1"/>
  <c r="BK368" i="19"/>
  <c r="J368" i="19"/>
  <c r="J144" i="19" s="1"/>
  <c r="BK394" i="19"/>
  <c r="J394" i="19"/>
  <c r="J151" i="19"/>
  <c r="BK246" i="6"/>
  <c r="J246" i="6" s="1"/>
  <c r="J104" i="6" s="1"/>
  <c r="BK186" i="12"/>
  <c r="J186" i="12" s="1"/>
  <c r="J104" i="12" s="1"/>
  <c r="BK272" i="19"/>
  <c r="J272" i="19"/>
  <c r="J118" i="19" s="1"/>
  <c r="BK317" i="19"/>
  <c r="J317" i="19"/>
  <c r="J132" i="19"/>
  <c r="BK325" i="19"/>
  <c r="J325" i="19" s="1"/>
  <c r="J134" i="19" s="1"/>
  <c r="BK360" i="19"/>
  <c r="J360" i="19" s="1"/>
  <c r="J142" i="19" s="1"/>
  <c r="BK379" i="19"/>
  <c r="J379" i="19"/>
  <c r="J147" i="19" s="1"/>
  <c r="BK431" i="19"/>
  <c r="J431" i="19"/>
  <c r="J159" i="19"/>
  <c r="BK204" i="7"/>
  <c r="J204" i="7" s="1"/>
  <c r="J104" i="7" s="1"/>
  <c r="BK249" i="19"/>
  <c r="J249" i="19" s="1"/>
  <c r="J114" i="19" s="1"/>
  <c r="BK321" i="19"/>
  <c r="J321" i="19"/>
  <c r="J133" i="19" s="1"/>
  <c r="BK345" i="19"/>
  <c r="BK387" i="19"/>
  <c r="J387" i="19"/>
  <c r="J149" i="19" s="1"/>
  <c r="BK404" i="19"/>
  <c r="J404" i="19"/>
  <c r="J154" i="19"/>
  <c r="BK199" i="8"/>
  <c r="J199" i="8" s="1"/>
  <c r="J104" i="8" s="1"/>
  <c r="BK185" i="17"/>
  <c r="J185" i="17" s="1"/>
  <c r="J100" i="17" s="1"/>
  <c r="BK190" i="17"/>
  <c r="J190" i="17"/>
  <c r="J101" i="17" s="1"/>
  <c r="BK215" i="19"/>
  <c r="J215" i="19"/>
  <c r="J105" i="19"/>
  <c r="BK233" i="19"/>
  <c r="J233" i="19" s="1"/>
  <c r="J111" i="19" s="1"/>
  <c r="BK237" i="19"/>
  <c r="J237" i="19" s="1"/>
  <c r="J112" i="19" s="1"/>
  <c r="BK339" i="19"/>
  <c r="J339" i="19"/>
  <c r="J137" i="19" s="1"/>
  <c r="BK168" i="10"/>
  <c r="J168" i="10"/>
  <c r="J104" i="10"/>
  <c r="BK278" i="19"/>
  <c r="J278" i="19" s="1"/>
  <c r="J120" i="19" s="1"/>
  <c r="BK291" i="19"/>
  <c r="J291" i="19" s="1"/>
  <c r="J124" i="19" s="1"/>
  <c r="BK295" i="19"/>
  <c r="J295" i="19"/>
  <c r="J126" i="19" s="1"/>
  <c r="BK398" i="19"/>
  <c r="J398" i="19"/>
  <c r="J152" i="19"/>
  <c r="BK412" i="19"/>
  <c r="J412" i="19" s="1"/>
  <c r="J156" i="19" s="1"/>
  <c r="BK122" i="20"/>
  <c r="J122" i="20" s="1"/>
  <c r="J98" i="20" s="1"/>
  <c r="F93" i="21"/>
  <c r="BE137" i="21"/>
  <c r="BE141" i="21"/>
  <c r="BE144" i="21"/>
  <c r="E84" i="21"/>
  <c r="J90" i="21"/>
  <c r="J119" i="21"/>
  <c r="BE126" i="21"/>
  <c r="BE134" i="21"/>
  <c r="BE124" i="21"/>
  <c r="BE142" i="21"/>
  <c r="BE138" i="21"/>
  <c r="BE140" i="21"/>
  <c r="BE145" i="21"/>
  <c r="BE125" i="21"/>
  <c r="BE127" i="21"/>
  <c r="BE135" i="21"/>
  <c r="BE136" i="21"/>
  <c r="BE143" i="21"/>
  <c r="BE127" i="20"/>
  <c r="BE132" i="20"/>
  <c r="J345" i="19"/>
  <c r="J140" i="19" s="1"/>
  <c r="J90" i="20"/>
  <c r="BE125" i="20"/>
  <c r="BE131" i="20"/>
  <c r="BE133" i="20"/>
  <c r="BE140" i="20"/>
  <c r="E109" i="20"/>
  <c r="F118" i="20"/>
  <c r="BE139" i="20"/>
  <c r="BE136" i="20"/>
  <c r="BE124" i="20"/>
  <c r="BE129" i="20"/>
  <c r="BE134" i="20"/>
  <c r="BE138" i="20"/>
  <c r="BE141" i="20"/>
  <c r="BK127" i="18"/>
  <c r="J127" i="18" s="1"/>
  <c r="J98" i="18" s="1"/>
  <c r="E84" i="19"/>
  <c r="J179" i="19"/>
  <c r="BE190" i="19"/>
  <c r="BE219" i="19"/>
  <c r="BE225" i="19"/>
  <c r="BE311" i="19"/>
  <c r="F179" i="19"/>
  <c r="BE200" i="19"/>
  <c r="BE214" i="19"/>
  <c r="BE218" i="19"/>
  <c r="BE234" i="19"/>
  <c r="BE254" i="19"/>
  <c r="BE258" i="19"/>
  <c r="BE275" i="19"/>
  <c r="BE318" i="19"/>
  <c r="BE365" i="19"/>
  <c r="BE373" i="19"/>
  <c r="BE380" i="19"/>
  <c r="BE388" i="19"/>
  <c r="BE395" i="19"/>
  <c r="BE191" i="19"/>
  <c r="BE199" i="19"/>
  <c r="BE307" i="19"/>
  <c r="BE313" i="19"/>
  <c r="BE353" i="19"/>
  <c r="BE361" i="19"/>
  <c r="BE377" i="19"/>
  <c r="BE399" i="19"/>
  <c r="BE417" i="19"/>
  <c r="BE421" i="19"/>
  <c r="BE427" i="19"/>
  <c r="BE436" i="19"/>
  <c r="J176" i="19"/>
  <c r="BE204" i="19"/>
  <c r="BE213" i="19"/>
  <c r="BE227" i="19"/>
  <c r="BE228" i="19"/>
  <c r="BE230" i="19"/>
  <c r="BE238" i="19"/>
  <c r="BE260" i="19"/>
  <c r="BE269" i="19"/>
  <c r="BE279" i="19"/>
  <c r="BE292" i="19"/>
  <c r="BE304" i="19"/>
  <c r="BE310" i="19"/>
  <c r="BE314" i="19"/>
  <c r="BE340" i="19"/>
  <c r="BE356" i="19"/>
  <c r="BE357" i="19"/>
  <c r="BE369" i="19"/>
  <c r="BE384" i="19"/>
  <c r="BE413" i="19"/>
  <c r="BE208" i="19"/>
  <c r="BE221" i="19"/>
  <c r="BE294" i="19"/>
  <c r="BE300" i="19"/>
  <c r="BE342" i="19"/>
  <c r="BE424" i="19"/>
  <c r="BE186" i="19"/>
  <c r="BE195" i="19"/>
  <c r="BE250" i="19"/>
  <c r="BE271" i="19"/>
  <c r="BE283" i="19"/>
  <c r="BE296" i="19"/>
  <c r="BE403" i="19"/>
  <c r="BE405" i="19"/>
  <c r="BE428" i="19"/>
  <c r="BE263" i="19"/>
  <c r="BE265" i="19"/>
  <c r="BE287" i="19"/>
  <c r="BE298" i="19"/>
  <c r="BE322" i="19"/>
  <c r="BE333" i="19"/>
  <c r="BE337" i="19"/>
  <c r="BE378" i="19"/>
  <c r="BE393" i="19"/>
  <c r="BE409" i="19"/>
  <c r="BE212" i="19"/>
  <c r="BE216" i="19"/>
  <c r="BE242" i="19"/>
  <c r="BE245" i="19"/>
  <c r="BE248" i="19"/>
  <c r="BE273" i="19"/>
  <c r="BE326" i="19"/>
  <c r="BE330" i="19"/>
  <c r="BE343" i="19"/>
  <c r="BE346" i="19"/>
  <c r="BE350" i="19"/>
  <c r="BE392" i="19"/>
  <c r="BE432" i="19"/>
  <c r="BE253" i="18"/>
  <c r="BE257" i="18"/>
  <c r="BE279" i="18"/>
  <c r="BE285" i="18"/>
  <c r="BE339" i="18"/>
  <c r="BE447" i="18"/>
  <c r="BE495" i="18"/>
  <c r="BE653" i="18"/>
  <c r="BE667" i="18"/>
  <c r="J127" i="17"/>
  <c r="J99" i="17"/>
  <c r="BE204" i="18"/>
  <c r="BE639" i="18"/>
  <c r="BE661" i="18"/>
  <c r="BE675" i="18"/>
  <c r="BE243" i="18"/>
  <c r="BE260" i="18"/>
  <c r="BE323" i="18"/>
  <c r="BE351" i="18"/>
  <c r="BE402" i="18"/>
  <c r="BE499" i="18"/>
  <c r="BE504" i="18"/>
  <c r="BE521" i="18"/>
  <c r="BE585" i="18"/>
  <c r="BE617" i="18"/>
  <c r="BE129" i="18"/>
  <c r="BE200" i="18"/>
  <c r="BE381" i="18"/>
  <c r="BE580" i="18"/>
  <c r="BE605" i="18"/>
  <c r="BE622" i="18"/>
  <c r="BE209" i="18"/>
  <c r="BE333" i="18"/>
  <c r="BE555" i="18"/>
  <c r="BE568" i="18"/>
  <c r="BE589" i="18"/>
  <c r="BE658" i="18"/>
  <c r="E84" i="18"/>
  <c r="J90" i="18"/>
  <c r="F123" i="18"/>
  <c r="BE143" i="18"/>
  <c r="BE227" i="18"/>
  <c r="BE235" i="18"/>
  <c r="BE267" i="18"/>
  <c r="BE304" i="18"/>
  <c r="BE348" i="18"/>
  <c r="BE390" i="18"/>
  <c r="BE431" i="18"/>
  <c r="BE576" i="18"/>
  <c r="BE598" i="18"/>
  <c r="BE679" i="18"/>
  <c r="BE685" i="18"/>
  <c r="BE690" i="18"/>
  <c r="BE153" i="18"/>
  <c r="BE328" i="18"/>
  <c r="BE422" i="18"/>
  <c r="BE475" i="18"/>
  <c r="BE479" i="18"/>
  <c r="BE541" i="18"/>
  <c r="BE375" i="18"/>
  <c r="BE491" i="18"/>
  <c r="BE532" i="18"/>
  <c r="BE536" i="18"/>
  <c r="BE562" i="18"/>
  <c r="BE571" i="18"/>
  <c r="BE627" i="18"/>
  <c r="BE673" i="18"/>
  <c r="BE128" i="17"/>
  <c r="BE153" i="17"/>
  <c r="BE158" i="17"/>
  <c r="F93" i="17"/>
  <c r="E113" i="17"/>
  <c r="BE141" i="17"/>
  <c r="BE149" i="17"/>
  <c r="BE186" i="17"/>
  <c r="BE196" i="17"/>
  <c r="J90" i="17"/>
  <c r="BE175" i="17"/>
  <c r="BE163" i="17"/>
  <c r="BE198" i="17"/>
  <c r="BE200" i="17"/>
  <c r="BE202" i="17"/>
  <c r="BE208" i="17"/>
  <c r="BE216" i="17"/>
  <c r="BE223" i="17"/>
  <c r="BE226" i="17"/>
  <c r="BE172" i="17"/>
  <c r="BE191" i="17"/>
  <c r="BE211" i="17"/>
  <c r="BE182" i="17"/>
  <c r="BE214" i="17"/>
  <c r="BE231" i="17"/>
  <c r="J120" i="16"/>
  <c r="E84" i="16"/>
  <c r="BE138" i="16"/>
  <c r="BE144" i="16"/>
  <c r="BE149" i="16"/>
  <c r="BE152" i="16"/>
  <c r="BE156" i="16"/>
  <c r="BE157" i="16"/>
  <c r="BE161" i="16"/>
  <c r="BE172" i="16"/>
  <c r="BE178" i="16"/>
  <c r="BE183" i="16"/>
  <c r="BE191" i="16"/>
  <c r="BE208" i="16"/>
  <c r="F93" i="16"/>
  <c r="BE129" i="16"/>
  <c r="BE134" i="16"/>
  <c r="BE140" i="16"/>
  <c r="BE164" i="16"/>
  <c r="BE180" i="16"/>
  <c r="BE196" i="16"/>
  <c r="BE200" i="16"/>
  <c r="BE160" i="16"/>
  <c r="BE166" i="16"/>
  <c r="BE169" i="16"/>
  <c r="BE174" i="16"/>
  <c r="BE175" i="16"/>
  <c r="BE204" i="16"/>
  <c r="BK250" i="14"/>
  <c r="J250" i="14"/>
  <c r="J108" i="14" s="1"/>
  <c r="J135" i="14"/>
  <c r="J101" i="14"/>
  <c r="E111" i="15"/>
  <c r="F120" i="15"/>
  <c r="J90" i="15"/>
  <c r="BE143" i="15"/>
  <c r="BE149" i="15"/>
  <c r="BK246" i="14"/>
  <c r="J246" i="14" s="1"/>
  <c r="J106" i="14" s="1"/>
  <c r="BE145" i="15"/>
  <c r="BE147" i="15"/>
  <c r="BE151" i="15"/>
  <c r="BE153" i="15"/>
  <c r="BE155" i="15"/>
  <c r="BE174" i="15"/>
  <c r="BE133" i="15"/>
  <c r="BE162" i="15"/>
  <c r="BE168" i="15"/>
  <c r="BE175" i="15"/>
  <c r="BE177" i="15"/>
  <c r="BE182" i="15"/>
  <c r="BE188" i="15"/>
  <c r="BE126" i="15"/>
  <c r="BE140" i="15"/>
  <c r="BE179" i="15"/>
  <c r="BE184" i="15"/>
  <c r="BE186" i="15"/>
  <c r="E84" i="14"/>
  <c r="BE143" i="14"/>
  <c r="BE136" i="14"/>
  <c r="BE141" i="14"/>
  <c r="BE203" i="14"/>
  <c r="BE162" i="14"/>
  <c r="BE174" i="14"/>
  <c r="BE182" i="14"/>
  <c r="BE223" i="14"/>
  <c r="BE184" i="14"/>
  <c r="BE186" i="14"/>
  <c r="BE196" i="14"/>
  <c r="BE212" i="14"/>
  <c r="BE156" i="14"/>
  <c r="BE205" i="14"/>
  <c r="BE206" i="14"/>
  <c r="BE221" i="14"/>
  <c r="BE229" i="14"/>
  <c r="BE179" i="14"/>
  <c r="BE188" i="14"/>
  <c r="BE191" i="14"/>
  <c r="BE194" i="14"/>
  <c r="BE219" i="14"/>
  <c r="BE230" i="14"/>
  <c r="BE232" i="14"/>
  <c r="BE233" i="14"/>
  <c r="BE241" i="14"/>
  <c r="BE243" i="14"/>
  <c r="BE248" i="14"/>
  <c r="BE249" i="14"/>
  <c r="BE252" i="14"/>
  <c r="BE255" i="14"/>
  <c r="J92" i="14"/>
  <c r="BE210" i="14"/>
  <c r="BE226" i="14"/>
  <c r="BE231" i="14"/>
  <c r="BE235" i="14"/>
  <c r="BE237" i="14"/>
  <c r="F95" i="14"/>
  <c r="BE164" i="14"/>
  <c r="BE166" i="14"/>
  <c r="BE199" i="14"/>
  <c r="BE228" i="14"/>
  <c r="BE239" i="14"/>
  <c r="BE245" i="14"/>
  <c r="J92" i="13"/>
  <c r="BE186" i="13"/>
  <c r="BE131" i="13"/>
  <c r="BE140" i="13"/>
  <c r="BE141" i="13"/>
  <c r="BE188" i="13"/>
  <c r="BE193" i="13"/>
  <c r="BE151" i="13"/>
  <c r="BE160" i="13"/>
  <c r="BE201" i="13"/>
  <c r="E84" i="13"/>
  <c r="F125" i="13"/>
  <c r="BE147" i="13"/>
  <c r="BE163" i="13"/>
  <c r="BE175" i="13"/>
  <c r="BE176" i="13"/>
  <c r="BE199" i="13"/>
  <c r="BE149" i="13"/>
  <c r="BE173" i="13"/>
  <c r="BE203" i="13"/>
  <c r="BE208" i="13"/>
  <c r="BE165" i="13"/>
  <c r="BE169" i="13"/>
  <c r="BE184" i="13"/>
  <c r="BE190" i="13"/>
  <c r="BE196" i="13"/>
  <c r="BE137" i="13"/>
  <c r="BE167" i="13"/>
  <c r="BE202" i="13"/>
  <c r="BE204" i="13"/>
  <c r="BE207" i="13"/>
  <c r="BE217" i="13"/>
  <c r="BE178" i="13"/>
  <c r="BE182" i="13"/>
  <c r="BE198" i="13"/>
  <c r="BE205" i="13"/>
  <c r="BE206" i="13"/>
  <c r="BE210" i="13"/>
  <c r="BE212" i="13"/>
  <c r="BE214" i="13"/>
  <c r="F96" i="12"/>
  <c r="BE152" i="12"/>
  <c r="BE164" i="12"/>
  <c r="E85" i="12"/>
  <c r="J122" i="12"/>
  <c r="BE148" i="12"/>
  <c r="BE154" i="12"/>
  <c r="BE168" i="12"/>
  <c r="BE166" i="12"/>
  <c r="BE131" i="12"/>
  <c r="BE141" i="12"/>
  <c r="BE146" i="12"/>
  <c r="BE150" i="12"/>
  <c r="BE156" i="12"/>
  <c r="BE160" i="12"/>
  <c r="BE162" i="12"/>
  <c r="BE171" i="12"/>
  <c r="BE184" i="12"/>
  <c r="BE139" i="12"/>
  <c r="BE158" i="12"/>
  <c r="BE174" i="12"/>
  <c r="BE177" i="12"/>
  <c r="BE179" i="12"/>
  <c r="BE181" i="12"/>
  <c r="BE187" i="12"/>
  <c r="E85" i="11"/>
  <c r="J122" i="11"/>
  <c r="BK129" i="10"/>
  <c r="BK128" i="10" s="1"/>
  <c r="J128" i="10" s="1"/>
  <c r="J34" i="10" s="1"/>
  <c r="BE140" i="11"/>
  <c r="BE146" i="11"/>
  <c r="BE154" i="11"/>
  <c r="BE161" i="11"/>
  <c r="BE183" i="11"/>
  <c r="BE138" i="11"/>
  <c r="BE152" i="11"/>
  <c r="BE169" i="11"/>
  <c r="BE203" i="11"/>
  <c r="BE131" i="11"/>
  <c r="BE142" i="11"/>
  <c r="BE148" i="11"/>
  <c r="BE185" i="11"/>
  <c r="BE187" i="11"/>
  <c r="BE199" i="11"/>
  <c r="BE205" i="11"/>
  <c r="BE217" i="11"/>
  <c r="BE221" i="11"/>
  <c r="F96" i="11"/>
  <c r="BE144" i="11"/>
  <c r="BE167" i="11"/>
  <c r="BE171" i="11"/>
  <c r="BE173" i="11"/>
  <c r="BE175" i="11"/>
  <c r="BE179" i="11"/>
  <c r="BE189" i="11"/>
  <c r="BE191" i="11"/>
  <c r="BE193" i="11"/>
  <c r="BE195" i="11"/>
  <c r="BE197" i="11"/>
  <c r="BE201" i="11"/>
  <c r="BE207" i="11"/>
  <c r="BE209" i="11"/>
  <c r="BE211" i="11"/>
  <c r="BE214" i="11"/>
  <c r="BE219" i="11"/>
  <c r="BE224" i="11"/>
  <c r="J130" i="9"/>
  <c r="J102" i="9" s="1"/>
  <c r="J122" i="10"/>
  <c r="BE153" i="10"/>
  <c r="BE156" i="10"/>
  <c r="BE137" i="10"/>
  <c r="BE141" i="10"/>
  <c r="BE169" i="10"/>
  <c r="E85" i="10"/>
  <c r="BE148" i="10"/>
  <c r="F125" i="10"/>
  <c r="BE131" i="10"/>
  <c r="BE161" i="10"/>
  <c r="BE144" i="10"/>
  <c r="BE166" i="10"/>
  <c r="BE146" i="10"/>
  <c r="BE150" i="10"/>
  <c r="BE159" i="10"/>
  <c r="BE163" i="10"/>
  <c r="BE142" i="9"/>
  <c r="BE160" i="9"/>
  <c r="BE166" i="9"/>
  <c r="BE168" i="9"/>
  <c r="BE162" i="9"/>
  <c r="BK129" i="8"/>
  <c r="J129" i="8" s="1"/>
  <c r="J101" i="8" s="1"/>
  <c r="BE138" i="9"/>
  <c r="BE171" i="9"/>
  <c r="BE144" i="9"/>
  <c r="BE152" i="9"/>
  <c r="BE177" i="9"/>
  <c r="BE184" i="9"/>
  <c r="BE187" i="9"/>
  <c r="BE140" i="9"/>
  <c r="BE146" i="9"/>
  <c r="BE148" i="9"/>
  <c r="BE154" i="9"/>
  <c r="BE174" i="9"/>
  <c r="BE182" i="9"/>
  <c r="BE193" i="9"/>
  <c r="E85" i="9"/>
  <c r="J93" i="9"/>
  <c r="F96" i="9"/>
  <c r="BE131" i="9"/>
  <c r="BE150" i="9"/>
  <c r="BE156" i="9"/>
  <c r="BE158" i="9"/>
  <c r="BE164" i="9"/>
  <c r="BE180" i="9"/>
  <c r="BE189" i="9"/>
  <c r="BE140" i="8"/>
  <c r="BE146" i="8"/>
  <c r="BE150" i="8"/>
  <c r="F96" i="8"/>
  <c r="J122" i="8"/>
  <c r="BE131" i="8"/>
  <c r="BE160" i="8"/>
  <c r="BE164" i="8"/>
  <c r="BE166" i="8"/>
  <c r="BE187" i="8"/>
  <c r="BE142" i="8"/>
  <c r="E85" i="8"/>
  <c r="BE138" i="8"/>
  <c r="BE162" i="8"/>
  <c r="BE169" i="8"/>
  <c r="BE172" i="8"/>
  <c r="BE190" i="8"/>
  <c r="BE194" i="8"/>
  <c r="BE152" i="8"/>
  <c r="BE174" i="8"/>
  <c r="BE176" i="8"/>
  <c r="BE184" i="8"/>
  <c r="BE192" i="8"/>
  <c r="BE144" i="8"/>
  <c r="BE158" i="8"/>
  <c r="BE178" i="8"/>
  <c r="BE181" i="8"/>
  <c r="BE197" i="8"/>
  <c r="BE200" i="8"/>
  <c r="BE141" i="7"/>
  <c r="BE176" i="7"/>
  <c r="BE184" i="7"/>
  <c r="F96" i="7"/>
  <c r="BE145" i="7"/>
  <c r="BE154" i="7"/>
  <c r="BE160" i="7"/>
  <c r="BE164" i="7"/>
  <c r="BE168" i="7"/>
  <c r="BE172" i="7"/>
  <c r="BE190" i="7"/>
  <c r="BK129" i="6"/>
  <c r="J129" i="6"/>
  <c r="J101" i="6"/>
  <c r="BE158" i="7"/>
  <c r="BE182" i="7"/>
  <c r="BE196" i="7"/>
  <c r="BE201" i="7"/>
  <c r="J93" i="7"/>
  <c r="E114" i="7"/>
  <c r="BE166" i="7"/>
  <c r="BE174" i="7"/>
  <c r="BE180" i="7"/>
  <c r="BE187" i="7"/>
  <c r="BE131" i="7"/>
  <c r="BE147" i="7"/>
  <c r="BE149" i="7"/>
  <c r="BE156" i="7"/>
  <c r="BE162" i="7"/>
  <c r="BE170" i="7"/>
  <c r="BE178" i="7"/>
  <c r="BE199" i="7"/>
  <c r="BE205" i="7"/>
  <c r="J93" i="6"/>
  <c r="BE169" i="6"/>
  <c r="BE208" i="6"/>
  <c r="BE210" i="6"/>
  <c r="F96" i="6"/>
  <c r="BE145" i="6"/>
  <c r="BE162" i="6"/>
  <c r="BE171" i="6"/>
  <c r="BE179" i="6"/>
  <c r="BE201" i="6"/>
  <c r="BE214" i="6"/>
  <c r="BE222" i="6"/>
  <c r="BE147" i="6"/>
  <c r="BE189" i="6"/>
  <c r="BE193" i="6"/>
  <c r="BE195" i="6"/>
  <c r="BE212" i="6"/>
  <c r="BE226" i="6"/>
  <c r="BE231" i="6"/>
  <c r="J129" i="5"/>
  <c r="J102" i="5"/>
  <c r="BE173" i="6"/>
  <c r="BE175" i="6"/>
  <c r="BE191" i="6"/>
  <c r="BE206" i="6"/>
  <c r="BE228" i="6"/>
  <c r="E85" i="6"/>
  <c r="BE149" i="6"/>
  <c r="BE154" i="6"/>
  <c r="BE183" i="6"/>
  <c r="BE187" i="6"/>
  <c r="BE204" i="6"/>
  <c r="BE216" i="6"/>
  <c r="BE218" i="6"/>
  <c r="BE220" i="6"/>
  <c r="BE241" i="6"/>
  <c r="BE164" i="6"/>
  <c r="BE177" i="6"/>
  <c r="BE181" i="6"/>
  <c r="BE243" i="6"/>
  <c r="BE141" i="6"/>
  <c r="BE159" i="6"/>
  <c r="BE185" i="6"/>
  <c r="BE199" i="6"/>
  <c r="BE131" i="6"/>
  <c r="BE237" i="6"/>
  <c r="BE239" i="6"/>
  <c r="BE247" i="6"/>
  <c r="BE130" i="5"/>
  <c r="BE142" i="5"/>
  <c r="BE144" i="5"/>
  <c r="BE160" i="5"/>
  <c r="BE180" i="5"/>
  <c r="BE186" i="5"/>
  <c r="BE210" i="5"/>
  <c r="E113" i="5"/>
  <c r="BE136" i="5"/>
  <c r="BE150" i="5"/>
  <c r="BE162" i="5"/>
  <c r="BE174" i="5"/>
  <c r="BE156" i="5"/>
  <c r="BE170" i="5"/>
  <c r="BE172" i="5"/>
  <c r="BE176" i="5"/>
  <c r="BE158" i="5"/>
  <c r="BE168" i="5"/>
  <c r="BE178" i="5"/>
  <c r="BE214" i="5"/>
  <c r="J121" i="5"/>
  <c r="F124" i="5"/>
  <c r="BE148" i="5"/>
  <c r="BE152" i="5"/>
  <c r="BE182" i="5"/>
  <c r="BE193" i="5"/>
  <c r="BE200" i="5"/>
  <c r="BE154" i="5"/>
  <c r="BE140" i="5"/>
  <c r="BE146" i="5"/>
  <c r="BE164" i="5"/>
  <c r="BE166" i="5"/>
  <c r="BE184" i="5"/>
  <c r="BE216" i="5"/>
  <c r="BE220" i="5"/>
  <c r="BE126" i="4"/>
  <c r="BE135" i="4"/>
  <c r="BK125" i="3"/>
  <c r="J125" i="3" s="1"/>
  <c r="J98" i="3" s="1"/>
  <c r="E84" i="4"/>
  <c r="F93" i="4"/>
  <c r="BE140" i="4"/>
  <c r="BE149" i="4"/>
  <c r="BE137" i="4"/>
  <c r="BE147" i="4"/>
  <c r="J90" i="4"/>
  <c r="BE151" i="4"/>
  <c r="BE129" i="4"/>
  <c r="BE132" i="4"/>
  <c r="BE144" i="4"/>
  <c r="E84" i="3"/>
  <c r="BE127" i="3"/>
  <c r="BE202" i="3"/>
  <c r="BE250" i="3"/>
  <c r="BE260" i="3"/>
  <c r="BE321" i="3"/>
  <c r="BE350" i="3"/>
  <c r="BE367" i="3"/>
  <c r="J124" i="2"/>
  <c r="J98" i="2"/>
  <c r="F93" i="3"/>
  <c r="J118" i="3"/>
  <c r="BE145" i="3"/>
  <c r="BE266" i="3"/>
  <c r="BE283" i="3"/>
  <c r="BE291" i="3"/>
  <c r="BE328" i="3"/>
  <c r="BE437" i="3"/>
  <c r="BE446" i="3"/>
  <c r="BE186" i="3"/>
  <c r="BE210" i="3"/>
  <c r="BE234" i="3"/>
  <c r="BE300" i="3"/>
  <c r="BE313" i="3"/>
  <c r="BE427" i="3"/>
  <c r="BE218" i="3"/>
  <c r="BE247" i="3"/>
  <c r="BE254" i="3"/>
  <c r="BE402" i="3"/>
  <c r="BE410" i="3"/>
  <c r="BE194" i="3"/>
  <c r="BE242" i="3"/>
  <c r="BE274" i="3"/>
  <c r="BE378" i="3"/>
  <c r="BE391" i="3"/>
  <c r="BE396" i="3"/>
  <c r="BE432" i="3"/>
  <c r="BE451" i="3"/>
  <c r="BE168" i="3"/>
  <c r="BE336" i="3"/>
  <c r="BE356" i="3"/>
  <c r="BE385" i="3"/>
  <c r="BE419" i="3"/>
  <c r="BE147" i="2"/>
  <c r="BE164" i="2"/>
  <c r="BE193" i="2"/>
  <c r="BE200" i="2"/>
  <c r="BE254" i="2"/>
  <c r="BE260" i="2"/>
  <c r="BE273" i="2"/>
  <c r="BE275" i="2"/>
  <c r="BE282" i="2"/>
  <c r="BE305" i="2"/>
  <c r="BE330" i="2"/>
  <c r="F93" i="2"/>
  <c r="BE125" i="2"/>
  <c r="BE128" i="2"/>
  <c r="BE132" i="2"/>
  <c r="BE165" i="2"/>
  <c r="BE171" i="2"/>
  <c r="BE207" i="2"/>
  <c r="BE244" i="2"/>
  <c r="BE300" i="2"/>
  <c r="BE302" i="2"/>
  <c r="BE307" i="2"/>
  <c r="BE322" i="2"/>
  <c r="BE328" i="2"/>
  <c r="BE338" i="2"/>
  <c r="BE341" i="2"/>
  <c r="BE346" i="2"/>
  <c r="BE350" i="2"/>
  <c r="J117" i="2"/>
  <c r="BE136" i="2"/>
  <c r="BE268" i="2"/>
  <c r="BE320" i="2"/>
  <c r="BE326" i="2"/>
  <c r="BE340" i="2"/>
  <c r="BE348" i="2"/>
  <c r="BE349" i="2"/>
  <c r="E111" i="2"/>
  <c r="BE129" i="2"/>
  <c r="BE131" i="2"/>
  <c r="BE140" i="2"/>
  <c r="BE187" i="2"/>
  <c r="BE189" i="2"/>
  <c r="BE198" i="2"/>
  <c r="BE246" i="2"/>
  <c r="BE265" i="2"/>
  <c r="BE315" i="2"/>
  <c r="BE332" i="2"/>
  <c r="BE347" i="2"/>
  <c r="BE150" i="2"/>
  <c r="BE151" i="2"/>
  <c r="BE158" i="2"/>
  <c r="BE167" i="2"/>
  <c r="BE174" i="2"/>
  <c r="BE177" i="2"/>
  <c r="BE181" i="2"/>
  <c r="BE195" i="2"/>
  <c r="BE202" i="2"/>
  <c r="BE226" i="2"/>
  <c r="BE271" i="2"/>
  <c r="BE298" i="2"/>
  <c r="BE317" i="2"/>
  <c r="BE351" i="2"/>
  <c r="BE148" i="2"/>
  <c r="BE168" i="2"/>
  <c r="BE242" i="2"/>
  <c r="BE262" i="2"/>
  <c r="BE277" i="2"/>
  <c r="BE280" i="2"/>
  <c r="BE339" i="2"/>
  <c r="BE359" i="2"/>
  <c r="BE144" i="2"/>
  <c r="BE204" i="2"/>
  <c r="BE324" i="2"/>
  <c r="BE334" i="2"/>
  <c r="BE336" i="2"/>
  <c r="BE342" i="2"/>
  <c r="BE352" i="2"/>
  <c r="BE358" i="2"/>
  <c r="BE360" i="2"/>
  <c r="J36" i="3"/>
  <c r="AW97" i="1" s="1"/>
  <c r="F36" i="4"/>
  <c r="BA98" i="1"/>
  <c r="F38" i="5"/>
  <c r="BA100" i="1" s="1"/>
  <c r="J38" i="6"/>
  <c r="AW101" i="1"/>
  <c r="F39" i="8"/>
  <c r="BB103" i="1" s="1"/>
  <c r="F39" i="10"/>
  <c r="BB105" i="1"/>
  <c r="F40" i="10"/>
  <c r="BC105" i="1" s="1"/>
  <c r="J38" i="12"/>
  <c r="AW107" i="1"/>
  <c r="F41" i="13"/>
  <c r="BD109" i="1" s="1"/>
  <c r="J36" i="15"/>
  <c r="AW112" i="1"/>
  <c r="J36" i="16"/>
  <c r="AW114" i="1" s="1"/>
  <c r="J36" i="17"/>
  <c r="AW116" i="1"/>
  <c r="F39" i="18"/>
  <c r="BD117" i="1" s="1"/>
  <c r="F36" i="20"/>
  <c r="BA119" i="1"/>
  <c r="F38" i="2"/>
  <c r="BC96" i="1" s="1"/>
  <c r="F37" i="3"/>
  <c r="BB97" i="1"/>
  <c r="F41" i="6"/>
  <c r="BD101" i="1" s="1"/>
  <c r="F41" i="8"/>
  <c r="BD103" i="1"/>
  <c r="F38" i="10"/>
  <c r="BA105" i="1" s="1"/>
  <c r="F40" i="11"/>
  <c r="BC106" i="1"/>
  <c r="F38" i="13"/>
  <c r="BA109" i="1" s="1"/>
  <c r="F39" i="15"/>
  <c r="BD112" i="1"/>
  <c r="BD111" i="1"/>
  <c r="F36" i="16"/>
  <c r="BA114" i="1"/>
  <c r="BA113" i="1"/>
  <c r="AW113" i="1" s="1"/>
  <c r="F39" i="17"/>
  <c r="BD116" i="1"/>
  <c r="J36" i="19"/>
  <c r="AW118" i="1" s="1"/>
  <c r="F39" i="19"/>
  <c r="BD118" i="1"/>
  <c r="F39" i="20"/>
  <c r="BD119" i="1" s="1"/>
  <c r="F38" i="21"/>
  <c r="BC120" i="1"/>
  <c r="F36" i="2"/>
  <c r="BA96" i="1" s="1"/>
  <c r="F39" i="4"/>
  <c r="BD98" i="1"/>
  <c r="F41" i="5"/>
  <c r="BD100" i="1" s="1"/>
  <c r="F40" i="5"/>
  <c r="BC100" i="1"/>
  <c r="F39" i="7"/>
  <c r="BB102" i="1" s="1"/>
  <c r="F41" i="7"/>
  <c r="BD102" i="1"/>
  <c r="F40" i="9"/>
  <c r="BC104" i="1"/>
  <c r="F39" i="11"/>
  <c r="BB106" i="1"/>
  <c r="F39" i="12"/>
  <c r="BB107" i="1"/>
  <c r="F39" i="14"/>
  <c r="BB110" i="1" s="1"/>
  <c r="F36" i="15"/>
  <c r="BA112" i="1"/>
  <c r="BA111" i="1"/>
  <c r="AW111" i="1"/>
  <c r="F37" i="16"/>
  <c r="BB114" i="1"/>
  <c r="BB113" i="1"/>
  <c r="AX113" i="1" s="1"/>
  <c r="F36" i="18"/>
  <c r="BA117" i="1"/>
  <c r="F36" i="21"/>
  <c r="BA120" i="1"/>
  <c r="F37" i="2"/>
  <c r="BB96" i="1"/>
  <c r="F38" i="3"/>
  <c r="BC97" i="1" s="1"/>
  <c r="F38" i="7"/>
  <c r="BA102" i="1"/>
  <c r="J38" i="7"/>
  <c r="AW102" i="1"/>
  <c r="F38" i="8"/>
  <c r="BA103" i="1"/>
  <c r="J38" i="9"/>
  <c r="AW104" i="1" s="1"/>
  <c r="F41" i="10"/>
  <c r="BD105" i="1"/>
  <c r="F41" i="12"/>
  <c r="BD107" i="1"/>
  <c r="F40" i="13"/>
  <c r="BC109" i="1"/>
  <c r="J38" i="14"/>
  <c r="AW110" i="1" s="1"/>
  <c r="F39" i="16"/>
  <c r="BD114" i="1"/>
  <c r="BD113" i="1"/>
  <c r="F37" i="18"/>
  <c r="BB117" i="1"/>
  <c r="J36" i="20"/>
  <c r="AW119" i="1" s="1"/>
  <c r="F37" i="21"/>
  <c r="BB120" i="1"/>
  <c r="J36" i="2"/>
  <c r="AW96" i="1"/>
  <c r="F37" i="4"/>
  <c r="BB98" i="1"/>
  <c r="F38" i="4"/>
  <c r="BC98" i="1" s="1"/>
  <c r="J38" i="5"/>
  <c r="AW100" i="1"/>
  <c r="F40" i="6"/>
  <c r="BC101" i="1"/>
  <c r="F40" i="7"/>
  <c r="BC102" i="1"/>
  <c r="F38" i="9"/>
  <c r="BA104" i="1" s="1"/>
  <c r="F38" i="11"/>
  <c r="BA106" i="1" s="1"/>
  <c r="J38" i="13"/>
  <c r="AW109" i="1" s="1"/>
  <c r="F40" i="14"/>
  <c r="BC110" i="1"/>
  <c r="F38" i="16"/>
  <c r="BC114" i="1" s="1"/>
  <c r="BC113" i="1" s="1"/>
  <c r="AY113" i="1" s="1"/>
  <c r="F38" i="17"/>
  <c r="BC116" i="1" s="1"/>
  <c r="F36" i="19"/>
  <c r="BA118" i="1"/>
  <c r="F37" i="19"/>
  <c r="BB118" i="1" s="1"/>
  <c r="F37" i="20"/>
  <c r="BB119" i="1" s="1"/>
  <c r="F39" i="21"/>
  <c r="BD120" i="1" s="1"/>
  <c r="F39" i="2"/>
  <c r="BD96" i="1"/>
  <c r="F39" i="3"/>
  <c r="BD97" i="1" s="1"/>
  <c r="F38" i="6"/>
  <c r="BA101" i="1" s="1"/>
  <c r="F40" i="8"/>
  <c r="BC103" i="1"/>
  <c r="F41" i="9"/>
  <c r="BD104" i="1"/>
  <c r="J38" i="10"/>
  <c r="AW105" i="1" s="1"/>
  <c r="J38" i="11"/>
  <c r="AW106" i="1" s="1"/>
  <c r="F38" i="12"/>
  <c r="BA107" i="1" s="1"/>
  <c r="F39" i="13"/>
  <c r="BB109" i="1"/>
  <c r="F38" i="14"/>
  <c r="BA110" i="1" s="1"/>
  <c r="F37" i="15"/>
  <c r="BB112" i="1" s="1"/>
  <c r="BB111" i="1" s="1"/>
  <c r="AX111" i="1" s="1"/>
  <c r="F36" i="17"/>
  <c r="BA116" i="1"/>
  <c r="F38" i="18"/>
  <c r="BC117" i="1" s="1"/>
  <c r="F38" i="19"/>
  <c r="BC118" i="1" s="1"/>
  <c r="AS95" i="1"/>
  <c r="AS94" i="1" s="1"/>
  <c r="F36" i="3"/>
  <c r="BA97" i="1"/>
  <c r="J36" i="4"/>
  <c r="AW98" i="1" s="1"/>
  <c r="F39" i="5"/>
  <c r="BB100" i="1" s="1"/>
  <c r="F39" i="6"/>
  <c r="BB101" i="1" s="1"/>
  <c r="J38" i="8"/>
  <c r="AW103" i="1"/>
  <c r="F39" i="9"/>
  <c r="BB104" i="1" s="1"/>
  <c r="F41" i="11"/>
  <c r="BD106" i="1" s="1"/>
  <c r="F40" i="12"/>
  <c r="BC107" i="1" s="1"/>
  <c r="F41" i="14"/>
  <c r="BD110" i="1"/>
  <c r="F38" i="15"/>
  <c r="BC112" i="1" s="1"/>
  <c r="BC111" i="1" s="1"/>
  <c r="AY111" i="1" s="1"/>
  <c r="F37" i="17"/>
  <c r="BB116" i="1" s="1"/>
  <c r="J36" i="18"/>
  <c r="AW117" i="1" s="1"/>
  <c r="F38" i="20"/>
  <c r="BC119" i="1" s="1"/>
  <c r="J36" i="21"/>
  <c r="AW120" i="1" s="1"/>
  <c r="J97" i="2" l="1"/>
  <c r="J32" i="2"/>
  <c r="BK129" i="13"/>
  <c r="BK128" i="13" s="1"/>
  <c r="J128" i="13" s="1"/>
  <c r="J99" i="13" s="1"/>
  <c r="BK129" i="7"/>
  <c r="BK128" i="7" s="1"/>
  <c r="J128" i="7" s="1"/>
  <c r="J34" i="7" s="1"/>
  <c r="BK129" i="11"/>
  <c r="J129" i="11" s="1"/>
  <c r="J101" i="11" s="1"/>
  <c r="BK194" i="17"/>
  <c r="J194" i="17" s="1"/>
  <c r="J102" i="17" s="1"/>
  <c r="BK129" i="12"/>
  <c r="J129" i="12" s="1"/>
  <c r="J101" i="12" s="1"/>
  <c r="J182" i="16"/>
  <c r="J102" i="16" s="1"/>
  <c r="BK124" i="4"/>
  <c r="J124" i="4" s="1"/>
  <c r="J98" i="4" s="1"/>
  <c r="R122" i="21"/>
  <c r="BK126" i="17"/>
  <c r="J126" i="17" s="1"/>
  <c r="J98" i="17" s="1"/>
  <c r="T124" i="15"/>
  <c r="T123" i="15"/>
  <c r="T127" i="18"/>
  <c r="T126" i="18" s="1"/>
  <c r="R129" i="10"/>
  <c r="R128" i="10"/>
  <c r="P344" i="19"/>
  <c r="BK128" i="5"/>
  <c r="J128" i="5" s="1"/>
  <c r="J101" i="5" s="1"/>
  <c r="P308" i="19"/>
  <c r="P183" i="19" s="1"/>
  <c r="P182" i="19" s="1"/>
  <c r="AU118" i="1" s="1"/>
  <c r="P127" i="16"/>
  <c r="P126" i="16" s="1"/>
  <c r="AU114" i="1" s="1"/>
  <c r="AU113" i="1" s="1"/>
  <c r="T122" i="21"/>
  <c r="P127" i="18"/>
  <c r="P126" i="18" s="1"/>
  <c r="AU117" i="1" s="1"/>
  <c r="P123" i="2"/>
  <c r="AU96" i="1" s="1"/>
  <c r="P134" i="14"/>
  <c r="P133" i="14"/>
  <c r="AU110" i="1" s="1"/>
  <c r="AU108" i="1" s="1"/>
  <c r="T125" i="3"/>
  <c r="T124" i="3" s="1"/>
  <c r="R134" i="14"/>
  <c r="R133" i="14"/>
  <c r="R127" i="16"/>
  <c r="R126" i="16" s="1"/>
  <c r="P129" i="7"/>
  <c r="P128" i="7" s="1"/>
  <c r="AU102" i="1" s="1"/>
  <c r="BK344" i="19"/>
  <c r="J344" i="19"/>
  <c r="J139" i="19"/>
  <c r="R184" i="19"/>
  <c r="R183" i="19" s="1"/>
  <c r="R182" i="19" s="1"/>
  <c r="T184" i="19"/>
  <c r="P129" i="8"/>
  <c r="P128" i="8" s="1"/>
  <c r="AU103" i="1" s="1"/>
  <c r="T123" i="2"/>
  <c r="P124" i="15"/>
  <c r="P123" i="15" s="1"/>
  <c r="AU112" i="1" s="1"/>
  <c r="AU111" i="1" s="1"/>
  <c r="T134" i="14"/>
  <c r="T133" i="14"/>
  <c r="P184" i="19"/>
  <c r="P129" i="10"/>
  <c r="P128" i="10"/>
  <c r="AU105" i="1" s="1"/>
  <c r="R124" i="15"/>
  <c r="R123" i="15" s="1"/>
  <c r="BK129" i="9"/>
  <c r="BK128" i="9"/>
  <c r="J128" i="9" s="1"/>
  <c r="J100" i="9" s="1"/>
  <c r="R129" i="7"/>
  <c r="R128" i="7" s="1"/>
  <c r="R124" i="4"/>
  <c r="R123" i="4" s="1"/>
  <c r="R129" i="9"/>
  <c r="R128" i="9"/>
  <c r="R129" i="13"/>
  <c r="R128" i="13" s="1"/>
  <c r="P122" i="21"/>
  <c r="AU120" i="1" s="1"/>
  <c r="P125" i="3"/>
  <c r="P124" i="3" s="1"/>
  <c r="AU97" i="1" s="1"/>
  <c r="R129" i="6"/>
  <c r="R128" i="6" s="1"/>
  <c r="T129" i="9"/>
  <c r="T128" i="9"/>
  <c r="BK134" i="14"/>
  <c r="J134" i="14"/>
  <c r="J100" i="14" s="1"/>
  <c r="T308" i="19"/>
  <c r="R127" i="18"/>
  <c r="R126" i="18" s="1"/>
  <c r="BK184" i="19"/>
  <c r="BK290" i="19"/>
  <c r="J290" i="19" s="1"/>
  <c r="J123" i="19" s="1"/>
  <c r="BK124" i="15"/>
  <c r="J124" i="15"/>
  <c r="J98" i="15"/>
  <c r="BK308" i="19"/>
  <c r="J308" i="19" s="1"/>
  <c r="J129" i="19" s="1"/>
  <c r="BK122" i="21"/>
  <c r="J122" i="21"/>
  <c r="J97" i="21" s="1"/>
  <c r="BK121" i="20"/>
  <c r="J121" i="20"/>
  <c r="J97" i="20" s="1"/>
  <c r="J184" i="19"/>
  <c r="J99" i="19"/>
  <c r="BK126" i="18"/>
  <c r="J126" i="18"/>
  <c r="J32" i="18" s="1"/>
  <c r="AG117" i="1" s="1"/>
  <c r="AG114" i="1"/>
  <c r="AG113" i="1" s="1"/>
  <c r="J97" i="16"/>
  <c r="J127" i="16"/>
  <c r="J98" i="16"/>
  <c r="BK133" i="14"/>
  <c r="J133" i="14"/>
  <c r="J99" i="14" s="1"/>
  <c r="BK128" i="11"/>
  <c r="J128" i="11" s="1"/>
  <c r="J100" i="11" s="1"/>
  <c r="AG105" i="1"/>
  <c r="J129" i="10"/>
  <c r="J101" i="10"/>
  <c r="J100" i="10"/>
  <c r="BK128" i="8"/>
  <c r="J128" i="8"/>
  <c r="AG102" i="1"/>
  <c r="J100" i="7"/>
  <c r="J129" i="7"/>
  <c r="J101" i="7"/>
  <c r="BK128" i="6"/>
  <c r="J128" i="6" s="1"/>
  <c r="J100" i="6" s="1"/>
  <c r="BK123" i="4"/>
  <c r="J123" i="4" s="1"/>
  <c r="J32" i="4" s="1"/>
  <c r="AG98" i="1" s="1"/>
  <c r="BK124" i="3"/>
  <c r="J124" i="3" s="1"/>
  <c r="J97" i="3" s="1"/>
  <c r="AG96" i="1"/>
  <c r="F37" i="5"/>
  <c r="AZ100" i="1" s="1"/>
  <c r="F37" i="7"/>
  <c r="AZ102" i="1"/>
  <c r="J37" i="8"/>
  <c r="AV103" i="1" s="1"/>
  <c r="AT103" i="1" s="1"/>
  <c r="BC99" i="1"/>
  <c r="AY99" i="1"/>
  <c r="BB108" i="1"/>
  <c r="AX108" i="1" s="1"/>
  <c r="F37" i="14"/>
  <c r="AZ110" i="1"/>
  <c r="F35" i="20"/>
  <c r="AZ119" i="1"/>
  <c r="J35" i="21"/>
  <c r="AV120" i="1"/>
  <c r="AT120" i="1"/>
  <c r="BB115" i="1"/>
  <c r="AX115" i="1" s="1"/>
  <c r="F35" i="3"/>
  <c r="AZ97" i="1" s="1"/>
  <c r="F37" i="10"/>
  <c r="AZ105" i="1" s="1"/>
  <c r="J37" i="12"/>
  <c r="AV107" i="1"/>
  <c r="AT107" i="1" s="1"/>
  <c r="BC108" i="1"/>
  <c r="AY108" i="1"/>
  <c r="F35" i="16"/>
  <c r="AZ114" i="1"/>
  <c r="AZ113" i="1" s="1"/>
  <c r="AV113" i="1" s="1"/>
  <c r="AT113" i="1" s="1"/>
  <c r="F35" i="19"/>
  <c r="AZ118" i="1" s="1"/>
  <c r="J35" i="2"/>
  <c r="AV96" i="1" s="1"/>
  <c r="AT96" i="1" s="1"/>
  <c r="AN96" i="1" s="1"/>
  <c r="F37" i="9"/>
  <c r="AZ104" i="1" s="1"/>
  <c r="BB99" i="1"/>
  <c r="AX99" i="1" s="1"/>
  <c r="BA108" i="1"/>
  <c r="AW108" i="1" s="1"/>
  <c r="J37" i="14"/>
  <c r="AV110" i="1"/>
  <c r="AT110" i="1" s="1"/>
  <c r="BD115" i="1"/>
  <c r="BA115" i="1"/>
  <c r="AW115" i="1" s="1"/>
  <c r="J35" i="4"/>
  <c r="AV98" i="1" s="1"/>
  <c r="AT98" i="1" s="1"/>
  <c r="J37" i="6"/>
  <c r="AV101" i="1" s="1"/>
  <c r="AT101" i="1" s="1"/>
  <c r="F37" i="8"/>
  <c r="AZ103" i="1" s="1"/>
  <c r="F37" i="12"/>
  <c r="AZ107" i="1" s="1"/>
  <c r="J35" i="15"/>
  <c r="AV112" i="1"/>
  <c r="AT112" i="1" s="1"/>
  <c r="F35" i="18"/>
  <c r="AZ117" i="1" s="1"/>
  <c r="F35" i="2"/>
  <c r="AZ96" i="1"/>
  <c r="J37" i="11"/>
  <c r="AV106" i="1" s="1"/>
  <c r="AT106" i="1" s="1"/>
  <c r="F37" i="13"/>
  <c r="AZ109" i="1"/>
  <c r="J35" i="17"/>
  <c r="AV116" i="1"/>
  <c r="AT116" i="1"/>
  <c r="J35" i="20"/>
  <c r="AV119" i="1" s="1"/>
  <c r="AT119" i="1" s="1"/>
  <c r="BC115" i="1"/>
  <c r="AY115" i="1"/>
  <c r="F35" i="21"/>
  <c r="AZ120" i="1"/>
  <c r="J35" i="3"/>
  <c r="AV97" i="1" s="1"/>
  <c r="AT97" i="1" s="1"/>
  <c r="J37" i="9"/>
  <c r="AV104" i="1"/>
  <c r="AT104" i="1" s="1"/>
  <c r="BD99" i="1"/>
  <c r="J37" i="13"/>
  <c r="AV109" i="1" s="1"/>
  <c r="AT109" i="1" s="1"/>
  <c r="F35" i="17"/>
  <c r="AZ116" i="1" s="1"/>
  <c r="J35" i="19"/>
  <c r="AV118" i="1" s="1"/>
  <c r="AT118" i="1" s="1"/>
  <c r="F35" i="4"/>
  <c r="AZ98" i="1" s="1"/>
  <c r="J37" i="5"/>
  <c r="AV100" i="1"/>
  <c r="AT100" i="1" s="1"/>
  <c r="F37" i="6"/>
  <c r="AZ101" i="1" s="1"/>
  <c r="J37" i="7"/>
  <c r="AV102" i="1"/>
  <c r="AT102" i="1" s="1"/>
  <c r="AN102" i="1" s="1"/>
  <c r="J34" i="8"/>
  <c r="AG103" i="1" s="1"/>
  <c r="J37" i="10"/>
  <c r="AV105" i="1" s="1"/>
  <c r="AT105" i="1" s="1"/>
  <c r="F37" i="11"/>
  <c r="AZ106" i="1" s="1"/>
  <c r="BA99" i="1"/>
  <c r="AW99" i="1"/>
  <c r="BD108" i="1"/>
  <c r="J34" i="13"/>
  <c r="AG109" i="1" s="1"/>
  <c r="F35" i="15"/>
  <c r="AZ112" i="1"/>
  <c r="AZ111" i="1" s="1"/>
  <c r="AV111" i="1" s="1"/>
  <c r="AT111" i="1" s="1"/>
  <c r="J35" i="16"/>
  <c r="AV114" i="1"/>
  <c r="AT114" i="1" s="1"/>
  <c r="J35" i="18"/>
  <c r="AV117" i="1" s="1"/>
  <c r="AT117" i="1" s="1"/>
  <c r="AN114" i="1" l="1"/>
  <c r="J129" i="13"/>
  <c r="J100" i="13" s="1"/>
  <c r="BK125" i="17"/>
  <c r="J125" i="17" s="1"/>
  <c r="J32" i="17" s="1"/>
  <c r="AG116" i="1" s="1"/>
  <c r="BK128" i="12"/>
  <c r="J128" i="12" s="1"/>
  <c r="J34" i="12" s="1"/>
  <c r="AG107" i="1" s="1"/>
  <c r="AN107" i="1" s="1"/>
  <c r="T183" i="19"/>
  <c r="T182" i="19"/>
  <c r="BK183" i="19"/>
  <c r="J183" i="19"/>
  <c r="J98" i="19" s="1"/>
  <c r="BK127" i="5"/>
  <c r="J127" i="5"/>
  <c r="J129" i="9"/>
  <c r="J101" i="9"/>
  <c r="BK123" i="15"/>
  <c r="J123" i="15"/>
  <c r="J97" i="15"/>
  <c r="AN117" i="1"/>
  <c r="J97" i="18"/>
  <c r="AN116" i="1"/>
  <c r="J41" i="18"/>
  <c r="J97" i="17"/>
  <c r="AN113" i="1"/>
  <c r="J41" i="17"/>
  <c r="J41" i="16"/>
  <c r="AN109" i="1"/>
  <c r="J43" i="13"/>
  <c r="J43" i="12"/>
  <c r="AN105" i="1"/>
  <c r="J43" i="10"/>
  <c r="AN103" i="1"/>
  <c r="J100" i="8"/>
  <c r="J43" i="8"/>
  <c r="J43" i="7"/>
  <c r="AN98" i="1"/>
  <c r="J97" i="4"/>
  <c r="J41" i="4"/>
  <c r="J41" i="2"/>
  <c r="AU115" i="1"/>
  <c r="AU99" i="1"/>
  <c r="J34" i="9"/>
  <c r="AG104" i="1"/>
  <c r="J34" i="5"/>
  <c r="AG100" i="1"/>
  <c r="J34" i="6"/>
  <c r="AG101" i="1"/>
  <c r="AZ108" i="1"/>
  <c r="AV108" i="1" s="1"/>
  <c r="AT108" i="1" s="1"/>
  <c r="BD95" i="1"/>
  <c r="J34" i="14"/>
  <c r="AG110" i="1"/>
  <c r="AG108" i="1"/>
  <c r="J32" i="21"/>
  <c r="AG120" i="1"/>
  <c r="J32" i="3"/>
  <c r="AG97" i="1" s="1"/>
  <c r="AZ99" i="1"/>
  <c r="AV99" i="1"/>
  <c r="AT99" i="1"/>
  <c r="BC95" i="1"/>
  <c r="J32" i="20"/>
  <c r="AG119" i="1"/>
  <c r="AN119" i="1" s="1"/>
  <c r="AZ115" i="1"/>
  <c r="AV115" i="1"/>
  <c r="AT115" i="1"/>
  <c r="J34" i="11"/>
  <c r="AG106" i="1"/>
  <c r="AN106" i="1"/>
  <c r="BB95" i="1"/>
  <c r="AX95" i="1" s="1"/>
  <c r="BA95" i="1"/>
  <c r="AW95" i="1"/>
  <c r="J100" i="12" l="1"/>
  <c r="J43" i="5"/>
  <c r="J43" i="9"/>
  <c r="J41" i="21"/>
  <c r="J100" i="5"/>
  <c r="BK182" i="19"/>
  <c r="J182" i="19"/>
  <c r="J97" i="19"/>
  <c r="J41" i="20"/>
  <c r="AN108" i="1"/>
  <c r="J43" i="14"/>
  <c r="AN110" i="1"/>
  <c r="J43" i="11"/>
  <c r="J43" i="6"/>
  <c r="AN101" i="1"/>
  <c r="J41" i="3"/>
  <c r="AN97" i="1"/>
  <c r="AN120" i="1"/>
  <c r="AN104" i="1"/>
  <c r="AN100" i="1"/>
  <c r="BC94" i="1"/>
  <c r="AY94" i="1"/>
  <c r="BD94" i="1"/>
  <c r="W33" i="1"/>
  <c r="J32" i="15"/>
  <c r="AG112" i="1"/>
  <c r="AG111" i="1"/>
  <c r="AN111" i="1"/>
  <c r="AY95" i="1"/>
  <c r="BB94" i="1"/>
  <c r="AX94" i="1"/>
  <c r="AU95" i="1"/>
  <c r="AU94" i="1" s="1"/>
  <c r="AG99" i="1"/>
  <c r="BA94" i="1"/>
  <c r="AW94" i="1"/>
  <c r="AK30" i="1"/>
  <c r="AZ95" i="1"/>
  <c r="J41" i="15" l="1"/>
  <c r="AN99" i="1"/>
  <c r="AN112" i="1"/>
  <c r="AG95" i="1"/>
  <c r="AZ94" i="1"/>
  <c r="W29" i="1"/>
  <c r="J32" i="19"/>
  <c r="AG118" i="1"/>
  <c r="AN118" i="1" s="1"/>
  <c r="W31" i="1"/>
  <c r="W32" i="1"/>
  <c r="AV95" i="1"/>
  <c r="AT95" i="1"/>
  <c r="AN95" i="1"/>
  <c r="W30" i="1"/>
  <c r="J41" i="19" l="1"/>
  <c r="AV94" i="1"/>
  <c r="AK29" i="1"/>
  <c r="AG115" i="1"/>
  <c r="AN115" i="1"/>
  <c r="AT94" i="1" l="1"/>
  <c r="AG94" i="1"/>
  <c r="AK26" i="1"/>
  <c r="AK35" i="1" l="1"/>
  <c r="AN94" i="1"/>
</calcChain>
</file>

<file path=xl/sharedStrings.xml><?xml version="1.0" encoding="utf-8"?>
<sst xmlns="http://schemas.openxmlformats.org/spreadsheetml/2006/main" count="30588" uniqueCount="3329">
  <si>
    <t>Export Komplet</t>
  </si>
  <si>
    <t/>
  </si>
  <si>
    <t>2.0</t>
  </si>
  <si>
    <t>ZAMOK</t>
  </si>
  <si>
    <t>False</t>
  </si>
  <si>
    <t>{0b522a5e-cea4-4d35-bdfb-10ec7792805b}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</si>
  <si>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</si>
  <si>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</si>
  <si>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</si>
  <si>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</si>
  <si>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</si>
  <si>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</si>
  <si>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</si>
  <si>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</si>
  <si>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25003-0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</si>
  <si>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</si>
  <si>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</si>
  <si>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PARKU SMETANOVY SADY, JIHLAVA</t>
  </si>
  <si>
    <t>KSO:</t>
  </si>
  <si>
    <t>823 27</t>
  </si>
  <si>
    <t>CC-CZ:</t>
  </si>
  <si>
    <t>24124</t>
  </si>
  <si>
    <t>Místo:</t>
  </si>
  <si>
    <t>Jihlava</t>
  </si>
  <si>
    <t>Datum:</t>
  </si>
  <si>
    <t>28. 1. 2025</t>
  </si>
  <si>
    <t>CZ-CPV:</t>
  </si>
  <si>
    <t>45112700-2</t>
  </si>
  <si>
    <t>CZ-CPA:</t>
  </si>
  <si>
    <t>42.99.2</t>
  </si>
  <si>
    <t>Zadavatel:</t>
  </si>
  <si>
    <t>IČ:</t>
  </si>
  <si>
    <t>Statutární město Jihlava</t>
  </si>
  <si>
    <t>DIČ:</t>
  </si>
  <si>
    <t>Uchazeč:</t>
  </si>
  <si>
    <t>Vyplň údaj</t>
  </si>
  <si>
    <t>Projektant:</t>
  </si>
  <si>
    <t>12189391</t>
  </si>
  <si>
    <t>Ing. Zdeněk Sendler</t>
  </si>
  <si>
    <t>CZ5612042469</t>
  </si>
  <si>
    <t>True</t>
  </si>
  <si>
    <t>Zpracovatel:</t>
  </si>
  <si>
    <t>64596605</t>
  </si>
  <si>
    <t xml:space="preserve"> </t>
  </si>
  <si>
    <t>CZ6110310745</t>
  </si>
  <si>
    <t>Poznámka:</t>
  </si>
  <si>
    <t xml:space="preserve">Soupis prací je sestaven za využití položek Cenové soustavy ÚRS  CÚ 2025-01. Cenové a technické podmínky položek CS, které nejsou uvedeny v soupisu prací  jsou neomezeně dálkově k dispozici na www.cs-urs.cz. Plný popis položek a poznámky k souborům cen jsou uvedeny v jednotlivých cenících ÚRS. Položky soupisu prací, které mají ve sloupci "Cenová soustava" uveden údaj " vlastní ", nepochází z CS. Tyto položky byly vytvořeny pouze pro tento rozpočet a nenacházejí se v žádné cenové soustavě.Pokud byl v rozpočtu uveden konkrétní obchodní název materiálu nebo výrobku, byl použit s cílem zadavatele stanovit minimální kvalitativní standard. Uchazeč o veřejnou zakázku je oprávněn navrhnout a použít kvalitativně a technicky obdobných řešení, která nesníží užitnou hodnotu a kvalitu díla, při zachování jakostních a bezpečnostních parametrů výrobků._x000D_
VÝKAZ VÝMĚR, který se vztahuje k více položkám je nahrazen odpovídajícím slovem  "FIGUROU".  Figura je uvedena ve sloupci "Kód" v položce, kde byla spočítána.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</si>
  <si>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</si>
  <si>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</si>
  <si>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</si>
  <si>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</si>
  <si>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</si>
  <si>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</si>
  <si>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</si>
  <si>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</si>
  <si>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</si>
  <si>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</si>
  <si>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</si>
  <si>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</si>
  <si>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</si>
  <si>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</si>
  <si>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</si>
  <si>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</si>
  <si>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</si>
  <si>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</si>
  <si>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</si>
  <si>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</si>
  <si>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</si>
  <si>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</si>
  <si>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</si>
  <si>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</si>
  <si>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</si>
  <si>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</si>
  <si>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</si>
  <si>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</si>
  <si>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</si>
  <si>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</si>
  <si>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</si>
  <si>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</si>
  <si>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</si>
  <si>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</si>
  <si>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</si>
  <si>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</si>
  <si>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</si>
  <si>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</si>
  <si>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</si>
  <si>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</si>
  <si>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</si>
  <si>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</si>
  <si>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</si>
  <si>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</si>
  <si>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1-HUN</t>
  </si>
  <si>
    <t>Přímé výdaje na hlavní část projektu</t>
  </si>
  <si>
    <t>ING</t>
  </si>
  <si>
    <t>1</t>
  </si>
  <si>
    <t>{c592e0e2-26f3-4b8b-a11b-58779e848648}</t>
  </si>
  <si>
    <t>2</t>
  </si>
  <si>
    <t>/</t>
  </si>
  <si>
    <t>SO 01-1</t>
  </si>
  <si>
    <t>PŘÍPRAVA ÚZEMÍ - přímé výdaje na hlavní část projektu</t>
  </si>
  <si>
    <t>Soupis</t>
  </si>
  <si>
    <t>{bbbc8c9d-2c59-4b42-bdd4-b6bf5a86c5ca}</t>
  </si>
  <si>
    <t>SO 02-1</t>
  </si>
  <si>
    <t xml:space="preserve"> ZPEVNĚNÉ PLOCHY A KOMINIKACE - přímé výdaje na hlavní část projektu</t>
  </si>
  <si>
    <t>{faf6bf5d-d62b-47e7-993b-edc66c71efef}</t>
  </si>
  <si>
    <t>822 29 33</t>
  </si>
  <si>
    <t>SO 03-1</t>
  </si>
  <si>
    <t>MOBILIÁŘ A VYBAVENOST - přímé výdaje na hlavní část projektu</t>
  </si>
  <si>
    <t>{10383b11-0296-4260-b6ff-111203f14d58}</t>
  </si>
  <si>
    <t>SO 04-1</t>
  </si>
  <si>
    <t>ŘEŠENÍ ZELENĚ - přímé výdaje na hlavní část projektu</t>
  </si>
  <si>
    <t>{1c6d0f5c-63a2-4b25-ae80-5ed4d47b0b01}</t>
  </si>
  <si>
    <t>SO 04.1</t>
  </si>
  <si>
    <t>Pěstební opatření na ponechaných dřevinách</t>
  </si>
  <si>
    <t>3</t>
  </si>
  <si>
    <t>{44dcc297-e9b9-436b-89be-076354f627aa}</t>
  </si>
  <si>
    <t>SO 04.2</t>
  </si>
  <si>
    <t>Výsadba stromů</t>
  </si>
  <si>
    <t>{c0abf37d-3b7a-4337-b83d-c956b135c9e7}</t>
  </si>
  <si>
    <t>SO 04.3</t>
  </si>
  <si>
    <t>Výsadba keřů</t>
  </si>
  <si>
    <t>{c8b03899-7e89-464e-b2ae-43a9cef1a883}</t>
  </si>
  <si>
    <t>SO 04.4.1</t>
  </si>
  <si>
    <t>Parkový trávník</t>
  </si>
  <si>
    <t>{7c32b6c6-dc2e-4f34-9085-6ebc31a9377f}</t>
  </si>
  <si>
    <t>SO 04.4.2</t>
  </si>
  <si>
    <t>Štěrkový trávník</t>
  </si>
  <si>
    <t>{6586b91b-eb46-42f0-a811-eb4ef4f550a1}</t>
  </si>
  <si>
    <t>SO 04.4.3</t>
  </si>
  <si>
    <t>Zatravněná dlažba (vegetační část)</t>
  </si>
  <si>
    <t>{344a0d67-4bf6-45b7-9e5e-d213c197d034}</t>
  </si>
  <si>
    <t>SO 04.5</t>
  </si>
  <si>
    <t>Trvalkové záhony</t>
  </si>
  <si>
    <t>{fc683602-f8d3-49ff-b406-6a9dfd18f2ab}</t>
  </si>
  <si>
    <t>SO 04.6</t>
  </si>
  <si>
    <t>Popínavé rostliny</t>
  </si>
  <si>
    <t>{9801ac56-c023-49e0-906a-52b889d63c4f}</t>
  </si>
  <si>
    <t>SO 06-1</t>
  </si>
  <si>
    <t>VODOVODNÍ PŘÍPOJKA A AREÁLOVÉ ROZVODY VODY - přímé výdaje na hlavní část projektu</t>
  </si>
  <si>
    <t>{7798d701-17ae-4ecc-a820-10bd51c95a12}</t>
  </si>
  <si>
    <t>827 19 11</t>
  </si>
  <si>
    <t>SO 06.1</t>
  </si>
  <si>
    <t>vodovodní přípojka - přímé výdaje na hlavní část projektu</t>
  </si>
  <si>
    <t>{878ecdc8-1969-4603-b2ab-e24ab16e62f5}</t>
  </si>
  <si>
    <t>SO 06.2</t>
  </si>
  <si>
    <t>areálové rozvody vody  - přímé výdaje na hlavní část projektu</t>
  </si>
  <si>
    <t>{442b8cc8-a090-4154-a9c1-7a4115297dd6}</t>
  </si>
  <si>
    <t>2-DUN</t>
  </si>
  <si>
    <t>přímé výdaje na doprovodnou část projektu</t>
  </si>
  <si>
    <t>{2da5bb32-a028-41da-8a4b-395d43944600}</t>
  </si>
  <si>
    <t>SO 03-2</t>
  </si>
  <si>
    <t>MOBILIÁŘ A VYBAVENOST - přímé výdaje na doprovodnou část projektu</t>
  </si>
  <si>
    <t>{9cb17571-3a7d-46ed-89da-0a218e7429f6}</t>
  </si>
  <si>
    <t>3-NN</t>
  </si>
  <si>
    <t>nepřímé náklady</t>
  </si>
  <si>
    <t>{dda1a19a-d90d-4bdd-ba67-877403473d35}</t>
  </si>
  <si>
    <t>VON</t>
  </si>
  <si>
    <t>VEDLEJŠÍ A OSTATNÍ NÁKLADY  - nepřímé náklady</t>
  </si>
  <si>
    <t>{e4cfc323-a7a5-4ee7-80a4-35e496772cdd}</t>
  </si>
  <si>
    <t>4-NN</t>
  </si>
  <si>
    <t>Nezpůsobilé výdaje</t>
  </si>
  <si>
    <t>{b5a40557-e77e-4164-82ac-53e6b03d2e23}</t>
  </si>
  <si>
    <t>SO 02-41</t>
  </si>
  <si>
    <t>ZPEVNĚNÉ PLOCHY A KOMUNIKACE  -  nezpůsobilé výdaje - chráničky</t>
  </si>
  <si>
    <t>{e297e628-84bf-49ca-9034-876393515b72}</t>
  </si>
  <si>
    <t>SO 02-42</t>
  </si>
  <si>
    <t>ZPEVNĚNÉ PLOCHY A KOMUNIKACE -  nezpůsobilé výdaje - ostatní</t>
  </si>
  <si>
    <t>{8357e61f-ce25-4ffe-a23f-02a6026301e1}</t>
  </si>
  <si>
    <t>SO 05-4</t>
  </si>
  <si>
    <t>VEŘEJNÉ OSVĚTLENÍ -  nezpůsobilé výdaje</t>
  </si>
  <si>
    <t>{5af3a0b5-4fb4-48c6-9024-7c300c671e74}</t>
  </si>
  <si>
    <t>828 79</t>
  </si>
  <si>
    <t>SO 08-41</t>
  </si>
  <si>
    <t>PŘÍPOJKA PRO PŘENOSOVÉ VOZY - ZEMNÍ PRÁCE -  nezpůsobilé výdaje</t>
  </si>
  <si>
    <t>{232f19c4-1af7-49c0-afcd-4c75ec15d7ef}</t>
  </si>
  <si>
    <t>828 89</t>
  </si>
  <si>
    <t>SO-08-42</t>
  </si>
  <si>
    <t>PŘÍPOJKA PRO PŘENOSOVÉ VOZY - OZVUČENÍ -  nezpůsobilé výdaje</t>
  </si>
  <si>
    <t>{fc6d7496-c094-4273-b6cc-1e24e79110fa}</t>
  </si>
  <si>
    <t>BKRAJkamen</t>
  </si>
  <si>
    <t>1023</t>
  </si>
  <si>
    <t>BDLAZBA30</t>
  </si>
  <si>
    <t>29</t>
  </si>
  <si>
    <t>KRYCÍ LIST SOUPISU PRACÍ</t>
  </si>
  <si>
    <t>BASFkořen</t>
  </si>
  <si>
    <t>1048</t>
  </si>
  <si>
    <t>Bpatka</t>
  </si>
  <si>
    <t>6,512</t>
  </si>
  <si>
    <t>BLAVbeton</t>
  </si>
  <si>
    <t>9</t>
  </si>
  <si>
    <t>BLAVkov</t>
  </si>
  <si>
    <t>31</t>
  </si>
  <si>
    <t>Objekt:</t>
  </si>
  <si>
    <t>Bkoš</t>
  </si>
  <si>
    <t>8</t>
  </si>
  <si>
    <t>1-HUN - Přímé výdaje na hlavní část projektu</t>
  </si>
  <si>
    <t>PLOCHAcelkem</t>
  </si>
  <si>
    <t>1018,4</t>
  </si>
  <si>
    <t>Soupis:</t>
  </si>
  <si>
    <t>ZASYPkomunikací</t>
  </si>
  <si>
    <t>170,884</t>
  </si>
  <si>
    <t>SO 01-1 - PŘÍPRAVA ÚZEMÍ - přímé výdaje na hlavní část projektu</t>
  </si>
  <si>
    <t>PRESUNzem1</t>
  </si>
  <si>
    <t>82,024</t>
  </si>
  <si>
    <t>PRESUNzem2</t>
  </si>
  <si>
    <t>88,86</t>
  </si>
  <si>
    <t>KAMdeponie</t>
  </si>
  <si>
    <t>159,586</t>
  </si>
  <si>
    <t>ZEMdeponie</t>
  </si>
  <si>
    <t>586,472</t>
  </si>
  <si>
    <t>ODVOZkam</t>
  </si>
  <si>
    <t>31,917</t>
  </si>
  <si>
    <t>KAMzpět</t>
  </si>
  <si>
    <t>127,669</t>
  </si>
  <si>
    <t>ODVOZzem</t>
  </si>
  <si>
    <t>175,942</t>
  </si>
  <si>
    <t>ZEMzpět</t>
  </si>
  <si>
    <t>410,53</t>
  </si>
  <si>
    <t>ZASYPSO01</t>
  </si>
  <si>
    <t>177,396</t>
  </si>
  <si>
    <t>Obrtel Michal</t>
  </si>
  <si>
    <t>REKAPITULACE ČLENĚNÍ SOUPISU PRACÍ</t>
  </si>
  <si>
    <t>Kód dílu - Popis</t>
  </si>
  <si>
    <t>Cena celkem [CZK]</t>
  </si>
  <si>
    <t>Náklady ze soupisu prací</t>
  </si>
  <si>
    <t>-1</t>
  </si>
  <si>
    <t>SO 01.01 - Demolice stávajících zpevněných ploch a konstrukcí</t>
  </si>
  <si>
    <t>SO 01.02 - Terénní úpravy a modelace terénu, HTÚ</t>
  </si>
  <si>
    <t>SO 01.03 - Ochrana stromů při stavební činnosti</t>
  </si>
  <si>
    <t>SO 01.04 - Likvidace pařezů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</si>
  <si>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</si>
  <si>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</si>
  <si>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</si>
  <si>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</si>
  <si>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</si>
  <si>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</si>
  <si>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</si>
  <si>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</si>
  <si>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</si>
  <si>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</si>
  <si>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</si>
  <si>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</si>
  <si>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</si>
  <si>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SO 01.01</t>
  </si>
  <si>
    <t>Demolice stávajících zpevněných ploch a konstrukcí</t>
  </si>
  <si>
    <t>ROZPOCET</t>
  </si>
  <si>
    <t>K</t>
  </si>
  <si>
    <t>113107112</t>
  </si>
  <si>
    <t>Odstranění podkladu z kameniva těženého tl přes 100 do 200 mm ručně</t>
  </si>
  <si>
    <t>m2</t>
  </si>
  <si>
    <t>CS ÚRS 2025 01</t>
  </si>
  <si>
    <t>4</t>
  </si>
  <si>
    <t>-1779826066</t>
  </si>
  <si>
    <t>VV</t>
  </si>
  <si>
    <t xml:space="preserve">" BT5/BT3/BT4 "   </t>
  </si>
  <si>
    <t>" vybourání v kořenovém prostoru stromů - ručně "     BDLAZBA30</t>
  </si>
  <si>
    <t>997221551</t>
  </si>
  <si>
    <t>Vodorovná doprava suti ze sypkých materiálů do 1 km</t>
  </si>
  <si>
    <t>t</t>
  </si>
  <si>
    <t>-942324244</t>
  </si>
  <si>
    <t>997221559</t>
  </si>
  <si>
    <t>Příplatek ZKD 1 km u vodorovné dopravy suti ze sypkých materiálů</t>
  </si>
  <si>
    <t>1016585724</t>
  </si>
  <si>
    <t>8,7*26 'Přepočtené koeficientem množství</t>
  </si>
  <si>
    <t>997221873.1</t>
  </si>
  <si>
    <t>Poplatek za uložení na recyklační skládce (skládkovné) stavebního odpadu zeminy a kamení zatříděného do Katalogu odpadů pod kódem 17 05 04 .</t>
  </si>
  <si>
    <t>vlastní</t>
  </si>
  <si>
    <t>-2047719898</t>
  </si>
  <si>
    <t>5</t>
  </si>
  <si>
    <t>113202111.1</t>
  </si>
  <si>
    <t>Vytrhání obrub krajníků obrubníků stojatých k dalšímu použití</t>
  </si>
  <si>
    <t>m</t>
  </si>
  <si>
    <t>-934547725</t>
  </si>
  <si>
    <t xml:space="preserve">" BT2/BT3/BT4 "   </t>
  </si>
  <si>
    <t>" vybourání v kořenovém prostoru stromů - ručně "     1023,0</t>
  </si>
  <si>
    <t>Součet</t>
  </si>
  <si>
    <t>6</t>
  </si>
  <si>
    <t>979024442</t>
  </si>
  <si>
    <t>Očištění vybouraných obrubníků a krajníků chodníkových</t>
  </si>
  <si>
    <t>1027815014</t>
  </si>
  <si>
    <t>" vč. uložení pro další použití "</t>
  </si>
  <si>
    <t>" poškozené obrubníky v rozsahu cca 10% jsou odvezeny na skládku "</t>
  </si>
  <si>
    <t>BKRAJkamen*0,9</t>
  </si>
  <si>
    <t>7</t>
  </si>
  <si>
    <t>113106121</t>
  </si>
  <si>
    <t>Rozebrání dlažeb z betonových nebo kamenných dlaždic komunikací pro pěší ručně</t>
  </si>
  <si>
    <t>1230784472</t>
  </si>
  <si>
    <t>" vybourání v kořenovém prostoru stromů - ručně "     29,0</t>
  </si>
  <si>
    <t>113204111</t>
  </si>
  <si>
    <t>Vytrhání obrub záhonových</t>
  </si>
  <si>
    <t>-919281441</t>
  </si>
  <si>
    <t xml:space="preserve">" BT6/BT3/BT4 "     </t>
  </si>
  <si>
    <t>" v kořenovém prostoru stromů - ručně "     30,2</t>
  </si>
  <si>
    <t>997221561</t>
  </si>
  <si>
    <t>Vodorovná doprava suti z kusových materiálů do 1 km</t>
  </si>
  <si>
    <t>466076485</t>
  </si>
  <si>
    <t>10</t>
  </si>
  <si>
    <t>997221569</t>
  </si>
  <si>
    <t>Příplatek ZKD 1 km u vodorovné dopravy suti z kusových materiálů</t>
  </si>
  <si>
    <t>-1770037298</t>
  </si>
  <si>
    <t>126,248*26 'Přepočtené koeficientem množství</t>
  </si>
  <si>
    <t>11</t>
  </si>
  <si>
    <t>997221861.1</t>
  </si>
  <si>
    <t>Poplatek za uložení na recyklační skládce (skládkovné) stavebního odpadu z prostého betonu pod kódem 17 01 01 .</t>
  </si>
  <si>
    <t>999413743</t>
  </si>
  <si>
    <t>113107245</t>
  </si>
  <si>
    <t>Odstranění podkladu živičného tl přes 200 do 250 mm strojně pl přes 200 m2</t>
  </si>
  <si>
    <t>-1609101879</t>
  </si>
  <si>
    <t>" BT/1 - celkem "     2431,0</t>
  </si>
  <si>
    <t>BASFALT</t>
  </si>
  <si>
    <t>" asfalt celkem "     2431,0</t>
  </si>
  <si>
    <t>" odpočet vybouraného asfaltu v kořenovém prostoru stromů "</t>
  </si>
  <si>
    <t>" BT3+BT4 "     -BASFkořen</t>
  </si>
  <si>
    <t>BASF1</t>
  </si>
  <si>
    <t>13</t>
  </si>
  <si>
    <t>113107145</t>
  </si>
  <si>
    <t>Odstranění podkladu živičného tl přes 200 do 250 mm ručně</t>
  </si>
  <si>
    <t>-1853086671</t>
  </si>
  <si>
    <t xml:space="preserve">" BT1/BT3/BT4 "   </t>
  </si>
  <si>
    <t xml:space="preserve">" vybourání v kořenovém prostoru stromů - ručně "     </t>
  </si>
  <si>
    <t>" BT3+BT4 "     147,0+930,0</t>
  </si>
  <si>
    <t>" odpočet dlažba 30/30 BT29 "     -BDLAZBA30</t>
  </si>
  <si>
    <t>14</t>
  </si>
  <si>
    <t>-546059094</t>
  </si>
  <si>
    <t>15</t>
  </si>
  <si>
    <t>1565694964</t>
  </si>
  <si>
    <t>1414,842*26 'Přepočtené koeficientem množství</t>
  </si>
  <si>
    <t>16</t>
  </si>
  <si>
    <t>997221875.2</t>
  </si>
  <si>
    <t>Poplatek za uložení na recyklační skládce (skládkovné) stavebního odpadu asfaltového bez obsahu dehtu zatříděného do Katalogu odpadů pod kódem 17 03 02 (v ceně rozbor dle 283/2023 Sb.)</t>
  </si>
  <si>
    <t>-551234300</t>
  </si>
  <si>
    <t>17</t>
  </si>
  <si>
    <t>966001212.1</t>
  </si>
  <si>
    <t>Odstranění lavičky kov-dřevo stabilní kotvené šrouby na pevný podklad</t>
  </si>
  <si>
    <t>kus</t>
  </si>
  <si>
    <t>-462702060</t>
  </si>
  <si>
    <t>" BT 7/   DM laviček   (vč. kotvení /patek) na skládku "      31</t>
  </si>
  <si>
    <t>18</t>
  </si>
  <si>
    <t>966001212.2</t>
  </si>
  <si>
    <t>Odstranění lavičky beton-dřevo stabilní kotvené šrouby na pevný podklad</t>
  </si>
  <si>
    <t>617022270</t>
  </si>
  <si>
    <t>" BT 7/   DM laviček   (vč. kotvení /patek) na skládku "      9</t>
  </si>
  <si>
    <t>19</t>
  </si>
  <si>
    <t>966001312.1</t>
  </si>
  <si>
    <t>Odstranění odpadkového koše kotveného šrouby na pevný podklad</t>
  </si>
  <si>
    <t>-500979465</t>
  </si>
  <si>
    <t>" BT 8/   DM odpakov. košů   (vč. kotvení /patek) na skládku "      8</t>
  </si>
  <si>
    <t>20</t>
  </si>
  <si>
    <t>139911121</t>
  </si>
  <si>
    <t>Bourání kcí v hloubených vykopávkách ze zdiva z betonu prostého ručně</t>
  </si>
  <si>
    <t>m3</t>
  </si>
  <si>
    <t>-155896726</t>
  </si>
  <si>
    <t>" lavičky "     0,5*0,25*0,6*2*(BLAVbeton+BLAVkov)</t>
  </si>
  <si>
    <t>" koše "     0,4*0,4*0,4*Bkoš</t>
  </si>
  <si>
    <t>1195606743</t>
  </si>
  <si>
    <t>" lavičky betonové "     BLAVbeton*0,2</t>
  </si>
  <si>
    <t>" lavičky kovové "     BLAVkov*0,08</t>
  </si>
  <si>
    <t>" koše "     Bkoš*0,014</t>
  </si>
  <si>
    <t>" bet. patky "     Bpatka*2,4</t>
  </si>
  <si>
    <t>22</t>
  </si>
  <si>
    <t>-888940349</t>
  </si>
  <si>
    <t>20,021*26 'Přepočtené koeficientem množství</t>
  </si>
  <si>
    <t>23</t>
  </si>
  <si>
    <t>-206484307</t>
  </si>
  <si>
    <t>" lavička beton stojka "     BLAVbeton*(0,2-0,04)</t>
  </si>
  <si>
    <t>" beton. patka "     Bpatka*2,4</t>
  </si>
  <si>
    <t>24</t>
  </si>
  <si>
    <t>997013811-1</t>
  </si>
  <si>
    <t>Poplatek za uložení na skládce (skládkovné) stavebního odpadu dřevěného kód odpadu 17 02 01.</t>
  </si>
  <si>
    <t>345178248</t>
  </si>
  <si>
    <t>" dřevo z DM laviček 40ks "           (BLAVkov+BLAVbeton)*0,04</t>
  </si>
  <si>
    <t>25</t>
  </si>
  <si>
    <t>997013635-1</t>
  </si>
  <si>
    <t>Poplatek za uložení na skládce (skládkovné) komunálního odpadu kód odpadu 20 03 01.</t>
  </si>
  <si>
    <t>-329420841</t>
  </si>
  <si>
    <t>" nerecyklovatelné části odpadu z demolic (na skl. TKO) "</t>
  </si>
  <si>
    <t>" kusová suť /mobiliář:  10* koše "                         Bkoš*0,014</t>
  </si>
  <si>
    <t>26</t>
  </si>
  <si>
    <t>997013691.1</t>
  </si>
  <si>
    <t>Tržby za prodej druhotných surovin - kov</t>
  </si>
  <si>
    <t>kg</t>
  </si>
  <si>
    <t>-1365314726</t>
  </si>
  <si>
    <t>" kovové lavičky "     BLAVkov*(0,08-0,04)*1000</t>
  </si>
  <si>
    <t>27</t>
  </si>
  <si>
    <t>114203104.1</t>
  </si>
  <si>
    <t>Odstranění kamenů v trávníku - ručně s naložením</t>
  </si>
  <si>
    <t>-1362072945</t>
  </si>
  <si>
    <t>" BT9 "     3,0</t>
  </si>
  <si>
    <t>28</t>
  </si>
  <si>
    <t>997321511</t>
  </si>
  <si>
    <t>Vodorovná doprava suti a vybouraných hmot po suchu do 1 km</t>
  </si>
  <si>
    <t>307197321</t>
  </si>
  <si>
    <t>" odvoz do skladu investora "     3,0*2,85</t>
  </si>
  <si>
    <t>997321519</t>
  </si>
  <si>
    <t>Příplatek ZKD 1 km vodorovné dopravy suti a vybouraných hmot po suchu</t>
  </si>
  <si>
    <t>839349672</t>
  </si>
  <si>
    <t>8,55*9 'Přepočtené koeficientem množství</t>
  </si>
  <si>
    <t>SO 01.02</t>
  </si>
  <si>
    <t>Terénní úpravy a modelace terénu, HTÚ</t>
  </si>
  <si>
    <t>30</t>
  </si>
  <si>
    <t>181311103</t>
  </si>
  <si>
    <t>Rozprostření ornice tl vrstvy do 200 mm v rovině nebo ve svahu do 1:5 ručně</t>
  </si>
  <si>
    <t>1091745154</t>
  </si>
  <si>
    <t>" pro zásypy zeminou po vybouraných stávajících komunikací "</t>
  </si>
  <si>
    <t>" je použita položka - rozprostření ornice "</t>
  </si>
  <si>
    <t>" protože je potřeba dodržet zásyp určité výšky "</t>
  </si>
  <si>
    <t>" zásyp po demolicích asfalt. ploch v místech "</t>
  </si>
  <si>
    <t>" budoucích parkových trávníků - výšky 17 cm "</t>
  </si>
  <si>
    <t>" BT11 "     948,2</t>
  </si>
  <si>
    <t>" budoucích štěrkových trávníků - výšky 15 cm "</t>
  </si>
  <si>
    <t>" BT12 "     42,2</t>
  </si>
  <si>
    <t>" zásyp po demolicích betonové dlažby v místech "</t>
  </si>
  <si>
    <t>" budoucích parkových trávníků - výšky 12 cm "</t>
  </si>
  <si>
    <t>" BT13 "     28,0</t>
  </si>
  <si>
    <t>" v ochraném pásmu a v místě kořenového prostoru stromů = cca 48 %  "</t>
  </si>
  <si>
    <t>" BT3+BT4  -  ručně 48 % "</t>
  </si>
  <si>
    <t>PLOCHAcelkem*0,48</t>
  </si>
  <si>
    <t>167111101</t>
  </si>
  <si>
    <t>Nakládání výkopku z hornin třídy těžitelnosti I skupiny 1 až 3 ručně</t>
  </si>
  <si>
    <t>-585195583</t>
  </si>
  <si>
    <t>" dovoz z mezideponie vyčištěného kameniva a zeminy "</t>
  </si>
  <si>
    <t>" BT11 "     948,2*0,17</t>
  </si>
  <si>
    <t>" BT12 "     42,2*0,15</t>
  </si>
  <si>
    <t>" BT13 "     28,0*0,12</t>
  </si>
  <si>
    <t>ZASYPkomunikací*0,48</t>
  </si>
  <si>
    <t>32</t>
  </si>
  <si>
    <t>162211311</t>
  </si>
  <si>
    <t>Vodorovné přemístění výkopku z horniny třídy těžitelnosti I skupiny 1 až 3 stavebním kolečkem do 10 m</t>
  </si>
  <si>
    <t>-1403811554</t>
  </si>
  <si>
    <t>33</t>
  </si>
  <si>
    <t>162211319</t>
  </si>
  <si>
    <t>Příplatek k vodorovnému přemístění výkopku z horniny třídy těžitelnosti I skupiny 1 až 3 stavebním kolečkem za každých dalších 10 m</t>
  </si>
  <si>
    <t>-2122417554</t>
  </si>
  <si>
    <t>PRESUNzem1*3</t>
  </si>
  <si>
    <t>34</t>
  </si>
  <si>
    <t>181351103</t>
  </si>
  <si>
    <t>Rozprostření ornice tl vrstvy do 200 mm pl přes 100 do 500 m2 v rovině nebo ve svahu do 1:5 strojně</t>
  </si>
  <si>
    <t>-577351192</t>
  </si>
  <si>
    <t>" mimo ochrané pásmo a  místo kořenového prostoru stromů = cca 52 %  "</t>
  </si>
  <si>
    <t>" BT1 + BT5 - BT3 - BT4  -  ručně 48 % "</t>
  </si>
  <si>
    <t>PLOCHAcelkem*0,52</t>
  </si>
  <si>
    <t>35</t>
  </si>
  <si>
    <t>167151101</t>
  </si>
  <si>
    <t>Nakládání výkopku z hornin třídy těžitelnosti I skupiny 1 až 3 do 100 m3</t>
  </si>
  <si>
    <t>69695372</t>
  </si>
  <si>
    <t>" zásypy zeminou po vybouraných stávajících komunikací "</t>
  </si>
  <si>
    <t>" mimo ochrané pásmo a v místě kořenového prostoru stromů = cca 52 %  "</t>
  </si>
  <si>
    <t>" BT1+BT5-BT3-BT4  -  ručně 52 % "</t>
  </si>
  <si>
    <t>ZASYPkomunikací*0,52</t>
  </si>
  <si>
    <t>36</t>
  </si>
  <si>
    <t>162351103</t>
  </si>
  <si>
    <t>Vodorovné přemístění přes 50 do 500 m výkopku/sypaniny z horniny třídy těžitelnosti I skupiny 1 až 3</t>
  </si>
  <si>
    <t>478199418</t>
  </si>
  <si>
    <t>37</t>
  </si>
  <si>
    <t>181912111</t>
  </si>
  <si>
    <t>Úprava pláně v hornině třídy těžitelnosti I skupiny 3 bez zhutnění ručně</t>
  </si>
  <si>
    <t>-1578055496</t>
  </si>
  <si>
    <t>" BT11+BT12+BT13 - ručně v kořenovém prostoru "</t>
  </si>
  <si>
    <t>38</t>
  </si>
  <si>
    <t>181951111</t>
  </si>
  <si>
    <t>Úprava pláně v hornině třídy těžitelnosti I skupiny 1 až 3 bez zhutnění strojně</t>
  </si>
  <si>
    <t>-1941190130</t>
  </si>
  <si>
    <t>" BT11+BT12+BT13 - ručně mimo kořenový prostor "</t>
  </si>
  <si>
    <t>39</t>
  </si>
  <si>
    <t>174111101</t>
  </si>
  <si>
    <t>Zásyp jam, šachet rýh nebo kolem objektů sypaninou se zhutněním ručně</t>
  </si>
  <si>
    <t>1575080546</t>
  </si>
  <si>
    <t>" zásyp vybouraných patek laviček a odpadkových košů  "</t>
  </si>
  <si>
    <t>" BT7+8 "     Bpatka</t>
  </si>
  <si>
    <t>40</t>
  </si>
  <si>
    <t>-1039132030</t>
  </si>
  <si>
    <t>" přesun vyčištěné zeminy z mezideponie "     Bpatka</t>
  </si>
  <si>
    <t>41</t>
  </si>
  <si>
    <t>1048241411</t>
  </si>
  <si>
    <t>42</t>
  </si>
  <si>
    <t>-2137844597</t>
  </si>
  <si>
    <t>Bpatka*3</t>
  </si>
  <si>
    <t>43</t>
  </si>
  <si>
    <t>174251109.1</t>
  </si>
  <si>
    <t>Vyčištění zeminy na mezideponii od drnů a suti nevhodné k použití</t>
  </si>
  <si>
    <t>779522410</t>
  </si>
  <si>
    <t>" na mezideponii je z SO 02 zemina s drny "      586,472</t>
  </si>
  <si>
    <t>44</t>
  </si>
  <si>
    <t>167151111</t>
  </si>
  <si>
    <t>Nakládání výkopku z hornin třídy těžitelnosti I skupiny 1 až 3 přes 100 m3</t>
  </si>
  <si>
    <t>-387362751</t>
  </si>
  <si>
    <t>45</t>
  </si>
  <si>
    <t>162751117</t>
  </si>
  <si>
    <t>Vodorovné přemístění přes 9 000 do 10000 m výkopku/sypaniny z horniny třídy těžitelnosti I skupiny 1 až 3</t>
  </si>
  <si>
    <t>-2024972213</t>
  </si>
  <si>
    <t>" vyčištěná zemina použitá pro zásypy -  cca 70% "</t>
  </si>
  <si>
    <t>ZEMdeponie*0,7</t>
  </si>
  <si>
    <t>" celkem zásypy v SO 01 "</t>
  </si>
  <si>
    <t>" výpočet zůstatku zeminy na mezideponii pro SO 04 "</t>
  </si>
  <si>
    <t>" vyčištěná zemina celkem "     ZEMzpět</t>
  </si>
  <si>
    <t>" vyčištěné kamenivo celkem "     KAMzpět</t>
  </si>
  <si>
    <t>" odpočet použité v SO 01 "     -ZASYPSO01</t>
  </si>
  <si>
    <t>ZASYPSO04</t>
  </si>
  <si>
    <t>" odvoz nevhodných příměsí v v zemině a drnůna recyklační skládku - cca 30% "</t>
  </si>
  <si>
    <t>ZEMdeponie*0,3</t>
  </si>
  <si>
    <t>46</t>
  </si>
  <si>
    <t>162751119</t>
  </si>
  <si>
    <t>Příplatek k vodorovnému přemístění výkopku/sypaniny z horniny třídy těžitelnosti I skupiny 1 až 3 ZKD 1000 m přes 10000 m</t>
  </si>
  <si>
    <t>-2085247207</t>
  </si>
  <si>
    <t>" 26 km "     ODVOZzem*(26-10)</t>
  </si>
  <si>
    <t>47</t>
  </si>
  <si>
    <t>171201231-61</t>
  </si>
  <si>
    <t>Náklady na recyklaci - zeminys drny  a kamení - ve vlastním odpadovém hospodářství zhotovitele nebo poplatek za uložení recyklační skládce</t>
  </si>
  <si>
    <t>1603975313</t>
  </si>
  <si>
    <t>48</t>
  </si>
  <si>
    <t>174251109.2</t>
  </si>
  <si>
    <t>Vyčištění kameniva na mezideponii od příměsků nevhodných pro zásypy</t>
  </si>
  <si>
    <t>-1052796341</t>
  </si>
  <si>
    <t>" na mezideponii je z SO 02 kamenivo s navážkou "      159,586</t>
  </si>
  <si>
    <t>49</t>
  </si>
  <si>
    <t>997221611</t>
  </si>
  <si>
    <t>Nakládání suti na dopravní prostředky pro vodorovnou dopravu</t>
  </si>
  <si>
    <t>-887881166</t>
  </si>
  <si>
    <t>50</t>
  </si>
  <si>
    <t>881296451</t>
  </si>
  <si>
    <t>"  nevhodných příměsí v kamenivu - cca 20% "</t>
  </si>
  <si>
    <t>" vyčištěné kamenivo použito pro zásypy -  cca 80% "</t>
  </si>
  <si>
    <t>KAMdeponie*0,8</t>
  </si>
  <si>
    <t>" odvoz nevhodných příměsí v kamenivu po vyčištění na recyklační skládku - cca 20% "</t>
  </si>
  <si>
    <t>KAMdeponie*0,2</t>
  </si>
  <si>
    <t>51</t>
  </si>
  <si>
    <t>-154117052</t>
  </si>
  <si>
    <t>31,917*26 'Přepočtené koeficientem množství</t>
  </si>
  <si>
    <t>52</t>
  </si>
  <si>
    <t>-1364678092</t>
  </si>
  <si>
    <t>SO 01.03</t>
  </si>
  <si>
    <t>Ochrana stromů při stavební činnosti</t>
  </si>
  <si>
    <t>53</t>
  </si>
  <si>
    <t>184813211</t>
  </si>
  <si>
    <t>Ochranné oplocení kořenové zóny stromu v rovině nebo na svahu do 1:5 v do 1500 mm</t>
  </si>
  <si>
    <t>1803944787</t>
  </si>
  <si>
    <t>" BT14 "     100,0</t>
  </si>
  <si>
    <t>54</t>
  </si>
  <si>
    <t>184813251</t>
  </si>
  <si>
    <t>Odstranění ochranného oplocení kořenové zóny stromu v rovině nebo na svahu do 1:5 v do 1500 mm</t>
  </si>
  <si>
    <t>1667460581</t>
  </si>
  <si>
    <t>55</t>
  </si>
  <si>
    <t>184818231.1</t>
  </si>
  <si>
    <t>Ochrana kmene průměru do 300 mm bedněním výšky do 2 m vč. vypolštářování vč. odstranění</t>
  </si>
  <si>
    <t>-389705045</t>
  </si>
  <si>
    <t>" BT15 "     17</t>
  </si>
  <si>
    <t>56</t>
  </si>
  <si>
    <t>184818232.1</t>
  </si>
  <si>
    <t>Ochrana kmene průměru přes 300 do 500 mm bedněním výšky do 2 m vč. vypolštářování vč. odstranění</t>
  </si>
  <si>
    <t>-1646528382</t>
  </si>
  <si>
    <t>" BT16 "     5</t>
  </si>
  <si>
    <t>57</t>
  </si>
  <si>
    <t>184818233.1</t>
  </si>
  <si>
    <t>Ochrana kmene průměru přes 500 do 700 mm bedněním výšky do 2 m vč. vypolštářování vč. odstranění</t>
  </si>
  <si>
    <t>528480250</t>
  </si>
  <si>
    <t>" BT17 "     9</t>
  </si>
  <si>
    <t>58</t>
  </si>
  <si>
    <t>184818234.1</t>
  </si>
  <si>
    <t>Ochrana kmene průměru přes 700 do 900 mm bedněním výšky do 2 m vč. vypolštářování vč. odstranění</t>
  </si>
  <si>
    <t>-30840284</t>
  </si>
  <si>
    <t>" BT18 "     9</t>
  </si>
  <si>
    <t>59</t>
  </si>
  <si>
    <t>184818235.1</t>
  </si>
  <si>
    <t>Ochrana kmene průměru přes 900 do 1100 mm bedněním výšky do 2 m vč. vypolštářování vč. odstranění</t>
  </si>
  <si>
    <t>1310306408</t>
  </si>
  <si>
    <t>" BT19 "     2</t>
  </si>
  <si>
    <t>60</t>
  </si>
  <si>
    <t>184818239.1</t>
  </si>
  <si>
    <t>Ochrana kmene průměru přes 1100 mm průměru kmene při výšce bednění do 2 m vč. vypolštářování vč. odstranění</t>
  </si>
  <si>
    <t>705765864</t>
  </si>
  <si>
    <t>" BT20 "     5</t>
  </si>
  <si>
    <t>61</t>
  </si>
  <si>
    <t>998232110</t>
  </si>
  <si>
    <t>Přesun hmot pro oplocení zděné z cihel nebo tvárnic v do 3 m</t>
  </si>
  <si>
    <t>-259869611</t>
  </si>
  <si>
    <t>SO 01.04</t>
  </si>
  <si>
    <t>Likvidace pařezů</t>
  </si>
  <si>
    <t>62</t>
  </si>
  <si>
    <t>112201112</t>
  </si>
  <si>
    <t>Odstranění pařezů D přes 0,2 do 0,3 m v rovině a svahu do 1:5 s odklizením do 20 m a zasypáním jámy</t>
  </si>
  <si>
    <t>-983876747</t>
  </si>
  <si>
    <t>63</t>
  </si>
  <si>
    <t>112201114</t>
  </si>
  <si>
    <t>Odstranění pařezů D přes 0,4 do 0,5 m v rovině a svahu do 1:5 s odklizením do 20 m a zasypáním jámy</t>
  </si>
  <si>
    <t>2093571738</t>
  </si>
  <si>
    <t>64</t>
  </si>
  <si>
    <t>112201116</t>
  </si>
  <si>
    <t>Odstranění pařezů D přes 0,6 do 0,7 m v rovině a svahu do 1:5 s odklizením do 20 m a zasypáním jámy</t>
  </si>
  <si>
    <t>364081188</t>
  </si>
  <si>
    <t>65</t>
  </si>
  <si>
    <t>112201118</t>
  </si>
  <si>
    <t>Odstranění pařezů D přes 0,8 do 0,9 m v rovině a svahu do 1:5 s odklizením do 20 m a zasypáním jámy</t>
  </si>
  <si>
    <t>61946726</t>
  </si>
  <si>
    <t>66</t>
  </si>
  <si>
    <t>112211111-30</t>
  </si>
  <si>
    <t>Náklady na likvidaci (recyklaci, kompostování): - pařezů-  ze stromů do D 0,30m - ve vlastním odpadovém hospodářství zhotovitele nebo poplatek za uložení kompostárně, skládce: kod odpadu 20 02 01</t>
  </si>
  <si>
    <t>560972188</t>
  </si>
  <si>
    <t>" náklady na skládce BRO (biolog.rozlož.odpadu)=poplatek za skládkovné (kompostárna)  nebo "</t>
  </si>
  <si>
    <t>" nebo recyklace na vlastní náklady ve vlastním odpadovém hospodářství  zhotovitele"</t>
  </si>
  <si>
    <t>"  likvidace PAŘEZŮ "     1+3</t>
  </si>
  <si>
    <t>67</t>
  </si>
  <si>
    <t>112211112-50</t>
  </si>
  <si>
    <t>Náklady na likvidaci (recyklaci, kompostování): - pařezů-  ze stromů přes D 0,30m do D 0,50m - ve vlastním odpadovém hospodářství zhotovitele nebo poplatek za uložení kompostárně, skládce: kod odpadu 20 02 01</t>
  </si>
  <si>
    <t>590453545</t>
  </si>
  <si>
    <t>68</t>
  </si>
  <si>
    <t>112211113-90</t>
  </si>
  <si>
    <t>Náklady na likvidaci (recyklaci, kompostování): - pařezů-  ze stromů přes D 0,50m do D 1,00m - ve vlastním odpadovém hospodářství zhotovitele nebo poplatek za uložení kompostárně, skládce: kod odpadu 20 02 01</t>
  </si>
  <si>
    <t>-1584839498</t>
  </si>
  <si>
    <t>69</t>
  </si>
  <si>
    <t>162201421</t>
  </si>
  <si>
    <t>Vodorovné přemístění pařezů do 1 km D přes 100 do 300 mm</t>
  </si>
  <si>
    <t>-738125533</t>
  </si>
  <si>
    <t>70</t>
  </si>
  <si>
    <t>162201422</t>
  </si>
  <si>
    <t>Vodorovné přemístění pařezů do 1 km D přes 300 do 500 mm</t>
  </si>
  <si>
    <t>2009088924</t>
  </si>
  <si>
    <t>71</t>
  </si>
  <si>
    <t>162201423</t>
  </si>
  <si>
    <t>Vodorovné přemístění pařezů do 1 km D přes 500 do 700 mm</t>
  </si>
  <si>
    <t>495759215</t>
  </si>
  <si>
    <t>72</t>
  </si>
  <si>
    <t>162201424</t>
  </si>
  <si>
    <t>Vodorovné přemístění pařezů do 1 km D přes 700 do 900 mm</t>
  </si>
  <si>
    <t>-994823132</t>
  </si>
  <si>
    <t>73</t>
  </si>
  <si>
    <t>162301971</t>
  </si>
  <si>
    <t>Příplatek k vodorovnému přemístění pařezů D přes 100 do 300 mm ZKD 1 km</t>
  </si>
  <si>
    <t>-56651668</t>
  </si>
  <si>
    <t>" Odvoz  PAŘEZŮ na  kompostárnu nebo k recyklaci ve vlast.odpadov.hospodářství  zhotovitele"</t>
  </si>
  <si>
    <t xml:space="preserve"> "případný rozdíl km kompostárny a km odpad.hospodářství zhotovit. promítnout do ceny.....ZKD 1km"</t>
  </si>
  <si>
    <t>1*(8-1)</t>
  </si>
  <si>
    <t>3*(8-1)</t>
  </si>
  <si>
    <t>74</t>
  </si>
  <si>
    <t>162301972</t>
  </si>
  <si>
    <t>Příplatek k vodorovnému přemístění pařezů D přes 300 do 500 mm ZKD 1 km</t>
  </si>
  <si>
    <t>-116086145</t>
  </si>
  <si>
    <t>75</t>
  </si>
  <si>
    <t>162301973</t>
  </si>
  <si>
    <t>Příplatek k vodorovnému přemístění pařezů D přes 500 do 700 mm ZKD 1 km</t>
  </si>
  <si>
    <t>1765642285</t>
  </si>
  <si>
    <t>76</t>
  </si>
  <si>
    <t>162301974</t>
  </si>
  <si>
    <t>Příplatek k vodorovnému přemístění pařezů D přes 700 do 900 mm ZKD 1 km</t>
  </si>
  <si>
    <t>1496664946</t>
  </si>
  <si>
    <t>cODKOP021</t>
  </si>
  <si>
    <t>210,381</t>
  </si>
  <si>
    <t>pISodkop021</t>
  </si>
  <si>
    <t>84,152</t>
  </si>
  <si>
    <t>PRESUNsterk021</t>
  </si>
  <si>
    <t>66,877</t>
  </si>
  <si>
    <t>rODKOP021</t>
  </si>
  <si>
    <t>53,858</t>
  </si>
  <si>
    <t>rPLANhun021</t>
  </si>
  <si>
    <t>315,28</t>
  </si>
  <si>
    <t>sODKOP021</t>
  </si>
  <si>
    <t>143,059</t>
  </si>
  <si>
    <t>m3KORENzona021</t>
  </si>
  <si>
    <t>13,464</t>
  </si>
  <si>
    <t>CELKrODKOP021</t>
  </si>
  <si>
    <t>67,322</t>
  </si>
  <si>
    <t>sODKOPzem021</t>
  </si>
  <si>
    <t>SO 02-1 -  ZPEVNĚNÉ PLOCHY A KOMINIKACE - přímé výdaje na hlavní část projektu</t>
  </si>
  <si>
    <t>rODKOPzem021</t>
  </si>
  <si>
    <t>celkPLANhun021</t>
  </si>
  <si>
    <t>788,2</t>
  </si>
  <si>
    <t>21121</t>
  </si>
  <si>
    <t>mLEMOVKY021</t>
  </si>
  <si>
    <t>RADEKkostka021</t>
  </si>
  <si>
    <t>7,6</t>
  </si>
  <si>
    <t>45233160-8</t>
  </si>
  <si>
    <t>42.11.20</t>
  </si>
  <si>
    <t>m3ORNICE021</t>
  </si>
  <si>
    <t>4,713</t>
  </si>
  <si>
    <t>Obrtelová Miluše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</si>
  <si>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</si>
  <si>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</si>
  <si>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</si>
  <si>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</si>
  <si>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</si>
  <si>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</si>
  <si>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</si>
  <si>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</si>
  <si>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122211101</t>
  </si>
  <si>
    <t>Odkopávky a prokopávky v hornině třídy těžitelnosti I, skupiny 3 ručně</t>
  </si>
  <si>
    <t>678982041</t>
  </si>
  <si>
    <t>" Odkaz VV na příslušnou část dokumentace "</t>
  </si>
  <si>
    <t>" Výkaz výměr dle: soupisu SO 02 - BILANCE VÝMĚR CELKEM  viz. Příloha PD "</t>
  </si>
  <si>
    <t>" Přímé výdaje na hlavní část projektu  =  výpis pro HLAVNÍ UZNATELNÉ NÁKLADY /HUN "</t>
  </si>
  <si>
    <t>" případné doplnění dle výkr.: SO 02 -01 Situace ...  -  SO 02 -12  Chránička..."</t>
  </si>
  <si>
    <t>"  nebo TZ SO 02  Komunikace a ZP "</t>
  </si>
  <si>
    <t>" zatřídění polož. dle objemů = výměra celk.v 1 společ.realizaci =SO 02, náklady: 1/HUN+3/NU7+4/NN= celk.výměra"</t>
  </si>
  <si>
    <t>" Poznámka odkazu VV na příslušnou část dokumentace platí pro všechny položky. "</t>
  </si>
  <si>
    <t>Mezisoučet  odkaz VV na PD</t>
  </si>
  <si>
    <t>" ruční odkop u IS (nad kabely)+ v kořen. zoně:  cca 80% z  pásma  IS odkopu "</t>
  </si>
  <si>
    <t>0,80*pISodkop021</t>
  </si>
  <si>
    <t>Mezisoučet</t>
  </si>
  <si>
    <t>" - z toho odpočet dočištění kořenů pneu-rýčem "</t>
  </si>
  <si>
    <t>-m3KORENzona021</t>
  </si>
  <si>
    <t>Součet    pomocný   výpočet</t>
  </si>
  <si>
    <t>" ve 3 tř. (zeminy  100 % v HUN)  z celk. odkopů ručních"</t>
  </si>
  <si>
    <t>1,0*rODKOP021</t>
  </si>
  <si>
    <t>122251105</t>
  </si>
  <si>
    <t>Odkopávky a prokopávky nezapažené v hornině třídy těžitelnosti I skupiny 3 objem do 1000 m3 strojně</t>
  </si>
  <si>
    <t>-1966222199</t>
  </si>
  <si>
    <t>" zatříd.polož. dle objemů =výměra celk.v 1 společ.realizaci =nákl. 1/HUN+4/NN= celk.výměra= 577,013 m3 stroj.odkopů"</t>
  </si>
  <si>
    <t>" z celk. 848,548m3 celé SO 02 =32%   ruční odkop nebo pneu-rýč = 848,548*0,68=577,013m3  strojně "</t>
  </si>
  <si>
    <t xml:space="preserve">           " 1. zemní práce/ hlavní uzn. náklady (HUN)"</t>
  </si>
  <si>
    <t>" 1.1   Odkopávky pro parkové chodníky a plochy:  tř. 3-4  (štěrky vč. hliněného podloží, navážka, zemina) "</t>
  </si>
  <si>
    <t>"  větev A  (zálivy pro lavičky)  HUN =44,7 m2 "                       44,7*0,35</t>
  </si>
  <si>
    <t>"  větev B1  (plochy v RT)  HUN= 97,2 m2 "                               97,2*0,20</t>
  </si>
  <si>
    <t>"  větev B2  (plochy v RT)  HUN= 81,0 m2 "                              81,0*0,30</t>
  </si>
  <si>
    <t>"  spojovací chodníky (plochy v RT)  HUN= 32,9 m2 "           32,9*0,30</t>
  </si>
  <si>
    <t>" rozvolněná plocha (pásy dlažba/trávník)"                           53,8*0,29</t>
  </si>
  <si>
    <t>" boční vstup kostela "                                                                   17,60*0,35</t>
  </si>
  <si>
    <t>" nástupní plocha"                                                        (378,1+33,5)*0,29</t>
  </si>
  <si>
    <t>" - z toho odpočet  ruční Odkop  % z pásma IS  "</t>
  </si>
  <si>
    <t>-rODKOP021</t>
  </si>
  <si>
    <t>" - z toho odpočet  dočištění pneu-rýčem v kořenové zóně stromů"</t>
  </si>
  <si>
    <t>Součet                 pomocný součet</t>
  </si>
  <si>
    <t>" ve 3 tř. (zeminy  100 % v HUN)  z celk. odkopů strojních "</t>
  </si>
  <si>
    <t>1,0*sODKOP021</t>
  </si>
  <si>
    <t>129001101</t>
  </si>
  <si>
    <t>Příplatek za ztížení odkopávky nebo prokopávky v blízkosti inženýrských sítí</t>
  </si>
  <si>
    <t>212185501</t>
  </si>
  <si>
    <t>" odkopy v pásmu IS a kořenové zóny: "</t>
  </si>
  <si>
    <t>"  výkr. D2.3 Situace zemních prací  (Legenda -schema ploch křížení) + TZ  SO 02 (Zem.práce +křížení IS/str.5) "</t>
  </si>
  <si>
    <t>" POZNÁMKA: kubatury budou upřesn.hl.dle vytyčení IS správci IS (nebo realizace) "</t>
  </si>
  <si>
    <t>" pásma (měřeno v dwg)/ měřeno na celou stavbu, následně rozděleno % dle podílu výkopů dle druhu nákladů/HUN,DUN,NN..)"</t>
  </si>
  <si>
    <t xml:space="preserve">         " pásmo IS/plocha (ruční výkopy dle schema  (červená)+20%  rezerva na pásmo)   "</t>
  </si>
  <si>
    <t>(15+4+4+18+47+1,5+3,5+7+6)*1,20</t>
  </si>
  <si>
    <t xml:space="preserve">        " pásmo kořenové zóny vč. zasahuj.IS (1x v B2)/plocha (ruční výkopy dle schema(zelená)+20% na pásmo) "</t>
  </si>
  <si>
    <t>(48+54,5+4+3+4,5+27+61+98+72+48+39+196+178+28+20+19+32+47)*1,20</t>
  </si>
  <si>
    <t>Součet               celk.plocha pásma  celá stavba</t>
  </si>
  <si>
    <t>" určení % pásma= 1302 m2 : 3300,95 m2 pláně =0,394= cca 40% podíl výkopů v pásmu IS a kořen.zóny"</t>
  </si>
  <si>
    <t>1302/3300,95</t>
  </si>
  <si>
    <t>Součet             pomocný výpočet  % plocha pásma z celk.plochy plání</t>
  </si>
  <si>
    <t>Součet         POMOCNÉ VÝPOČTY</t>
  </si>
  <si>
    <t>" přeběžný odhad odkopů v pásmu IS+kořen.zony = 40 %  z celk. odkopů  "</t>
  </si>
  <si>
    <t>0,40*cODKOP021</t>
  </si>
  <si>
    <t xml:space="preserve">" POZNÁMKA: sondy IS za celou stavbu vykázány v rámci VON/VRN " </t>
  </si>
  <si>
    <t xml:space="preserve">Součet        pásmo IS ODKOPU </t>
  </si>
  <si>
    <t>131111322</t>
  </si>
  <si>
    <t>Vrtání jamek pro plotové sloupky D přes 100 do 200 mm ručně s mechanickým vrtákem</t>
  </si>
  <si>
    <t>-1692833768</t>
  </si>
  <si>
    <t>" vrty pro bet. patky  pro ocel. trny lemovek "</t>
  </si>
  <si>
    <t>" vrt = D 0,2/hl.0,15/ks"</t>
  </si>
  <si>
    <t>" 3.2 - obruby: ocel.  lemovky komun.+ZP = kotvení po 2m  "</t>
  </si>
  <si>
    <t>" celkově  lemovky  496,6m, výkr.  D2.9/ Větev  C3, +stromy, +Detail  ukočení kamen.plošné dlažby"</t>
  </si>
  <si>
    <t xml:space="preserve">" z toho uznatelné /HUN          (rozvolněná plocha+stromy)"               </t>
  </si>
  <si>
    <t>(mLEMOVKY021/2,0+4*1)*0,15</t>
  </si>
  <si>
    <t>-600062339</t>
  </si>
  <si>
    <t xml:space="preserve">     "  odvoz na mezideponii stavby / pro HTÚ v SO 01"</t>
  </si>
  <si>
    <t>" ruční + strojní odkop  3tř. /zemina"</t>
  </si>
  <si>
    <t>" ruční odkopy pneumat.rýčem v kořenové zóně stromů /3tř. zemina"</t>
  </si>
  <si>
    <t>-233566100</t>
  </si>
  <si>
    <t xml:space="preserve">     "  nakládka pro jednotný odvoz na mezideponii stavby/ pro HTÚ "</t>
  </si>
  <si>
    <t>" ruční odkop  3tř. "</t>
  </si>
  <si>
    <t>" ruční odkopy pneumat.rýčem v kořenové zóně stromů /3tř."</t>
  </si>
  <si>
    <t>" zatřídění HUN+NN=198 m3 "</t>
  </si>
  <si>
    <t>171203111</t>
  </si>
  <si>
    <t>Uložení a hrubé rozhrnutí výkopku bez zhutnění v rovině a ve svahu do 1:5</t>
  </si>
  <si>
    <t>-1084494481</t>
  </si>
  <si>
    <t>" vrty pro bet. patky  pro ocel. trny lemovek / vývrty rozhrnout v okolí komunikací "</t>
  </si>
  <si>
    <t>(mLEMOVKY021/2,0+4*1)*0,15*PI*(0,20/2)^2</t>
  </si>
  <si>
    <t>181152302</t>
  </si>
  <si>
    <t>Úprava pláně pro silnice a dálnice v zářezech se zhutněním</t>
  </si>
  <si>
    <t>226201534</t>
  </si>
  <si>
    <t>" 1.3 zemní práce/  Zemní pláň zhutněná  30Mpa : celk.výměra SO 02= 3300,95 m2 "</t>
  </si>
  <si>
    <t>"  z toho uznatelné/HUN "</t>
  </si>
  <si>
    <t>" Členění na uznatelné/neuznatelné dle jednotliv.ploch dle uznatelnosti Odkopů / viz. Odkopy výše"</t>
  </si>
  <si>
    <t>"  větev A  (zálivy pro lavičky)  HUN =44,7 m2 "                       44,7</t>
  </si>
  <si>
    <t>"  větev B1  (plochy v RT)  HUN= 97,2 m2 "                               97,2</t>
  </si>
  <si>
    <t>"  větev B2  (plochy v RT)  HUN= 81,0 m2 "                              81,0</t>
  </si>
  <si>
    <t>"  spojovací chodníky (plochy v RT)  HUN= 32,9 m2 "           32,9</t>
  </si>
  <si>
    <t>" rozvolněná plocha (pásy dlažba/trávník)"                           53,8</t>
  </si>
  <si>
    <t>" boční vstup kostela "                                                                   17,60</t>
  </si>
  <si>
    <t>" nástupní plocha"                                                                 378,1+33,5</t>
  </si>
  <si>
    <t>" +rozšíření pod obruby/ HUN"                    192,9*0,20+62,0*0,15+7,6*0,20</t>
  </si>
  <si>
    <t>" ruční hutnění pod ZP v pásmu IS + v kořen.zoně stomů "</t>
  </si>
  <si>
    <t>-rPLANhun021</t>
  </si>
  <si>
    <t>-296594792</t>
  </si>
  <si>
    <t>" ZP 2.6/ Rozvolněná plocha z pruhů – za koncem větve C6 "</t>
  </si>
  <si>
    <t xml:space="preserve">          " ruční ohumusování tl.130mm  mezi pruhy dlažby "</t>
  </si>
  <si>
    <t>" celk.plocha 53,8m3:  dlažba 18,63m2( 74,5mb) + ohumus. 35,2m2/ vše uznatelné HUN"</t>
  </si>
  <si>
    <t>" ohumusování : z toho uznatelné /HUN "                35,2</t>
  </si>
  <si>
    <t>" spárořez+detaily výkr. D2.11 -větev C6 / pruhy dlažby "</t>
  </si>
  <si>
    <t>OHUMUS021</t>
  </si>
  <si>
    <t>162251102</t>
  </si>
  <si>
    <t>Vodorovné přemístění přes 20 do 50 m výkopku/sypaniny z horniny třídy těžitelnosti I skupiny 1 až 3</t>
  </si>
  <si>
    <t>-1557704938</t>
  </si>
  <si>
    <t>" lokální rozvozy ornice "</t>
  </si>
  <si>
    <t>" ohumusování tl.130mm: z toho uznatelné /HUN "                35,2*0,13*1,03</t>
  </si>
  <si>
    <t>834250951</t>
  </si>
  <si>
    <t>" naložení pro lokální rozvozy ornice  "</t>
  </si>
  <si>
    <t>M</t>
  </si>
  <si>
    <t>10364101</t>
  </si>
  <si>
    <t>zemina pro terénní úpravy - ornice</t>
  </si>
  <si>
    <t>-2019852187</t>
  </si>
  <si>
    <t>" ohumusování tl.130mm: z toho uznatelné /HUN "                35,2*0,13*1,6*1,03</t>
  </si>
  <si>
    <t>181911102</t>
  </si>
  <si>
    <t>Úprava pláně v hornině třídy těžitelnosti I skupiny 1 až 2 se zhutněním ručně</t>
  </si>
  <si>
    <t>53406870</t>
  </si>
  <si>
    <t>" úprava podkladu (substrátu) strom jámy (pod lože dlažby z kostek)"</t>
  </si>
  <si>
    <t>" ZP 2.7/ Plochy kolem stromů :  dl.kostkou drobnou štípanou 8/10 "</t>
  </si>
  <si>
    <t>" Větve C2+C4 +C5:     8,3+10,2+6,25+1,15= 25,90m2 celkem"</t>
  </si>
  <si>
    <t>" z toho uznatelné /HUN "      25,90</t>
  </si>
  <si>
    <t>181912112</t>
  </si>
  <si>
    <t>Úprava pláně v hornině třídy těžitelnosti I skupiny 3 se zhutněním ručně</t>
  </si>
  <si>
    <t>917330758</t>
  </si>
  <si>
    <t>" ruční hutnění pod ZP v pásmu IS a kořen.zoně stomů:   40% ploch  "</t>
  </si>
  <si>
    <t>" POZNÁMKA: kubatury budou upřesn. dle realizace =přesné rozlohy kořenů stromů "</t>
  </si>
  <si>
    <t>" přeběžný odhad ploch v pásmu kořenov.zony =  %  z celk. plochy pláně (m2 HUN)"</t>
  </si>
  <si>
    <t>0,40*celkPLANhun021</t>
  </si>
  <si>
    <t>18311743-40</t>
  </si>
  <si>
    <t xml:space="preserve">Odstranění zeminy v kořenové zóně stromu pneumatickým rýčem hl 200 do 400 mm v rovině nebo svahu do 1:5 / jednotka M3 </t>
  </si>
  <si>
    <t xml:space="preserve"> vlastní</t>
  </si>
  <si>
    <t>24402157</t>
  </si>
  <si>
    <t>" dočištění pneu-rýčem těsně kolem kořenů stromů "</t>
  </si>
  <si>
    <t>" výkr. D2.3 Situace zemních prací  (Legenda -schema ploch křížení) + TZ  SO 02/str.5 "</t>
  </si>
  <si>
    <t>" POZNÁMKA: kubatury budou upřesn. dle realizace =přesné rozlohy kořenů stromů"</t>
  </si>
  <si>
    <t>" přeběžný odhad dočištění pneu-rýčem = do 20 %  z ručních odkopů v kořenové zóně"</t>
  </si>
  <si>
    <t>0,20*CELKrODKOP021</t>
  </si>
  <si>
    <t>Komunikace pozemní</t>
  </si>
  <si>
    <t>564710001</t>
  </si>
  <si>
    <t>Podklad z kameniva hrubého drceného vel. 8-16 mm plochy do 100 m2 tl 50 mm</t>
  </si>
  <si>
    <t>750390038</t>
  </si>
  <si>
    <t>" malé plochy jednotlivě do 100m2 (HUN+NN)"</t>
  </si>
  <si>
    <t>"ZP 2.2/ Chodníky a plochy dlážděné dl.kostkou drobnou štípanou 8/10"</t>
  </si>
  <si>
    <t xml:space="preserve">          " podklad drcený štěrk 8/16  (celk. SO 02=760,8 m2) "        </t>
  </si>
  <si>
    <t xml:space="preserve"> " =  jen plochy u laviček  +spojovací chodníky + boční vstup kostela (15,2m2)"           </t>
  </si>
  <si>
    <t>" z toho uznatelné /  HUN (vč.B1,B2) "                  234,1+15,2</t>
  </si>
  <si>
    <t>"  -odpočet větších HUN/B1, B2"                     -(97,2+81)</t>
  </si>
  <si>
    <t>564710011</t>
  </si>
  <si>
    <t>Podklad z kameniva hrubého drceného vel. 8-16 mm plochy přes 100 m2 tl 50 mm</t>
  </si>
  <si>
    <t>-1144001533</t>
  </si>
  <si>
    <t xml:space="preserve">               " podklad drcený štěrk 8/16  (celk. SO 02=760,8 m2) "        </t>
  </si>
  <si>
    <t xml:space="preserve"> " Větev B1+B2 + plochy u laviček  +spojovací chodníky + boční vstup kostela (15,2m2)"           </t>
  </si>
  <si>
    <t>" z toho uznatelné /HUN "                  234,1+15,2</t>
  </si>
  <si>
    <t>" - odpočet malých ploch jednotlivě do 100m2 =   -71,10m2"</t>
  </si>
  <si>
    <t>-(234,1+15,2-(97,2+81,0))</t>
  </si>
  <si>
    <t>564811011</t>
  </si>
  <si>
    <t>Podklad ze štěrkodrtě ŠD plochy do 100 m2 tl 50 mm</t>
  </si>
  <si>
    <t>-1613818415</t>
  </si>
  <si>
    <t>" vzor.řezy / rozšíření ŠD pod obruby (jen tl.50mm)"</t>
  </si>
  <si>
    <t>" ( mb = jen části obrub v HUN) "</t>
  </si>
  <si>
    <t>" Větev B1"                                                              0,20*59,1</t>
  </si>
  <si>
    <t>" Větev B2"                                                             0,20*72,5</t>
  </si>
  <si>
    <t>" Spojovací chodníky+lavičky"                         0,20*49,1</t>
  </si>
  <si>
    <t>" boční vstup kostela"                                        0,20*12,2</t>
  </si>
  <si>
    <t>564851011</t>
  </si>
  <si>
    <t>Podklad ze štěrkodrtě ŠD plochy do 100 m2 tl 150 mm</t>
  </si>
  <si>
    <t>-251129968</t>
  </si>
  <si>
    <t>" malé plochy jednotlivě do 100m2, lokálně v různé hloubce (HUN+NN)"</t>
  </si>
  <si>
    <t xml:space="preserve">            " podklad štěrkodrť ŠD 0/63, tl.150mm   (celk. SO 02=760,8 m2) "        </t>
  </si>
  <si>
    <t>" celk.plocha 53,83m3:  dlažba 18,63m2( 74,5mb) + ohumus. 35,2m2/ vče uznatelné HUN"</t>
  </si>
  <si>
    <t>"  podklad štěrkodrť ŠD 0/63, tl.150mm: z toho uznatelné /HUN "        53,83</t>
  </si>
  <si>
    <t>564851111</t>
  </si>
  <si>
    <t>Podklad ze štěrkodrtě ŠD plochy přes 100 m2 tl 150 mm</t>
  </si>
  <si>
    <t>199650959</t>
  </si>
  <si>
    <t xml:space="preserve">                    " podklad štěrkodrť ŠD 0/63, tl.150mm   (celk. SO 02=760,8 m2) "        </t>
  </si>
  <si>
    <t>564861011</t>
  </si>
  <si>
    <t>Podklad ze štěrkodrtě ŠD plochy do 100 m2 tl 200 mm</t>
  </si>
  <si>
    <t>-1261642898</t>
  </si>
  <si>
    <t>"ZP 2.5/ Chodníky a plochy dlážděné dl.kostkou drobnou 8/10 rozvolněné "</t>
  </si>
  <si>
    <t xml:space="preserve">                    " podklad štěrkodrť ŠD 0/63, tl.150mm   (celk. SO 02=410,1 m2) "        </t>
  </si>
  <si>
    <t xml:space="preserve"> " malé plochy jednotlivě do 100m2:  chodníky+vjezd "</t>
  </si>
  <si>
    <t xml:space="preserve">" Chodníkový pás "                                     14+19,5                         </t>
  </si>
  <si>
    <t xml:space="preserve">" Rozšíření plochy vjezdu "                    1,8    </t>
  </si>
  <si>
    <t>564861111</t>
  </si>
  <si>
    <t>Podklad ze štěrkodrtě ŠD plochy přes 100 m2 tl 200 mm</t>
  </si>
  <si>
    <t>760530878</t>
  </si>
  <si>
    <t xml:space="preserve"> " Nástupní plocha před halou+chodníky+vjezd "</t>
  </si>
  <si>
    <t>" z toho uznatelné /HUN=410,1 m2 "              410,0</t>
  </si>
  <si>
    <t>" - odpočet malých ploch jednotlivě do 100m2 =   -35,3 m2 "</t>
  </si>
  <si>
    <t>-(33,5+1,8)</t>
  </si>
  <si>
    <t>59121111-71</t>
  </si>
  <si>
    <t>Kladení dlažby pro zatravnění z kostek drobných z kamene do lože směs: z drti fr.8/16 a zahlin.písek (1:2),  tl.lože do 50mm- vč. zaspárování š.20-30mm míchan. směsí /prosyp (substrát+kondicionér+hnojivo)  hl.90mm</t>
  </si>
  <si>
    <t>1391278229</t>
  </si>
  <si>
    <t>"ZP 2.5/ Chodníky a plochy dlážděné dl.kostkou drobnou 8/10 rozvolněné (celk. SO 02=410,1m2)"</t>
  </si>
  <si>
    <t>" v ceně položky: kladení (-bez kostek),  lože+spáry vč.dodávek materiálu "</t>
  </si>
  <si>
    <t>" Spáry v dlažbě zvětšené 20-30mm, výplň substrátem. Do substrátu bude přimícháno: "</t>
  </si>
  <si>
    <t xml:space="preserve"> " Silikátový půdní kondicionér 150 g/m2, Letní trávníkové hnojivo 15 g"</t>
  </si>
  <si>
    <t xml:space="preserve"> "Nástupní plocha před halou+chodníky+vjezd "</t>
  </si>
  <si>
    <t>" z toho uznatelné /HUN=410,1 m2 "</t>
  </si>
  <si>
    <t xml:space="preserve">" kryt z DŽK:  Dlažební kostka drobná 8/10 vč.lože a spár"   </t>
  </si>
  <si>
    <t xml:space="preserve">"Nástupní plocha před halou"              116+193+60,5+2,8+2,5       </t>
  </si>
  <si>
    <t>58381007</t>
  </si>
  <si>
    <t>kostka štípaná dlažební žula drobná 8/10</t>
  </si>
  <si>
    <t>-390111789</t>
  </si>
  <si>
    <t>" z toho uznatelné /HUN=410,1 m2 "           410,1*1,02</t>
  </si>
  <si>
    <t>" materiál před realizací odsouhlasit architektem"</t>
  </si>
  <si>
    <t>59121111-d48</t>
  </si>
  <si>
    <t>Kladení dlažby z kostek drobných z kamene do lože z kameniva - drceného kamenivo HDK 4-8, tl. do 50mm, vč. zaspárování DDK 0-4</t>
  </si>
  <si>
    <t>-195046250</t>
  </si>
  <si>
    <t>" ZP 2.2/ Chodníky a plochy dlážděné dl.kostkou drobnou štípanou 8/10 "</t>
  </si>
  <si>
    <t xml:space="preserve">" chodníky dl. kostka 8/10+lože (celk. SO 02=760,8 m2) "        </t>
  </si>
  <si>
    <t>1984829186</t>
  </si>
  <si>
    <t>" z toho uznatelné /HUN "                  (234,1+15,2)*1,02</t>
  </si>
  <si>
    <t>" Větve C2+C4 +C5"</t>
  </si>
  <si>
    <t>" z toho uznatelné /HUN "      25,90*1,02</t>
  </si>
  <si>
    <t>"materiál před realizací odsouhlasit architektem"</t>
  </si>
  <si>
    <t>596811311-01</t>
  </si>
  <si>
    <t>Kladení velkoformátové - kamenné- dlažby tl 100 mm velikosti do 0,5 m2 (pásy 250/1000mm)  pl do 300 m2. vč.lože z kameniva HDK 4/8 tl.40mm, bez spárování</t>
  </si>
  <si>
    <t>-1357113791</t>
  </si>
  <si>
    <t>"Kamenná deska 100/250/1000mm řezaná, povrch smirkovaný, lože 40mm HDK4/8  "</t>
  </si>
  <si>
    <t>" celk.plocha 53,8m3:  dlažba 18,63m2( 74,5mb) + ohumus. 35,2m2/ vče uznatelné HUN"</t>
  </si>
  <si>
    <t>" dlažba: z toho uznatelné /HUN "                  18,63</t>
  </si>
  <si>
    <t>5838119-CN2</t>
  </si>
  <si>
    <t>deska dlažební tryskaná žula - pás deskový řezaný  dl.1000/š.250mm/tl.100mm - materiál před realizací odsouhlasit architektem</t>
  </si>
  <si>
    <t>756966608</t>
  </si>
  <si>
    <t>"Kamenná deska 100/250/1000mm řezaná, povrch tryskaný:  18,63  m2/ nebo  74,5 mb"</t>
  </si>
  <si>
    <t>" pásy dlažba, m2: z toho uznatelné /HUN "    18,63*1,03</t>
  </si>
  <si>
    <t>Ostatní konstrukce a práce, bourání</t>
  </si>
  <si>
    <t>916111123</t>
  </si>
  <si>
    <t>Osazení obruby z drobných kostek s boční opěrou do lože z betonu prostého</t>
  </si>
  <si>
    <t>1302325792</t>
  </si>
  <si>
    <t xml:space="preserve">" Ostatní 3.3 / obruby:  řádek dlažební kostka DŽK 8/10 do bet.C12/15 s opěrou " </t>
  </si>
  <si>
    <t xml:space="preserve">                " Pruhy podél obvodů stromů  - větev C2+C4  (celkem7,6m)"</t>
  </si>
  <si>
    <t>" z toho uznatelné /HUN "               3,8+3,8</t>
  </si>
  <si>
    <t>741017802</t>
  </si>
  <si>
    <t xml:space="preserve">" Ostatní 3.3 / obruby:  řádek dlažební kostka DŽK 8/10 " </t>
  </si>
  <si>
    <t>RADEKkostka021*0,10*1,02</t>
  </si>
  <si>
    <t>0,775*0,1 'Přepočtené koeficientem množství</t>
  </si>
  <si>
    <t>916241213</t>
  </si>
  <si>
    <t>Osazení obrubníku kamenného stojatého s boční opěrou do lože z betonu prostého</t>
  </si>
  <si>
    <t>1118815729</t>
  </si>
  <si>
    <t xml:space="preserve">" Ostatní 3.1 / obruby: kamen.krajník štípaný 100/200, do bet.C12/15 s opěrou (vzor.řezy )" </t>
  </si>
  <si>
    <t>" Větev   A+B1+B2+Spojovací chodníky+Vjezd+boční vstup kostela = celk.1163,7m"</t>
  </si>
  <si>
    <t xml:space="preserve">" z toho uznatelné /HUN "               </t>
  </si>
  <si>
    <t xml:space="preserve"> " část:   Větev B1+B2 +spojovací chodníky"       59,1+72,5+49,1</t>
  </si>
  <si>
    <t>" boční vstup kostela (100%)"            12,2</t>
  </si>
  <si>
    <t>KRAJNIKmb021</t>
  </si>
  <si>
    <t>5838000-10</t>
  </si>
  <si>
    <t>krajník kamenný žulový silniční 100/200/dl. 100-500mm</t>
  </si>
  <si>
    <t>2130654906</t>
  </si>
  <si>
    <t>" doplnění   nových krajníků 100/200 "</t>
  </si>
  <si>
    <t>" celk.spotřeba celá stavba= všechny náklady +2% prořez"        1163,7*1,02</t>
  </si>
  <si>
    <t xml:space="preserve">" - odpočet zpět.použ. 90%  DM z SO01 (z 1023m)"                     -0,90*1023,0 </t>
  </si>
  <si>
    <t>Součet       POMOCNÝ VÝPOČET                            dokoupit na celé stavbě 266,274 mb</t>
  </si>
  <si>
    <t>" z toho uznatelné /HUN "</t>
  </si>
  <si>
    <t>" 3.1/ Větev:  B1+B2+Spojovací chodníky+boční vstup kostela = 192,9 mb"</t>
  </si>
  <si>
    <t>" dokoupit "                  192,9*1,02</t>
  </si>
  <si>
    <t>916371219-02</t>
  </si>
  <si>
    <t>Osazení zahradní  obruby - ocelové lemovky: osazení kotev. trnů do bet.patek po 2 m a přivaření lemovky na trny - bez dodávek ocel.prvků, beton. patky vykázany samostanou položkou</t>
  </si>
  <si>
    <t>-809410378</t>
  </si>
  <si>
    <t>" 3.2 - obruby: ocel.  lemovky komun.+ZP = úhelník L 100/100/6/mm + kotvení (atyp.trny)  po 2m "</t>
  </si>
  <si>
    <t>" do  betok patek (beton.patky vykázány samostatně =položka  Lože pro obrubníky....)"</t>
  </si>
  <si>
    <t>" celkově  lemovky  496,6m, výkr.  D2.9/ Větev  C3, +stromy, +Detail  ukočení kamen.plošnédlažby"</t>
  </si>
  <si>
    <t>"rozvolněná plocha "   18,5+21,7</t>
  </si>
  <si>
    <t>" stromy "                         9,8+12,0</t>
  </si>
  <si>
    <t>13010438-01</t>
  </si>
  <si>
    <t>zahradní ocel. lemovky bez povrch.úpravy - úhelník ocel. 100/100/6mm: výroba + materiál /úhelník ocelový rovnostranný jakost S235JR (11 375) 100x100x6mm, (m=9,50 kg/mb)</t>
  </si>
  <si>
    <t>mb</t>
  </si>
  <si>
    <t>-729267208</t>
  </si>
  <si>
    <t>" 3.2 - obruby: ocel.  lemovky komun.+ZP = úhelník L 100/100/6/mm  "</t>
  </si>
  <si>
    <t>mLEMOVKY021*1,05</t>
  </si>
  <si>
    <t>13010302-91</t>
  </si>
  <si>
    <t>kotvící ocel. trn pro zahradní oc. lemovky=  atyp svařenec: tyč D 8mm/140mm + 2x pracny pásov.120/8mm/85mm / výroba+ materiál   ( m=1,4 kg/ks )</t>
  </si>
  <si>
    <t>1936185749</t>
  </si>
  <si>
    <t>mLEMOVKY021/2,0+4*1</t>
  </si>
  <si>
    <t>916991121</t>
  </si>
  <si>
    <t>Lože pod obrubníky, krajníky nebo obruby z dlažebních kostek z betonu prostého</t>
  </si>
  <si>
    <t>-695793185</t>
  </si>
  <si>
    <t>" bet. patky  pro ocel. trny lemovek =0,016 m3/ks patky "</t>
  </si>
  <si>
    <t>" objem patky 0,2*0,2*0,4=0,016 m3/ks"</t>
  </si>
  <si>
    <t>" 3.2 - obruby: ocel.  lemovky komun.+ZP = kotvení do patek po 2m  "</t>
  </si>
  <si>
    <t xml:space="preserve">" z toho uznatelné /HUN          (rozvolněná plocha + stromy)"               </t>
  </si>
  <si>
    <t>(mLEMOVKY021/2,0+4*1)*0,016*1,035</t>
  </si>
  <si>
    <t>998</t>
  </si>
  <si>
    <t>Přesun hmot</t>
  </si>
  <si>
    <t>998223011</t>
  </si>
  <si>
    <t>Přesun hmot pro pozemní komunikace s krytem dlážděným</t>
  </si>
  <si>
    <t>-1909453024</t>
  </si>
  <si>
    <t>" přesun hmot celkem "                                        363,745</t>
  </si>
  <si>
    <t>" -odpočet přesun hmot štěrky malých ploch"</t>
  </si>
  <si>
    <t>-PRESUNsterk021</t>
  </si>
  <si>
    <t>998225111</t>
  </si>
  <si>
    <t>Přesun hmot pro pozemní komunikace s krytem z kamene, monolitickým betonovým nebo živičným</t>
  </si>
  <si>
    <t>803138937</t>
  </si>
  <si>
    <t>" komunikace: malé štěrk. plochy "       66,877</t>
  </si>
  <si>
    <t>VYKOP</t>
  </si>
  <si>
    <t>0,4</t>
  </si>
  <si>
    <t>ZASYP</t>
  </si>
  <si>
    <t>0,14</t>
  </si>
  <si>
    <t>ODVOZ</t>
  </si>
  <si>
    <t>0,26</t>
  </si>
  <si>
    <t>SO 03-1 - MOBILIÁŘ A VYBAVENOST - přímé výdaje na hlavní část projektu</t>
  </si>
  <si>
    <t xml:space="preserve">    2 - Zakládání</t>
  </si>
  <si>
    <t>131212502</t>
  </si>
  <si>
    <t>Hloubení jamek pro sloupky, zábradlí, značky objem do 0,5 m3 v nesoudržných horninách třídy těžitelnosti I skupiny 3 ručně</t>
  </si>
  <si>
    <t>603759647</t>
  </si>
  <si>
    <t>" BT 7- pitko "     0,4*1,0*0,5*2</t>
  </si>
  <si>
    <t>-1202666254</t>
  </si>
  <si>
    <t>" prostor k zásypu "     0,1*0,5*(1,0+0,4)*2</t>
  </si>
  <si>
    <t>1823553952</t>
  </si>
  <si>
    <t>" přesun zeminy na mezideponii "     VYKOP-ZASYP</t>
  </si>
  <si>
    <t>-587965209</t>
  </si>
  <si>
    <t>86505495</t>
  </si>
  <si>
    <t>ODVOZ*3</t>
  </si>
  <si>
    <t>Zakládání</t>
  </si>
  <si>
    <t>271572211</t>
  </si>
  <si>
    <t>Podsyp pod základové konstrukce se zhutněním z netříděného štěrkopísku</t>
  </si>
  <si>
    <t>1508366009</t>
  </si>
  <si>
    <t xml:space="preserve">" podsyp ŠP "    </t>
  </si>
  <si>
    <t>" BT 7- pitko "     0,4*1,0*0,1*2</t>
  </si>
  <si>
    <t>LOZE</t>
  </si>
  <si>
    <t>275313611</t>
  </si>
  <si>
    <t>Základové patky z betonu tř. C 16/20</t>
  </si>
  <si>
    <t>-1435022318</t>
  </si>
  <si>
    <t>" BT 7- pitko "     0,15*2</t>
  </si>
  <si>
    <t>ZAKLAD</t>
  </si>
  <si>
    <t>275351121</t>
  </si>
  <si>
    <t>Zřízení bednění základových patek</t>
  </si>
  <si>
    <t>-1878521432</t>
  </si>
  <si>
    <t>" BT 7- pitko "     1,2*2</t>
  </si>
  <si>
    <t>275351122</t>
  </si>
  <si>
    <t>Odstranění bednění základových patek</t>
  </si>
  <si>
    <t>1930928684</t>
  </si>
  <si>
    <t>936124115.1</t>
  </si>
  <si>
    <t>Pítko kubického tvaru s odtokovou mřížkou včetně dopravy a kotvení</t>
  </si>
  <si>
    <t>-1860175752</t>
  </si>
  <si>
    <t>" BT7 "     2</t>
  </si>
  <si>
    <t>SO 04-1 - ŘEŠENÍ ZELENĚ - přímé výdaje na hlavní část projektu</t>
  </si>
  <si>
    <t>Úroveň 3:</t>
  </si>
  <si>
    <t>SO 04.1 - Pěstební opatření na ponechaných dřevinách</t>
  </si>
  <si>
    <t>Ing. Barbora Kubická</t>
  </si>
  <si>
    <t>HSV - HSV</t>
  </si>
  <si>
    <t xml:space="preserve">    a - Pěstební opatření na ponechaných dřevinách</t>
  </si>
  <si>
    <t>a</t>
  </si>
  <si>
    <t>184813153</t>
  </si>
  <si>
    <t>Odstranění výmladků stromu mechanicky na bázi v do 2 m průměru kmene přes 0,2 do 0,6 m</t>
  </si>
  <si>
    <t>353590649</t>
  </si>
  <si>
    <t>"Odkaz VV na příslušnou část dokumentace"</t>
  </si>
  <si>
    <t>"Výkaz výměr dle BILANČNÍ TABULKY - SO 04 ŘEŠENÍ ZELENĚ, viz. Příloha PD, (dále už jen BT/...)"</t>
  </si>
  <si>
    <t>"výkres:  D.4.3 - situace řešení zeleně"</t>
  </si>
  <si>
    <t>"Poznámka odkazu VV na příslušn.část dokument.platí pro všechny položky  SO 04"</t>
  </si>
  <si>
    <t>"BT 1 odstranění výmladků" 2</t>
  </si>
  <si>
    <t>184215173</t>
  </si>
  <si>
    <t>Odstranění ukotvení kmene dřevin třemi kůly D do 0,1 m dl přes 2 do 3 m</t>
  </si>
  <si>
    <t>-760094027</t>
  </si>
  <si>
    <t>"BT 2 odstranění zbytků úvazků po vazbě v koruně" 1</t>
  </si>
  <si>
    <t>"BT 4 odstranění kotvení stromu" 1</t>
  </si>
  <si>
    <t>183911131</t>
  </si>
  <si>
    <t>Dendrologický průzkum stromu prováděný ze země do 3 stromů</t>
  </si>
  <si>
    <t>-550420362</t>
  </si>
  <si>
    <t>"BT 3 posouzení stromu arboristou" 2</t>
  </si>
  <si>
    <t>184818311-1</t>
  </si>
  <si>
    <t>Instalace dynamické vazby pro zajištění koruny stromu 1 lanem</t>
  </si>
  <si>
    <t>-446216611</t>
  </si>
  <si>
    <t>"BT 25 vazba dynamická 1 ks/strom " 7</t>
  </si>
  <si>
    <t>67543204</t>
  </si>
  <si>
    <t>vazba stromu bezpečnostní dynamická nosnost lana 4t</t>
  </si>
  <si>
    <t>sada</t>
  </si>
  <si>
    <t>-1536425485</t>
  </si>
  <si>
    <t>184852234</t>
  </si>
  <si>
    <t>Řez stromu zdravotní o ploše koruny přes 30 do 60 m2 lezeckou technikou</t>
  </si>
  <si>
    <t>1119952863</t>
  </si>
  <si>
    <t>"BT 5 řez zdravotní stromů, plocha koruny stromu 30-60 m2" 1</t>
  </si>
  <si>
    <t>184852235</t>
  </si>
  <si>
    <t>Řez stromu zdravotní o ploše koruny přes 60 do 90 m2 lezeckou technikou</t>
  </si>
  <si>
    <t>733521999</t>
  </si>
  <si>
    <t>"BT 6 řez zdravotní stromů, plocha koruny stromu 60-90 m2" 2</t>
  </si>
  <si>
    <t>184852237</t>
  </si>
  <si>
    <t>Řez stromu zdravotní o ploše koruny přes 120 do 150 m2 lezeckou technikou</t>
  </si>
  <si>
    <t>316973882</t>
  </si>
  <si>
    <t>"BT 7 řez zdravotní stromů, plocha koruny stromu 120-150 m2" 1</t>
  </si>
  <si>
    <t>184852238</t>
  </si>
  <si>
    <t>Řez stromu zdravotní o ploše koruny přes 150 do 180 m2 lezeckou technikou</t>
  </si>
  <si>
    <t>249828783</t>
  </si>
  <si>
    <t>"BT 8 řez zdravotní stromů, plocha koruny stromu 150-180 m2" 1</t>
  </si>
  <si>
    <t>184852239</t>
  </si>
  <si>
    <t>Řez stromu zdravotní o ploše koruny přes 180 do 210 m2 lezeckou technikou</t>
  </si>
  <si>
    <t>-1016907630</t>
  </si>
  <si>
    <t>"BT 9 řez zdravotní stromů, plocha koruny stromu 180-210 m2" 3</t>
  </si>
  <si>
    <t>184852241</t>
  </si>
  <si>
    <t>Řez stromu zdravotní o ploše koruny přes 210 do 240 m2 lezeckou technikou</t>
  </si>
  <si>
    <t>-1503114497</t>
  </si>
  <si>
    <t>"BT 10 Řez zdravotní - plocha koruny stromu 210-240 m2" 1</t>
  </si>
  <si>
    <t>184852242</t>
  </si>
  <si>
    <t>Řez stromu zdravotní o ploše koruny přes 240 do 270 m2 lezeckou technikou</t>
  </si>
  <si>
    <t>43655147</t>
  </si>
  <si>
    <t>"BT 11 Řez zdravotní - plocha koruny stromu 240-270 m2" 2</t>
  </si>
  <si>
    <t>184852243</t>
  </si>
  <si>
    <t>Řez stromu zdravotní o ploše koruny přes 270 do 300 m2 lezeckou technikou</t>
  </si>
  <si>
    <t>-524821208</t>
  </si>
  <si>
    <t>"BT 12 Řez zdravotní - plocha koruny stromu 270-300 m2" 1</t>
  </si>
  <si>
    <t>184852134</t>
  </si>
  <si>
    <t>Řez stromu bezpečnostní o ploše koruny přes 30 do 60 m2 lezeckou technikou</t>
  </si>
  <si>
    <t>-63723493</t>
  </si>
  <si>
    <t>"BT 13 řez bezpečnostní, plocha koruny stromu 30-60 m2" 1</t>
  </si>
  <si>
    <t>184852135</t>
  </si>
  <si>
    <t>Řez stromu bezpečnostní o ploše koruny přes 60 do 90 m2 lezeckou technikou</t>
  </si>
  <si>
    <t>2069848729</t>
  </si>
  <si>
    <t>"BT 14 řez bezpečnostní, plocha koruny stromu 60-90 m2" 2</t>
  </si>
  <si>
    <t>184852136</t>
  </si>
  <si>
    <t>Řez stromu bezpečnostní o ploše koruny přes 90 do 120 m2 lezeckou technikou</t>
  </si>
  <si>
    <t>2027419607</t>
  </si>
  <si>
    <t>"BT 15 řez bezpečnostní, plocha koruny stromu 90-120 m2" 2</t>
  </si>
  <si>
    <t>184852137</t>
  </si>
  <si>
    <t>Řez stromu bezpečnostní o ploše koruny přes 120 do 150 m2 lezeckou technikou</t>
  </si>
  <si>
    <t>1101366129</t>
  </si>
  <si>
    <t>"BT 16 řez bezpečnostní, plocha koruny stromu 120-150 m2" 1</t>
  </si>
  <si>
    <t>184852138</t>
  </si>
  <si>
    <t>Řez stromu bezpečnostní o ploše koruny přes 150 do 180 m2 lezeckou technikou</t>
  </si>
  <si>
    <t>352057645</t>
  </si>
  <si>
    <t>"BT 17 řez bezpečnostní, plocha koruny stromu 150-180 m2" 5</t>
  </si>
  <si>
    <t>184852141</t>
  </si>
  <si>
    <t>Řez stromu bezpečnostní o ploše koruny přes 210 do 240 m2 lezeckou technikou</t>
  </si>
  <si>
    <t>1933617196</t>
  </si>
  <si>
    <t>"BT 18 řez bezpečnostní, plocha koruny stromu 30-60 m2" 6</t>
  </si>
  <si>
    <t>184852142</t>
  </si>
  <si>
    <t>Řez stromu bezpečnostní o ploše koruny přes 240 do 270 m2 lezeckou technikou</t>
  </si>
  <si>
    <t>-1362114311</t>
  </si>
  <si>
    <t>"BT 19 řez bezpečnostní, plocha koruny stromu 240-270 m2" 2</t>
  </si>
  <si>
    <t>184852144</t>
  </si>
  <si>
    <t>Řez stromu bezpečnostní o ploše koruny přes 300 do 330 m2 lezeckou technikou</t>
  </si>
  <si>
    <t>-1313961017</t>
  </si>
  <si>
    <t>"BT 20 řez bezpečnostní, plocha koruny stromu 300-330 m2" 4</t>
  </si>
  <si>
    <t>184852146</t>
  </si>
  <si>
    <t>Řez stromu bezpečnostní o ploše koruny přes 360 do 390 m2 lezeckou technikou</t>
  </si>
  <si>
    <t>1527164307</t>
  </si>
  <si>
    <t>"BT 21 řez bezpečnostní, plocha koruny stromu 360-390 m2" 1</t>
  </si>
  <si>
    <t>184852434-1</t>
  </si>
  <si>
    <t>Řez stromu redukční o ploše koruny přes 30 do 60 m2 lezeckou technikou - lokální redukce (vyvětvení stromu)</t>
  </si>
  <si>
    <t>493898129</t>
  </si>
  <si>
    <t>"BT 22 řez redukční lokální (vyvětvení stromu), plocha koruny stromu 30-60 m2" 1</t>
  </si>
  <si>
    <t>184852322</t>
  </si>
  <si>
    <t>Řez stromu výchovný alejových stromů v přes 4 do 6 m</t>
  </si>
  <si>
    <t>1382839059</t>
  </si>
  <si>
    <t>"BT 23 řez výchovný, výška do 6 m" 3</t>
  </si>
  <si>
    <t>184852323</t>
  </si>
  <si>
    <t>Řez stromu výchovný alejových stromů v přes 6 do 9 m</t>
  </si>
  <si>
    <t>-1023323724</t>
  </si>
  <si>
    <t>"BT 24 řez výchovný, výška 6-9 m" 3</t>
  </si>
  <si>
    <t>1848523-0290</t>
  </si>
  <si>
    <t>Odvoz a likvidace dřevní hmoty z prořezů stromů: zdravotní, redukční a bezpečnostní řez pl.30-90m2</t>
  </si>
  <si>
    <t>891479541</t>
  </si>
  <si>
    <t>1848523-02180</t>
  </si>
  <si>
    <t>Odvoz a likvidace dřevní hmoty z prořezů stromů: zdravotní a bezpečnostní řez pl.90-180m2</t>
  </si>
  <si>
    <t>-950849338</t>
  </si>
  <si>
    <t>"BT 7 Řez zdravotní - plocha koruny stromu 120-150 m2" 1</t>
  </si>
  <si>
    <t>"BT 8 Řez zdravotní - plocha koruny stromu 150-180 m2" 1</t>
  </si>
  <si>
    <t>1848523-02300</t>
  </si>
  <si>
    <t>Odvoz a likvidace dřevní hmoty z prořezů stromů: zdravotní a bezpečnostní řez pl.180-330m2</t>
  </si>
  <si>
    <t>1944759277</t>
  </si>
  <si>
    <t>"BT 9 Řez zdravotní - plocha koruny stromu 180-210 m2" 3</t>
  </si>
  <si>
    <t>"BT 18 řez bezpečnostní, plocha koruny stromu 210-240 m2" 6</t>
  </si>
  <si>
    <t>184852399-03</t>
  </si>
  <si>
    <t xml:space="preserve">Odvoz a likvidace dřevní hmoty z prořezů stromů: výchovný řez </t>
  </si>
  <si>
    <t>788653316</t>
  </si>
  <si>
    <t>1848523-0230</t>
  </si>
  <si>
    <t>Odvoz a likvidace dřevní hmoty z odstranění výmladků</t>
  </si>
  <si>
    <t>1986141166</t>
  </si>
  <si>
    <t>184813321.1</t>
  </si>
  <si>
    <t>Injektáž kořenového systému volně stojících stromů průměru koruny přes 9 do 10 m vč. směsi pro půdní injektáž</t>
  </si>
  <si>
    <t>-380520555</t>
  </si>
  <si>
    <t>"BT 26 půdní injektáž na vybraných dřevinách - konkrétní dřeviny budou specifikovány během realizace" 10</t>
  </si>
  <si>
    <t>"položka včetně speciální směsi pro půdní injektáž - vhodná směs bude vyvzorkována a schválena architektem"</t>
  </si>
  <si>
    <t>998231311</t>
  </si>
  <si>
    <t>Přesun hmot pro sadovnické a krajinářské úpravy vodorovně do 5000 m</t>
  </si>
  <si>
    <t>-289121266</t>
  </si>
  <si>
    <t>SO 04.2 - Výsadba stromů</t>
  </si>
  <si>
    <t xml:space="preserve">    a - VÝSADBA STROMŮ do volné půdy</t>
  </si>
  <si>
    <t xml:space="preserve">    b - ROZVOJOVÁ PÉČE (od založení do předání stavby při podzimní výsadbě)</t>
  </si>
  <si>
    <t>VÝSADBA STROMŮ do volné půdy</t>
  </si>
  <si>
    <t>Náklady na recyklaci - zeminy s drny a kamení - ve vlastním odpadovém hospodářství zhotovitele nebo poplatek za uložení recyklační skládce</t>
  </si>
  <si>
    <t>-505142180</t>
  </si>
  <si>
    <t xml:space="preserve">"Odvoz odpadu na skládku / kompost vč. poplatku za skládkovné nebo recyklace na vlastní náklady ve vlastním odpadovém hospodářství" </t>
  </si>
  <si>
    <t>"BT 42 Hloubení jam pro výsadbu dřevin s výměnou půdy z 50%, objem 0,8 m3" (12*0,8*0,5)</t>
  </si>
  <si>
    <t>"BT 43 Hloubení jam pro výsadbu dřevin s výměnou půdy z 100%, objem 0,8 m3" (4*0,8)</t>
  </si>
  <si>
    <t>"tonáž bude upřesněna dle skutečné realizace"</t>
  </si>
  <si>
    <t>174111109</t>
  </si>
  <si>
    <t>Příplatek k zásypu za ruční prohození sypaniny sítem</t>
  </si>
  <si>
    <t>-1112043063</t>
  </si>
  <si>
    <t>"BT 42 Hloubení jam pro výsadbu dřevin s výměnou půdy z 50%, objem 0,8 m3" 12*0,8*0,5</t>
  </si>
  <si>
    <t>"+ 40% + prohozu na pročištění" 4,8*0,4</t>
  </si>
  <si>
    <t>183101221</t>
  </si>
  <si>
    <t>Jamky pro výsadbu s výměnou 50 % půdy zeminy skupiny 1 až 4 obj přes 0,4 do 1 m3 v rovině a svahu do 1:5</t>
  </si>
  <si>
    <t>-1637826260</t>
  </si>
  <si>
    <t>"BT 42 Hloubení jam pro výsadbu dřevin s výměnou půdy z 50%, objem 0,8 m3" 12</t>
  </si>
  <si>
    <t>183101321</t>
  </si>
  <si>
    <t>Jamky pro výsadbu s výměnou 100 % půdy zeminy skupiny 1 až 4 obj přes 0,4 do 1 m3 v rovině a svahu do 1:5</t>
  </si>
  <si>
    <t>-1401782942</t>
  </si>
  <si>
    <t>"BT 43 Hloubení jam pro výsadbu dřevin s výměnou půdy z 100%, objem 0,8 m3" 4</t>
  </si>
  <si>
    <t>183403132</t>
  </si>
  <si>
    <t>Obdělání půdy rytím v zemině skupiny 3 v rovině a svahu do 1:5</t>
  </si>
  <si>
    <t>121545444</t>
  </si>
  <si>
    <t>"Mechan. rozpojení dna a stěn jámy pro výsadbu stromu"</t>
  </si>
  <si>
    <t>"dno" (1*16)</t>
  </si>
  <si>
    <t>"stěny" (0,8*4*16)</t>
  </si>
  <si>
    <t>10321100-1</t>
  </si>
  <si>
    <t>Substrát - písčitý substrát – písek 40% (bez nulové frakce), ornice 60 % + půdní kondicionér (cca. 1 kg na m3 substrátu) a mykorrhizní houby</t>
  </si>
  <si>
    <t>-575450478</t>
  </si>
  <si>
    <t xml:space="preserve">"BT 44  písčitý substrát – písek 40% (bez nulové frakce!), ornice 60%" </t>
  </si>
  <si>
    <t>"+ půdní kondicionér (cca. 1 kg na m3 substrátu – dle výrobce), mykorrhizní houby (dávkování dle výrobce) "</t>
  </si>
  <si>
    <t>"vč. 20 % sléhavost materiálu" (4*0,7*1,2)+(12*0,3*1,2)</t>
  </si>
  <si>
    <t>"Pozn. substrát bude před realizací vyvzorkován a schválen architektem."</t>
  </si>
  <si>
    <t>184911332</t>
  </si>
  <si>
    <t>Drenážní vrstva záhonu pro výsadby v rovině nebo ve svahu do 1:5 pl přes 8 do 10 m2 hl přes 50 do 150 mm</t>
  </si>
  <si>
    <t>603450938</t>
  </si>
  <si>
    <t>"BT 45 Drenážní vrstva štěrk 16/32, tl. 100 mm" 16</t>
  </si>
  <si>
    <t>"položka vč. štěrku 16/32, tl. 100 mm"</t>
  </si>
  <si>
    <t>184502115</t>
  </si>
  <si>
    <t>Vyzvednutí dřeviny k přesazení s balem D přes 0,8 do 1,0 m v rovině a svahu do 1:5</t>
  </si>
  <si>
    <t>-1272658811</t>
  </si>
  <si>
    <t>"BT 41 přesazení stavajících mladých výsadeb - příprava stávající dřeviny k přesazení a výsadba" 2</t>
  </si>
  <si>
    <t>184102115</t>
  </si>
  <si>
    <t>Výsadba dřeviny s balem D přes 0,5 do 0,6 m do jamky se zalitím v rovině a svahu do 1:5</t>
  </si>
  <si>
    <t>-1863700291</t>
  </si>
  <si>
    <t>"BT 46 Výsadba stromů listnatých ok 18/20, min. výška nasazení koruny 2,5 m, bal" 11</t>
  </si>
  <si>
    <t>"BT 47 Výsadba vícekmenů výšky 200/250, s balem" 3</t>
  </si>
  <si>
    <t>0265025-201</t>
  </si>
  <si>
    <t>AC Aesculus x carnea (jírovec pleťový) - strom alejový listnatý, obvod kmene 18/20, výška nasazení koruny min. 2 m, zemní bal</t>
  </si>
  <si>
    <t>1088118621</t>
  </si>
  <si>
    <t>"BT 27 AC Aesculus carnea" 1</t>
  </si>
  <si>
    <t>0265025-202</t>
  </si>
  <si>
    <t>AA Acer pseudoplatanus ´Atropurpureum´ (javor klen) - strom alejový listnatý, obvod kmene 18/20, výška nasazení koruny min. 2 m, zemní bal</t>
  </si>
  <si>
    <t>-373961089</t>
  </si>
  <si>
    <t>"BT 28 AA Acer pseudoplatanus ´Atropurpureum´" 1</t>
  </si>
  <si>
    <t>0265025-203</t>
  </si>
  <si>
    <t>AP Acer pseudoplatanus (javor klen) - strom alejový listnatý, obvod kmene 18/20, výška nasazení koruny min. 2 m, zemní bal</t>
  </si>
  <si>
    <t>-571305040</t>
  </si>
  <si>
    <t>"BT 29 AP Acer pseudoplatanus" 1</t>
  </si>
  <si>
    <t>0265025-204</t>
  </si>
  <si>
    <t>UL Ulmus ´Frontier´ (jilm) - strom alejový listnatý, obvod kmene 18/20, výška nasazení koruny min. 2 m, zemní bal</t>
  </si>
  <si>
    <t>-1830741286</t>
  </si>
  <si>
    <t>"BT 30 UL Ulmus ´Frontier´" 1</t>
  </si>
  <si>
    <t>0265025-205</t>
  </si>
  <si>
    <t>FA Fagus sylvatica ´Atropunicea´ (buk lesní) - strom alejový listnatý, obvod kmene 18/20, výška nasazení koruny min. 2 m, zemní bal</t>
  </si>
  <si>
    <t>331341460</t>
  </si>
  <si>
    <t>"BT 31 FA Fagus sylvatica ´Atropunicea´" 1</t>
  </si>
  <si>
    <t>0265025-206</t>
  </si>
  <si>
    <t>FS Fagus sylvatica (buk lesní) - strom alejový listnatý, obvod kmene 18/20, výška nasazení koruny min. 2 m, zemní bal</t>
  </si>
  <si>
    <t>-1105454651</t>
  </si>
  <si>
    <t>"BT 32 FS Fagus sylvatica" 1</t>
  </si>
  <si>
    <t>0265025-207</t>
  </si>
  <si>
    <t>SO Sophora japonica (jerlín japonský) - strom alejový listnatý, obvod kmene 18/20, výška nasazení koruny min. 2 m, zemní bal</t>
  </si>
  <si>
    <t>-1824946516</t>
  </si>
  <si>
    <t>"BT 33 SO Sophora japonica" 1</t>
  </si>
  <si>
    <t>0265025-208</t>
  </si>
  <si>
    <t>QC Quercus coccinea (dub šarlatový) - strom alejový listnatý, obvod kmene 18/20, výška nasazení koruny min. 2 m, zemní bal</t>
  </si>
  <si>
    <t>-142354994</t>
  </si>
  <si>
    <t>"BT 34 QC Quercus coccinea" 2</t>
  </si>
  <si>
    <t>0265025-209</t>
  </si>
  <si>
    <t>QP Qucercus palustris (dub bahenní) - strom alejový listnatý, obvod kmene 18/20, výška nasazení koruny min. 2 m, zemní bal</t>
  </si>
  <si>
    <t>717553880</t>
  </si>
  <si>
    <t>"BT 35 QP Qucercus palustris" 1</t>
  </si>
  <si>
    <t>0265025-210</t>
  </si>
  <si>
    <t>TC Tilia cordata (lípa srdčitá) - strom alejový listnatý, obvod kmene 18/20, výška nasazení koruny min. 2 m, zemní bal</t>
  </si>
  <si>
    <t>-1958430142</t>
  </si>
  <si>
    <t>"BT 36 TC Tilia cordata" 1</t>
  </si>
  <si>
    <t>0265025-211</t>
  </si>
  <si>
    <t>PY Prunus yedoensis 1 ks vícekmen 200/250 zemní bal</t>
  </si>
  <si>
    <t>1927131612</t>
  </si>
  <si>
    <t>"BT 38 PY Prunus yedoensis" 1</t>
  </si>
  <si>
    <t>0265025-212</t>
  </si>
  <si>
    <t>MK Magnolia kobus 1 ks vícekmen 200/250, zemní bal</t>
  </si>
  <si>
    <t>-652034765</t>
  </si>
  <si>
    <t>"BT 39 MK Magnolia kobus" 1</t>
  </si>
  <si>
    <t>0265025-213</t>
  </si>
  <si>
    <t>PS Prunus subhirtella ´Autumnalis rosea´ (višeň chloupkatá) - vícekmen listnatý, výška 200/250, zemní bal</t>
  </si>
  <si>
    <t>-1350672220</t>
  </si>
  <si>
    <t>"PS Prunus subhirtella ´Autumnalis rosea´" 1</t>
  </si>
  <si>
    <t>184215133</t>
  </si>
  <si>
    <t>Ukotvení kmene dřevin v rovině nebo na svahu do 1:5 třemi kůly D do 0,1 m dl přes 2 do 3 m</t>
  </si>
  <si>
    <t>-1808040675</t>
  </si>
  <si>
    <t>"BT 48 Nadzemní kotvení - 3 kůly dřevěné impregnované dl 2,5 m, tl. 8 cm, 3 řady spojovacích příček, dráty, pásky" 13</t>
  </si>
  <si>
    <t>"stromy alejové a přesazované"</t>
  </si>
  <si>
    <t>"Položka je vč. dodávek drátů a pásky a jutoviny"</t>
  </si>
  <si>
    <t>60591255</t>
  </si>
  <si>
    <t>kůl vyvazovací dřevěný impregnovaný D 8cm dl 2,5m</t>
  </si>
  <si>
    <t>-1351642459</t>
  </si>
  <si>
    <t>13*3</t>
  </si>
  <si>
    <t>60591320-1</t>
  </si>
  <si>
    <t>dřevěná půlkulatina odkorněná D 8 cm</t>
  </si>
  <si>
    <t>-1981526189</t>
  </si>
  <si>
    <t>"3 řady spojovacích příčlí kotvících kůlů"</t>
  </si>
  <si>
    <t>3*3*0,7*13</t>
  </si>
  <si>
    <t>184215112</t>
  </si>
  <si>
    <t>Ukotvení kmene dřevin v rovině nebo na svahu do 1:5 jedním kůlem D do 0,1 m dl přes 1 do 2 m</t>
  </si>
  <si>
    <t>-994471852</t>
  </si>
  <si>
    <t>"BT 49 Nadzemní kotvení - 1 kůlem, dřevěný impregnovaný dl 2 m, tl. 8 cm - vícekmeny" 3</t>
  </si>
  <si>
    <t>60591253</t>
  </si>
  <si>
    <t>kůl vyvazovací dřevěný impregnovaný D 8cm dl 2m</t>
  </si>
  <si>
    <t>-1481058668</t>
  </si>
  <si>
    <t>184215413</t>
  </si>
  <si>
    <t>Zhotovení závlahové mísy dřevin D přes 1,0 m v rovině nebo na svahu do 1:5</t>
  </si>
  <si>
    <t>436172342</t>
  </si>
  <si>
    <t>"BT 50 zhotovení závlahové mísy" 16</t>
  </si>
  <si>
    <t>184501141-09</t>
  </si>
  <si>
    <t>Zhotovení obalu z plastové chráničky kmene proti poškození sekačkou - v rovině ve svahu do 1:5</t>
  </si>
  <si>
    <t>-141336742</t>
  </si>
  <si>
    <t>"BT 51 Chránička kmene proti mechanickému poškození" 16</t>
  </si>
  <si>
    <t>61894009-01</t>
  </si>
  <si>
    <t>chránička kmene proti poškození strunovou sekačkou - polyethylen PE, zelená: v.21cm, dl. 36cm (1ks pro kmen do D11cm, pro větší D spoje zámky více ks)</t>
  </si>
  <si>
    <t>-1563215346</t>
  </si>
  <si>
    <t>2*16</t>
  </si>
  <si>
    <t>184813162-2</t>
  </si>
  <si>
    <t>Zřízení ochranného nátěru kmene stromu do výšky 2 m obvodu přes 180 do 250 mm</t>
  </si>
  <si>
    <t>-1425974421</t>
  </si>
  <si>
    <t>"BT 52 Ochranný nátěr kmene proti korní spále" 16</t>
  </si>
  <si>
    <t>25234029-02</t>
  </si>
  <si>
    <t xml:space="preserve">ochranný nátěr na kmeny - ochrana proti  korní spále (bal.10 kg), spotřeba cca 1 kg/m2 </t>
  </si>
  <si>
    <t>1884392603</t>
  </si>
  <si>
    <t>0,2*2*13 +0,1*5*3*2</t>
  </si>
  <si>
    <t>184911421</t>
  </si>
  <si>
    <t>Mulčování rostlin kůrou tl do 0,1 m v rovině a svahu do 1:5</t>
  </si>
  <si>
    <t>1014485620</t>
  </si>
  <si>
    <t>"BT 53 Mulčování výsadbové mísy, tl. 100 mm" 16</t>
  </si>
  <si>
    <t>10391100</t>
  </si>
  <si>
    <t>kůra mulčovací VL</t>
  </si>
  <si>
    <t>-1012948560</t>
  </si>
  <si>
    <t>"BT 54 jemně drcená borka - bude vyvzorkováno a schváleno architektem" 16*0,1</t>
  </si>
  <si>
    <t>185804311</t>
  </si>
  <si>
    <t>Zalití rostlin vodou plocha do 20 m2</t>
  </si>
  <si>
    <t>179225866</t>
  </si>
  <si>
    <t>"BT 55 Zalití po výsadbě 120 l / strom"</t>
  </si>
  <si>
    <t>"v ceně je i dodávka vody (bez dovozu)"</t>
  </si>
  <si>
    <t>16*0,12</t>
  </si>
  <si>
    <t>185851121</t>
  </si>
  <si>
    <t>Dovoz vody pro zálivku rostlin za vzdálenost do 1000 m</t>
  </si>
  <si>
    <t>1888947855</t>
  </si>
  <si>
    <t>16*0,15</t>
  </si>
  <si>
    <t>845431636</t>
  </si>
  <si>
    <t>"BT 56 Komparativní řez po výsadbě" 16</t>
  </si>
  <si>
    <t>b</t>
  </si>
  <si>
    <t>ROZVOJOVÁ PÉČE (od založení do předání stavby při podzimní výsadbě)</t>
  </si>
  <si>
    <t>184801121</t>
  </si>
  <si>
    <t>Ošetřování vysazených dřevin solitérních v rovině a svahu do 1:5</t>
  </si>
  <si>
    <t>1995372832</t>
  </si>
  <si>
    <t>"BT 56 ošetření dřevin po výsadbě 2x cykl" 16*2</t>
  </si>
  <si>
    <t>"V cenách jsou započteny i náklady na odplevelení s nakypřením nebo vypletí"</t>
  </si>
  <si>
    <t>"odstranění poškozených částí dřeviny s případným složením odpadu na hromady"</t>
  </si>
  <si>
    <t>"naložení na DP, odvoz do 20 km a s jeho složením"</t>
  </si>
  <si>
    <t>"vč. vypletí  závlah.mísy"</t>
  </si>
  <si>
    <t>184911111-03</t>
  </si>
  <si>
    <t>Kontrola úvazků dřeviny ke kůlům</t>
  </si>
  <si>
    <t>313057406</t>
  </si>
  <si>
    <t>"BT 59 kontrola kotvení 1x - stromy ve volné půdě" 16</t>
  </si>
  <si>
    <t>2049393628</t>
  </si>
  <si>
    <t>"BT 57 Zálivka 120 l/strom – 5x dle průběhu počasí" 16*0,12*5</t>
  </si>
  <si>
    <t>1257756163</t>
  </si>
  <si>
    <t>16*0,12*5</t>
  </si>
  <si>
    <t>171201231-19</t>
  </si>
  <si>
    <t>Náklady na recyklaci biologicky rozložitelného odpadu ve vlastním odpadovém hospodářství zhotovitele nebo poplatek za uložení na kompostárně biologicky rozložitelného odpadu, kód odpadu 20 02 01</t>
  </si>
  <si>
    <t>-1924335065</t>
  </si>
  <si>
    <t>"odhad tonáže odpadu z odplevelení: =  12-14 m3/ha, 100 kg/m3  = 14*100=1,4t/ha" (1,4*16)/10000</t>
  </si>
  <si>
    <t>-1717047232</t>
  </si>
  <si>
    <t>SO 04.3 - Výsadba keřů</t>
  </si>
  <si>
    <t xml:space="preserve">    a - VÝSADBA KEŘŮ</t>
  </si>
  <si>
    <t>VÝSADBA KEŘŮ</t>
  </si>
  <si>
    <t>-1880566286</t>
  </si>
  <si>
    <t>"BT 77 Hloubení jam pro výsadbu dřevin s výměnou půdy z 50%, objem 0,04 m3" (29*0,04*0,5)</t>
  </si>
  <si>
    <t>"BT 78 Hloubení jam pro výsadbu dřevin s výměnou půdy z 100%, objem 0,04 m3" (3*0,04)</t>
  </si>
  <si>
    <t>-297505312</t>
  </si>
  <si>
    <t>"BT 77 Hloubení jam pro výsadbu dřevin s výměnou půdy z 50%, objem 0,04 m3" 29*0,04*0,5</t>
  </si>
  <si>
    <t>"+ 40% + prohozu na pročištění" 0,58*0,4</t>
  </si>
  <si>
    <t>183101213</t>
  </si>
  <si>
    <t>Jamky pro výsadbu s výměnou 50 % půdy zeminy skupiny 1 až 4 obj přes 0,02 do 0,05 m3 v rovině a svahu do 1:5</t>
  </si>
  <si>
    <t>-660355240</t>
  </si>
  <si>
    <t>"BT 77 Hloubení jamek pro výsadbu dřevin s výměnou půdy z 50 %, objem 0,04 m3" 29</t>
  </si>
  <si>
    <t>183101313</t>
  </si>
  <si>
    <t>Jamky pro výsadbu s výměnou 100 % půdy zeminy skupiny 1 až 4 obj přes 0,02 do 0,05 m3 v rovině a svahu do 1:5</t>
  </si>
  <si>
    <t>1098139677</t>
  </si>
  <si>
    <t>"BT 78 Hloubení jamek pro výsadbu dřevin s výměnou půdy z 100 %, objem 0,04 m3" 3</t>
  </si>
  <si>
    <t>10321100-12</t>
  </si>
  <si>
    <t>substrát pro výsadbu - 50% prosátá ornice, 20% kompost, 30% štěrk fr. 2-4 + půdní kondicionér 1 kg/m3 substrátu, mykorrhizní houby</t>
  </si>
  <si>
    <t>-1184271912</t>
  </si>
  <si>
    <t>"BT 79 výsadbový substrát  – 50% prosátá ornice z výkopu, 20% kompost, 30% štěrk fr. 2-4 nebo písek bez nulové frakce" 29*0,02*1,2+3*0,04*1,2</t>
  </si>
  <si>
    <t>"+ půdní kondicionér 1 kg/m3 substrátu (přesné dávkování bude upraveno dle výrobce) a mykorrhizní houby (dávkování dle výrobce)"</t>
  </si>
  <si>
    <t>"sléhavost substrátu 20 %"</t>
  </si>
  <si>
    <t>184102111</t>
  </si>
  <si>
    <t>Výsadba dřeviny s balem D přes 0,1 do 0,2 m do jamky se zalitím v rovině a svahu do 1:5</t>
  </si>
  <si>
    <t>309465074</t>
  </si>
  <si>
    <t>"BT 80 výsadba keřů kontejnorovaných nebo s balem" 32</t>
  </si>
  <si>
    <t>0265036-10</t>
  </si>
  <si>
    <t>TB Taxus baccata - víceletý, výška 125/150, 5l kontejner/bal</t>
  </si>
  <si>
    <t>2070190857</t>
  </si>
  <si>
    <t>"BT 67 TB Taxus baccata" 4</t>
  </si>
  <si>
    <t>0265036-11</t>
  </si>
  <si>
    <t>VF Viburnum fragrans - víceletý, výška 125/150, 5l kontejner/bal</t>
  </si>
  <si>
    <t>207106032</t>
  </si>
  <si>
    <t>"BT 68 VF Viburnum fragrans" 6</t>
  </si>
  <si>
    <t>0265036-12</t>
  </si>
  <si>
    <t>LF Lonicera fragratissima - víceletý, výška 125/150, 5l kontejner/bal</t>
  </si>
  <si>
    <t>74845920</t>
  </si>
  <si>
    <t>"BT 69 LF Lonicera fragratissima " 3</t>
  </si>
  <si>
    <t>0265036-13</t>
  </si>
  <si>
    <t>CM Cornus mas - víceletý, výška 125/150, 5l kontejner/bal</t>
  </si>
  <si>
    <t>1121328152</t>
  </si>
  <si>
    <t>"BT 70 CM Cornus mas" 2</t>
  </si>
  <si>
    <t>0265036-14</t>
  </si>
  <si>
    <t>DG Deutzia gracilis - víceletý, výška 125/150, 5l kontejner/bal</t>
  </si>
  <si>
    <t>-1969669755</t>
  </si>
  <si>
    <t>"BT 71 DG Deutzia gracilis" 4</t>
  </si>
  <si>
    <t>0265036-15</t>
  </si>
  <si>
    <t>HP Hydragea paniculata - víceletý, výška 125/150, 5l kontejner/bal</t>
  </si>
  <si>
    <t>-983495853</t>
  </si>
  <si>
    <t>"BT 72 HP Hydragea paniculata" 3</t>
  </si>
  <si>
    <t>0265036-16</t>
  </si>
  <si>
    <t>VP Viburnum plicatum - víceletý, výška 125/150, 5l kontejner/bal</t>
  </si>
  <si>
    <t>-121939382</t>
  </si>
  <si>
    <t>"BT 73 VP Viburnum plicatum" 5</t>
  </si>
  <si>
    <t>0265036-17</t>
  </si>
  <si>
    <t>HI Hamamelis intermedia - víceletý, výška 125/150, 5l kontejner/bal</t>
  </si>
  <si>
    <t>-201979634</t>
  </si>
  <si>
    <t>"BT 74 HI Hamamelis intermedia" 1</t>
  </si>
  <si>
    <t>0265036-18</t>
  </si>
  <si>
    <t>HJ Hamamelis japonica - víceletý, výška 125/150, 5l kontejner/bal</t>
  </si>
  <si>
    <t>2005468236</t>
  </si>
  <si>
    <t>"BT 75 HJ Hamamelis japonica" 3</t>
  </si>
  <si>
    <t>0265036-19</t>
  </si>
  <si>
    <t>MS Magnoila stellata - víceletý, výška 125/150, 5l kontejner/bal</t>
  </si>
  <si>
    <t>-732997982</t>
  </si>
  <si>
    <t>"BT 76 MS Magnoila stellata" 1</t>
  </si>
  <si>
    <t>184215412</t>
  </si>
  <si>
    <t>Zhotovení závlahové mísy dřevin D přes 0,5 do 1,0 m v rovině nebo na svahu do 1:5</t>
  </si>
  <si>
    <t>-1656963306</t>
  </si>
  <si>
    <t>"BT 81 zhotovení závlahové mísy" 32</t>
  </si>
  <si>
    <t>-671492205</t>
  </si>
  <si>
    <t>"BT 82 mulčování závlahové mísy kůrou tl. 70 mm" 32*0,7</t>
  </si>
  <si>
    <t>1763727680</t>
  </si>
  <si>
    <t>"BT 83 jemně drcená borka" 22,4*0,07</t>
  </si>
  <si>
    <t>184851413</t>
  </si>
  <si>
    <t>Zpětný řez netrnitých keřů po výsadbě v přes 1 m</t>
  </si>
  <si>
    <t>-1353034205</t>
  </si>
  <si>
    <t>"BT 85 komparativní řez po výsadbě" 32</t>
  </si>
  <si>
    <t>767483073</t>
  </si>
  <si>
    <t>"zalití po výsadbě 30 l/dřevina" 32*0,03*1</t>
  </si>
  <si>
    <t>-697008387</t>
  </si>
  <si>
    <t>32*0,03*1</t>
  </si>
  <si>
    <t>-1199586002</t>
  </si>
  <si>
    <t>"BT 87 ošetření dřevin po výsadbě – vypletí závlahové mísy, odstranění poškozených částí dřeviny 2x" 32*2</t>
  </si>
  <si>
    <t>1601535239</t>
  </si>
  <si>
    <t>"BT 86 Zálivka 30 l/dřevina – 5x dle průběhu počasí" 32*0,03*5</t>
  </si>
  <si>
    <t>1625491934</t>
  </si>
  <si>
    <t>32*0,03*5</t>
  </si>
  <si>
    <t>1789053425</t>
  </si>
  <si>
    <t>"odhad tonáže odpadu z odplevelení: =  12-14 m3/ha, 100 kg/m3  = 14*100=1,4t/ha" (1,4*22,4)/10000</t>
  </si>
  <si>
    <t>-1893421158</t>
  </si>
  <si>
    <t>SO 04.4.1 - Parkový trávník</t>
  </si>
  <si>
    <t xml:space="preserve">    a - ZALOŽENÍ parkového trávníku</t>
  </si>
  <si>
    <t xml:space="preserve">    b - ROZVOJOVÁ PÉČE (od založení do předání stavby při podzimním založení)</t>
  </si>
  <si>
    <t>ZALOŽENÍ parkového trávníku</t>
  </si>
  <si>
    <t>-188710906</t>
  </si>
  <si>
    <t>"BT 93 odstranění zbytků biomasy (travního drnu) a dalších příměsí" 0,05*7574</t>
  </si>
  <si>
    <t>171251201</t>
  </si>
  <si>
    <t>Uložení sypaniny na skládky nebo meziskládky</t>
  </si>
  <si>
    <t>-1788355622</t>
  </si>
  <si>
    <t>0,05*7574</t>
  </si>
  <si>
    <t>1422863675</t>
  </si>
  <si>
    <t>635567885</t>
  </si>
  <si>
    <t>0,05*7574*11</t>
  </si>
  <si>
    <t>-1508434520</t>
  </si>
  <si>
    <t>183403114</t>
  </si>
  <si>
    <t>Obdělání půdy kultivátorováním v rovině a svahu do 1:5</t>
  </si>
  <si>
    <t>743720445</t>
  </si>
  <si>
    <t>"BT 92 rozrušení travního drnu s ohledem na kořenový systém stromů - rotavátorování" 7574</t>
  </si>
  <si>
    <t>"BT 96 zapravení substrátu" 7574</t>
  </si>
  <si>
    <t>185811221</t>
  </si>
  <si>
    <t>Vyhrabání trávníku souvislé pl přes 1000 do 10000 m2 v rovině nebo na svahu do 1:5</t>
  </si>
  <si>
    <t>279599844</t>
  </si>
  <si>
    <t>"BT 93 odstranění zbytků biomasy a dalších příměsí" 7574</t>
  </si>
  <si>
    <t>181351113</t>
  </si>
  <si>
    <t>Rozprostření ornice tl vrstvy do 200 mm pl přes 500 m2 v rovině nebo ve svahu do 1:5 strojně</t>
  </si>
  <si>
    <t>1306563757</t>
  </si>
  <si>
    <t>"BT 94 rozprostření zeminy pro trávník tl. cca 5 cm" 7574</t>
  </si>
  <si>
    <t>"BT 95 rozprostření písku - písek 0,6-1,2 mm (bez nulové frakce) tl. 2 cm" 7574</t>
  </si>
  <si>
    <t>"pozn. bude použita zemina z mezideponie SO 01 - bude schváleno architektem během realizace"</t>
  </si>
  <si>
    <t>"V případě, že bude nutné dovézt novou zeminu, bude počítána jako vícepráce."</t>
  </si>
  <si>
    <t>58154416</t>
  </si>
  <si>
    <t>písek křemičitý sušený pytlovaný frakce 0,6/1,2</t>
  </si>
  <si>
    <t>-629874618</t>
  </si>
  <si>
    <t>"BT 95 rozprostření písku - písek 0,6-1,2 mm (bez nulové frakce) tl. 2 cm" 7574*0,02*1,5</t>
  </si>
  <si>
    <t>181151311</t>
  </si>
  <si>
    <t>Plošná úprava terénu přes 500 m2 zemina skupiny 1 až 4 nerovnosti přes 50 do 100 mm v rovinně a svahu do 1:5</t>
  </si>
  <si>
    <t>1545548675</t>
  </si>
  <si>
    <t>"BT 97 Jemné terénní modelace - urovnání do +- 1 cm" 7574</t>
  </si>
  <si>
    <t>183403153</t>
  </si>
  <si>
    <t>Obdělání půdy hrabáním v rovině a svahu do 1:5</t>
  </si>
  <si>
    <t>-1528613206</t>
  </si>
  <si>
    <t>"BT 98 hrabání 2x" 7574*2</t>
  </si>
  <si>
    <t>184813511</t>
  </si>
  <si>
    <t>Chemické odplevelení před založením kultury postřikem na široko v rovině a svahu do 1:5 ručně</t>
  </si>
  <si>
    <t>964680355</t>
  </si>
  <si>
    <t>"BT 99 Odplevelení - 1x" 7574</t>
  </si>
  <si>
    <t>181451131</t>
  </si>
  <si>
    <t>Založení parkového trávníku výsevem pl přes 1000 m2 v rovině a ve svahu do 1:5</t>
  </si>
  <si>
    <t>-1880302172</t>
  </si>
  <si>
    <t>"BT 100 Osetí včetně osiva (20-30 g/m2), parková směs do sucha" 7574</t>
  </si>
  <si>
    <t>"Přesné určení směsi a výsevek dle stanovištních podmínek, příprava směsi specializovanou firmou, odsouhlaseno architektem."</t>
  </si>
  <si>
    <t>00572490-B4</t>
  </si>
  <si>
    <t>osivo travní - parková směs do sucha, přesné složení upřesněno dle stanovištních podmínek během realizace a odsouhlaseno architektem, výsev 20-30 g/m2</t>
  </si>
  <si>
    <t>765496110</t>
  </si>
  <si>
    <t>"BT 100 Osetí včetně osiva (20-30 g/m2), parková směs do sucha" 7574*0,025*1,03</t>
  </si>
  <si>
    <t>"přesné složení upřesněno dle stanovištních podmínek během realizace a odsouhlaseno architektem"</t>
  </si>
  <si>
    <t>185802113</t>
  </si>
  <si>
    <t>Hnojení půdy umělým hnojivem na široko v rovině a svahu do 1:5</t>
  </si>
  <si>
    <t>1006582538</t>
  </si>
  <si>
    <t>"BT 101 hnojení startovací (30g /m2)" 7574*0,03*0,001</t>
  </si>
  <si>
    <t>25191155-11</t>
  </si>
  <si>
    <t>hnojivo startovací - pro založení trávníků, spotřeba 30g/m2</t>
  </si>
  <si>
    <t>1472778321</t>
  </si>
  <si>
    <t>"BT 101 hnojení startovací (30g /m2)" 7574*0,03*1,03</t>
  </si>
  <si>
    <t>183403161</t>
  </si>
  <si>
    <t>Obdělání půdy válením v rovině a svahu do 1:5</t>
  </si>
  <si>
    <t>-582879130</t>
  </si>
  <si>
    <t>"BT 102 válcování 2t" 7574</t>
  </si>
  <si>
    <t>185804312</t>
  </si>
  <si>
    <t>Zalití rostlin vodou plocha přes 20 m2</t>
  </si>
  <si>
    <t>-648811525</t>
  </si>
  <si>
    <t>"BT 103 zalití po založení trávníku 10l/m2" 7574*0,01*1</t>
  </si>
  <si>
    <t>-291911855</t>
  </si>
  <si>
    <t>7574*0,01*1</t>
  </si>
  <si>
    <t>ROZVOJOVÁ PÉČE (od založení do předání stavby při podzimním založení)</t>
  </si>
  <si>
    <t>-204760172</t>
  </si>
  <si>
    <t>"odhad tonáže odpadu po pokosení trávníku" (1*7574*0,05*0,3)/2</t>
  </si>
  <si>
    <t>185803111</t>
  </si>
  <si>
    <t>Ošetření trávníku shrabáním v rovině a svahu do 1:5</t>
  </si>
  <si>
    <t>-1871542456</t>
  </si>
  <si>
    <t>"BT 106 kosení odplevelovací" 7574</t>
  </si>
  <si>
    <t>"V cenách započteno: pokosení se shrabáním a odvozem shrabu do 20km"</t>
  </si>
  <si>
    <t>-1367887093</t>
  </si>
  <si>
    <t>"BT 105 hnojení (5 g dusíku/m2) po první seči" 7574*0,005*0,001*1,03</t>
  </si>
  <si>
    <t>25191155-13</t>
  </si>
  <si>
    <t>hnojivo dusíkaté granulované pro údržbu trávníků - spotřeba 5g/m2</t>
  </si>
  <si>
    <t>1856320371</t>
  </si>
  <si>
    <t>7574*0,005*1,03</t>
  </si>
  <si>
    <t>-1274444108</t>
  </si>
  <si>
    <t>"BT 104 Zálivka 10l/m2, cca 5x dle počasí" 7574*0,01*5</t>
  </si>
  <si>
    <t>-1659038373</t>
  </si>
  <si>
    <t>7574*0,01*5</t>
  </si>
  <si>
    <t>1038218279</t>
  </si>
  <si>
    <t>SO 04.4.2 - Štěrkový trávník</t>
  </si>
  <si>
    <t xml:space="preserve">    a - ZALOŽENÍ štěrkového trávníku</t>
  </si>
  <si>
    <t>ZALOŽENÍ štěrkového trávníku</t>
  </si>
  <si>
    <t>-1624811596</t>
  </si>
  <si>
    <t>"sejmuté drny: odhad tonáž 1,4 t/m3  (při tl. 10cm)" 0,1*763,5</t>
  </si>
  <si>
    <t>1507286719</t>
  </si>
  <si>
    <t>763,5*0,1</t>
  </si>
  <si>
    <t>-1954608769</t>
  </si>
  <si>
    <t>365884959</t>
  </si>
  <si>
    <t>763,5*0,1*11</t>
  </si>
  <si>
    <t>111301111</t>
  </si>
  <si>
    <t>Sejmutí drnu tl do 100 mm s přemístěním do 50 m nebo naložením na dopravní prostředek</t>
  </si>
  <si>
    <t>431481456</t>
  </si>
  <si>
    <t>"BT 112 sejmutí travního drnu tl. 10 cm (v místech stávajících trávníků) s odvozem" 763,5</t>
  </si>
  <si>
    <t>181951112</t>
  </si>
  <si>
    <t>Úprava pláně v hornině třídy těžitelnosti I skupiny 1 až 3 se zhutněním strojně</t>
  </si>
  <si>
    <t>101621360</t>
  </si>
  <si>
    <t>"BT 113 Srovnání pláně a hutnění válcem 3,5 t bez vibrace" 846,3</t>
  </si>
  <si>
    <t>184854113-1</t>
  </si>
  <si>
    <t>Míchání vegetačních substrátů na stavbě - Štěrkodrť 16/32 se zeminou 70:30</t>
  </si>
  <si>
    <t>518487376</t>
  </si>
  <si>
    <t>"BT 114 Vegetační substrát (drcené kamenivo 8/16 70%, zemina 30%), míchání na místě + 30 % sléhavost"  846,3*0,1*1,3</t>
  </si>
  <si>
    <t>58343930</t>
  </si>
  <si>
    <t>kamenivo drcené hrubé frakce 16/32</t>
  </si>
  <si>
    <t>-234405495</t>
  </si>
  <si>
    <t>846,3*0,1*0,7*1,9*1,3</t>
  </si>
  <si>
    <t>10371500</t>
  </si>
  <si>
    <t>substrát pro trávníky VL</t>
  </si>
  <si>
    <t>-268061067</t>
  </si>
  <si>
    <t>846,3*0,1*0,3*1,3</t>
  </si>
  <si>
    <t>-1155565191</t>
  </si>
  <si>
    <t>"rozprostření substrátu pro štěrkový trávník" 846,3</t>
  </si>
  <si>
    <t>-1549414709</t>
  </si>
  <si>
    <t>"BT 115 Odplevelení - 1x" 846,3</t>
  </si>
  <si>
    <t>181411131</t>
  </si>
  <si>
    <t>Založení parkového trávníku výsevem pl do 1000 m2 v rovině a ve svahu do 1:5</t>
  </si>
  <si>
    <t>-1272888013</t>
  </si>
  <si>
    <t>"BT 116 Osetí včetně osiva (20-30 g/m2), speciální suchovzodrná směs pro štěrkové trávníky snášející zatížení" 846,3</t>
  </si>
  <si>
    <t>00572490-28</t>
  </si>
  <si>
    <t>osivo travní - travní směs pro štěrkový trávník, přesné složení upřesněno dle stanovištních podmínek během realizace a odsouhlaseno architektem</t>
  </si>
  <si>
    <t>368250555</t>
  </si>
  <si>
    <t>846,3*0,03*1,03</t>
  </si>
  <si>
    <t>1934559744</t>
  </si>
  <si>
    <t>"BT 117 Válcování 2t" 846,3</t>
  </si>
  <si>
    <t>-1567632030</t>
  </si>
  <si>
    <t>"BT 118 hnojivo startovací 30 g/m2" 846,3*0,03*0,001</t>
  </si>
  <si>
    <t>-2030182093</t>
  </si>
  <si>
    <t>-810259348</t>
  </si>
  <si>
    <t>"BT 119 Zalití po založení trávníku 10 l/m2" 846,3*0,01*1</t>
  </si>
  <si>
    <t>-118610474</t>
  </si>
  <si>
    <t>846,3*0,01*1</t>
  </si>
  <si>
    <t>-1814957583</t>
  </si>
  <si>
    <t>"Kosení odplevelovací" (1*846,3*0,05*0,3)/2</t>
  </si>
  <si>
    <t>-1575789939</t>
  </si>
  <si>
    <t>"BT 122 Kosení odplevelovací" 846,3</t>
  </si>
  <si>
    <t>-973928900</t>
  </si>
  <si>
    <t>"BT 121 hnojení (5 g dusíku/m2) po první seči" 846,3*0,005*0,001*1,03</t>
  </si>
  <si>
    <t>292112410</t>
  </si>
  <si>
    <t>846,3*0,005*1,03</t>
  </si>
  <si>
    <t>1300765971</t>
  </si>
  <si>
    <t>"BT 120 Zálivka 10l/m2, cca 5x dle počasí" 846,3*0,01*5</t>
  </si>
  <si>
    <t>996369383</t>
  </si>
  <si>
    <t>846,3*0,01*5</t>
  </si>
  <si>
    <t>185851129</t>
  </si>
  <si>
    <t>Příplatek k dovozu vody pro zálivku rostlin do 1000 m ZKD 1000 m</t>
  </si>
  <si>
    <t>417469563</t>
  </si>
  <si>
    <t>"cenu (počet km) za dovozovou vzdálenost si dodavatel upraví dle vlastních možností"</t>
  </si>
  <si>
    <t>-863032292</t>
  </si>
  <si>
    <t>SO 04.4.3 - Zatravněná dlažba (vegetační část)</t>
  </si>
  <si>
    <t xml:space="preserve">    a - Zatravněná dlažba - vegetační část</t>
  </si>
  <si>
    <t>Zatravněná dlažba - vegetační část</t>
  </si>
  <si>
    <t>-1406392635</t>
  </si>
  <si>
    <t>"BT 131 Odplevelení 1x" 437,2</t>
  </si>
  <si>
    <t>180405111</t>
  </si>
  <si>
    <t>Založení trávníku ve vegetačních prefabrikátech výsevem semene v rovině a ve svahu do 1:5</t>
  </si>
  <si>
    <t>546190780</t>
  </si>
  <si>
    <t>"BT 132 Osetí včetně osiva (20-30 g/m2), speciální suchovzodrná směs snášející zatížení" 437,2</t>
  </si>
  <si>
    <t>"celk. plocha vč. dlažby a distačních spar"</t>
  </si>
  <si>
    <t>"založení výsevem do spar"</t>
  </si>
  <si>
    <t>00572410-35</t>
  </si>
  <si>
    <t>osivo travní - speciální suchovzdorná směs pro zatravněné dlažby</t>
  </si>
  <si>
    <t>1562350412</t>
  </si>
  <si>
    <t>"plocha pro osetí 30 %" 437,2*0,03*0,3</t>
  </si>
  <si>
    <t xml:space="preserve">"přesné složení upřesněno dle stanovištních podmínek během realizace a odsouhlaseno architektem" </t>
  </si>
  <si>
    <t>1168427460</t>
  </si>
  <si>
    <t>"BT 133 hnojení startovací (30g /m2)" 437,2*0,03*0,3*0,001</t>
  </si>
  <si>
    <t>-1806653743</t>
  </si>
  <si>
    <t>437,2*0,03*0,3</t>
  </si>
  <si>
    <t>23603145</t>
  </si>
  <si>
    <t>"BT 134 Zalití po založení trávníku 10 l/m2" 437,2*0,01*1*0,3</t>
  </si>
  <si>
    <t>1012054799</t>
  </si>
  <si>
    <t>437,2*0,01*1*0,3</t>
  </si>
  <si>
    <t>982441531</t>
  </si>
  <si>
    <t>"odhad tonáže odpadu po pokosení trávníku" (1*437,2*0,05*0,3)/2</t>
  </si>
  <si>
    <t>-2110817770</t>
  </si>
  <si>
    <t>"BT 137 kosení odplevelovací 1x" 437,2</t>
  </si>
  <si>
    <t>" V cenách započteno: pokosení se shrabáním a odvozem shrabu do 20km "</t>
  </si>
  <si>
    <t>527799722</t>
  </si>
  <si>
    <t>"BT 136 hnojení (5 g dusíku/m2) po první seči" 437,2*0,005*0,001*1,03</t>
  </si>
  <si>
    <t>-613995404</t>
  </si>
  <si>
    <t>437,2*0,005*0,3*1,03</t>
  </si>
  <si>
    <t>-171563514</t>
  </si>
  <si>
    <t>"BT 135 Zálivka 10l/m2, cca 5x dle počasí " 437,2*0,01*0,3*5</t>
  </si>
  <si>
    <t>517317397</t>
  </si>
  <si>
    <t>437,2*0,01*0,3*5</t>
  </si>
  <si>
    <t>352598026</t>
  </si>
  <si>
    <t>SO 04.5 - Trvalkové záhony</t>
  </si>
  <si>
    <t xml:space="preserve">    a - Trvalkové záhony</t>
  </si>
  <si>
    <t xml:space="preserve">    3.b - ROZVOJOVÁ PÉČE (od založení do předání stavby při podzimní výsadbě)</t>
  </si>
  <si>
    <t>358731986</t>
  </si>
  <si>
    <t>"BT 151 odvoz travního drnu tl. 10 cm" 0,1*133,5</t>
  </si>
  <si>
    <t>-294607224</t>
  </si>
  <si>
    <t>133,5*0,1</t>
  </si>
  <si>
    <t>-1419078464</t>
  </si>
  <si>
    <t>779134966</t>
  </si>
  <si>
    <t>133,5*0,1*11</t>
  </si>
  <si>
    <t>-576351521</t>
  </si>
  <si>
    <t>"BT 150 sejmutí trávního drnu a vrstvy ornice tl. 25 cm" 133,5</t>
  </si>
  <si>
    <t>121112003</t>
  </si>
  <si>
    <t>Sejmutí ornice tl vrstvy do 200 mm ručně</t>
  </si>
  <si>
    <t>118469643</t>
  </si>
  <si>
    <t>"ornice tl. 15 cm" 133,5</t>
  </si>
  <si>
    <t>-351410186</t>
  </si>
  <si>
    <t>"BT 152 rozrušení podloží - rotavátorování 1x" 174,3</t>
  </si>
  <si>
    <t>"BT 154 rozprostření namíchaného substrátu tl. 18 cm se zapravením" 174,3</t>
  </si>
  <si>
    <t>-1412882004</t>
  </si>
  <si>
    <t>183205111</t>
  </si>
  <si>
    <t>Založení záhonu v rovině a svahu do 1:5 zemina skupiny 1 a 2</t>
  </si>
  <si>
    <t>-2022072607</t>
  </si>
  <si>
    <t>"BT 145 Z1a" 87,2</t>
  </si>
  <si>
    <t>"BT 146 Z1b" 56</t>
  </si>
  <si>
    <t>"BT 147 Z2" 20,5</t>
  </si>
  <si>
    <t>"BT 148 Z3a" 5,3</t>
  </si>
  <si>
    <t>"BT 149 Z3b" 5,3</t>
  </si>
  <si>
    <t>10321100-11</t>
  </si>
  <si>
    <t>substrát pro výsadbu - 50% prosátá ornice, 20% kompost, 30% štěrk fr. 2-4 + půdní kondicionér 1 kg/m3 substrátu</t>
  </si>
  <si>
    <t>-1574107186</t>
  </si>
  <si>
    <t>"BT 153 50% prosátá ornice z výkopů, 20% kompost, 30% štěrk fr. 2-4 nebo písek bez nulové frakce + půdní kondicionér" 174,3*0,18*1,2</t>
  </si>
  <si>
    <t>"Pozn. Využitelná zemina z výkopových prací na stavbě může být použita místo prosáté ornice."</t>
  </si>
  <si>
    <t>"Použití zeminy z výkopů musí být schváleno architektem v rámci AD."</t>
  </si>
  <si>
    <t>181111111</t>
  </si>
  <si>
    <t>Plošná úprava terénu do 500 m2 zemina skupiny 1 až 4 nerovnosti přes 50 do 100 mm v rovinně a svahu do 1:5</t>
  </si>
  <si>
    <t>-695643734</t>
  </si>
  <si>
    <t>"BT 159 Jemné terénní modelace - urovnání do +- 1 cm" 174,3</t>
  </si>
  <si>
    <t>-512449311</t>
  </si>
  <si>
    <t>"BT 160 hrabání 3x" 174,3*3</t>
  </si>
  <si>
    <t>1471379171</t>
  </si>
  <si>
    <t>"BT 161 odplevelení 1x" 174,3</t>
  </si>
  <si>
    <t>119005132</t>
  </si>
  <si>
    <t>Vytyčení výsadeb zapojených nebo v záhonu plochy přes 100 m2 s rozmístěním rostlin do plochy nepravidelně</t>
  </si>
  <si>
    <t>-125822889</t>
  </si>
  <si>
    <t>"vytyčení záhonu - rostliny budou na ploše záhonu rozmístěny zástupcem architekta" 174,3</t>
  </si>
  <si>
    <t>183111112</t>
  </si>
  <si>
    <t>Hloubení jamek bez výměny půdy zeminy skupiny 1 až 4 obj přes 0,002 do 0,005 m3 v rovině a svahu do 1:5</t>
  </si>
  <si>
    <t>-1553019700</t>
  </si>
  <si>
    <t>"BT 164 hloubení jamek pro výsadbu růží" 6</t>
  </si>
  <si>
    <t>"BT 165 hloubení jamek pro výsadbu keřů" 8</t>
  </si>
  <si>
    <t>183111111</t>
  </si>
  <si>
    <t>Hloubení jamek bez výměny půdy zeminy skupiny 1 až 4 obj do 0,002 m3 v rovině a svahu do 1:5</t>
  </si>
  <si>
    <t>-452029476</t>
  </si>
  <si>
    <t>"BT 163 hloubení jamek pro výsadbu trvalek" 924</t>
  </si>
  <si>
    <t>"BT 164 hloubení jamek pro výsadbu cibulovin (hnízda)" 435</t>
  </si>
  <si>
    <t>183211322</t>
  </si>
  <si>
    <t>Výsadba květin krytokořenných průměru kontejneru přes 80 do 120 mm</t>
  </si>
  <si>
    <t>1280017369</t>
  </si>
  <si>
    <t>"BT 166 Výsadba trvalek - rostliny K9 " 924</t>
  </si>
  <si>
    <t>0265035-1</t>
  </si>
  <si>
    <t>trvalky K9</t>
  </si>
  <si>
    <t>180081863</t>
  </si>
  <si>
    <t>"BT 155 trvalky a traviny K9 - seznam rostlin viz. textová zpráva" 924</t>
  </si>
  <si>
    <t>183211313</t>
  </si>
  <si>
    <t>Výsadba cibulí nebo hlíz</t>
  </si>
  <si>
    <t>-396645061</t>
  </si>
  <si>
    <t>"BT 167 Výsadba cibulovin" 2175</t>
  </si>
  <si>
    <t>0265035-12</t>
  </si>
  <si>
    <t>cibuloviny</t>
  </si>
  <si>
    <t>544414244</t>
  </si>
  <si>
    <t>"BT 156 cibuloviny I. jakost - seznam cibulovin viz. textová zpráva" 2175</t>
  </si>
  <si>
    <t>1518018969</t>
  </si>
  <si>
    <t>"BT 168 výsadba keřů" 8</t>
  </si>
  <si>
    <t>0265036-20</t>
  </si>
  <si>
    <t>Hydrangea paniculata ´Tardiva´, 5l kontejner/bal</t>
  </si>
  <si>
    <t>338862056</t>
  </si>
  <si>
    <t>"BT 158 Hydrangea paniculata ´Tardiva´, 5l kontejner/bal " 5</t>
  </si>
  <si>
    <t>0265036-21</t>
  </si>
  <si>
    <t>Hydrangea paniculata ´Prim´red´, 5l kontejner/bal</t>
  </si>
  <si>
    <t>1342566070</t>
  </si>
  <si>
    <t>"BT 159 Hydrangea paniculata ´Prim´red´, 5l kontejner/bal " 3</t>
  </si>
  <si>
    <t>184102211</t>
  </si>
  <si>
    <t>Výsadba keře bez balu v do 1 m do jamky se zalitím v rovině a svahu do 1:5</t>
  </si>
  <si>
    <t>-684926694</t>
  </si>
  <si>
    <t>"BT 169 výsadba růží" 6</t>
  </si>
  <si>
    <t>0265035-54</t>
  </si>
  <si>
    <t>Rosa ´The Fairy´ - růže prostokořené nebo kontejnerované</t>
  </si>
  <si>
    <t>-215099552</t>
  </si>
  <si>
    <t>"BT 157 růže prostokořené nebo kontejnerované - Rosa ´The Fairy´" 6</t>
  </si>
  <si>
    <t>185802114</t>
  </si>
  <si>
    <t>Hnojení půdy umělým hnojivem k jednotlivým rostlinám v rovině a svahu do 1:5</t>
  </si>
  <si>
    <t>1758597479</t>
  </si>
  <si>
    <t>"BT 170 Hnojení trvalek, keřů a růží tabletovým hnojivem s postupným uvolňováním 10 g/ks" 938*0,01*0,001</t>
  </si>
  <si>
    <t>25111111-01</t>
  </si>
  <si>
    <t xml:space="preserve">hnojivo postupně rozpustné k rostlinám - tablety 10g </t>
  </si>
  <si>
    <t>404097183</t>
  </si>
  <si>
    <t>938</t>
  </si>
  <si>
    <t>-466772534</t>
  </si>
  <si>
    <t>"BT 171 Mulčování záhonu tl. 70 mm" 174,3</t>
  </si>
  <si>
    <t>10391100-01</t>
  </si>
  <si>
    <t>dřevní štěpka mulčovací VL</t>
  </si>
  <si>
    <t>612520744</t>
  </si>
  <si>
    <t>"BT 172 dřevní štěpka, tl. 70 mm" 12,2</t>
  </si>
  <si>
    <t>109001253</t>
  </si>
  <si>
    <t>"BT 173 Zálivka rostlin po výsadbě cca 40 l/m2" 174,3*0,04</t>
  </si>
  <si>
    <t>-535360110</t>
  </si>
  <si>
    <t>174,3*0,04</t>
  </si>
  <si>
    <t>3.b</t>
  </si>
  <si>
    <t>768107231</t>
  </si>
  <si>
    <t>"odhad tonáže odpadu z odplevelení: =  12-14 m3/ha, 100 kg/m3  = 14*100=1,4t/ha" (1,4*174,3)/10000</t>
  </si>
  <si>
    <t>185804211</t>
  </si>
  <si>
    <t>Vypletí záhonu květin s naložením a odvozem odpadu do 20 km v rovině a svahu do 1:5</t>
  </si>
  <si>
    <t>618672015</t>
  </si>
  <si>
    <t>"BT 174 odplevelení záhonu ručně - 1x" 174,3</t>
  </si>
  <si>
    <t>-1318703423</t>
  </si>
  <si>
    <t>"BT 175 Zálivka 40 l/m2 cca 5x dle počasí" 174,3*0,04*5</t>
  </si>
  <si>
    <t>1329283208</t>
  </si>
  <si>
    <t>174,3*0,04*5</t>
  </si>
  <si>
    <t>-643137219</t>
  </si>
  <si>
    <t>SO 04.6 - Popínavé rostliny</t>
  </si>
  <si>
    <t xml:space="preserve">    a - Popínavé rostliny</t>
  </si>
  <si>
    <t>1260422489</t>
  </si>
  <si>
    <t>"BT 184 Hloubení jamek pro výsadbu dřevin s výměnou půdy z 50 %, objem do 0,02 m3" (45*0,02*0,5)</t>
  </si>
  <si>
    <t>183111214</t>
  </si>
  <si>
    <t>Jamky pro výsadbu s výměnou 50 % půdy zeminy skupiny 1 až 4 obj přes 0,01 do 0,02 m3 v rovině a svahu do 1:5</t>
  </si>
  <si>
    <t>-1446586417</t>
  </si>
  <si>
    <t>"BT 184 Hloubení jamek pro výsadbu dřevin s výměnou půdy z 50 %, objem do 0,02 m3" 45</t>
  </si>
  <si>
    <t>162869350</t>
  </si>
  <si>
    <t>"BT 185 výsadbový substrát  – 50% prosátá ornice z výkopu, 20% kompost, 30% štěrk fr. 2-4 nebo písek bez nulové frakce" 45*0,02*1,2</t>
  </si>
  <si>
    <t>"+ půdní kondicionér 1 kg/m3 substrátu "</t>
  </si>
  <si>
    <t>-1571007016</t>
  </si>
  <si>
    <t>"BT 186 Výsadba popínavých dřevin 60-80 cm, v kontejnerech min. 2 l" 45</t>
  </si>
  <si>
    <t>0265036-443</t>
  </si>
  <si>
    <t>Parthenocissus quinquefolia ´Engelmanii´ - přísavník pětilistý / ko 2L - typ ovíjivé a pnoucí dřeviny, kontejner., rozvětvené min.2 výhony, vyvazované</t>
  </si>
  <si>
    <t>1411724465</t>
  </si>
  <si>
    <t>"BT 188 Parthenocissus quinquefolia ´Engelmanii´" 15</t>
  </si>
  <si>
    <t>0265036-442</t>
  </si>
  <si>
    <t>Hedera helix - břečťan popínavý / ko 2L - typ ovíjivé a pnoucí dřeviny, kontejner., rozvětvené min.2 výhony, vyvazované</t>
  </si>
  <si>
    <t>162950718</t>
  </si>
  <si>
    <t>"BT 187 Hedera Helix" 25</t>
  </si>
  <si>
    <t>0265036-448</t>
  </si>
  <si>
    <t>Hydrangea petiolaris - hortenzie řapíkatá / ko 2L - typ ovíjivé a pnoucí dřeviny, kontejner., rozvětvené min.2 výhony, vyvazované</t>
  </si>
  <si>
    <t>1000086544</t>
  </si>
  <si>
    <t>"BT 189 Hydrange petiolaris" 5</t>
  </si>
  <si>
    <t>184501141-11</t>
  </si>
  <si>
    <t>Zhotovení ochrany proti sekání – svařená kari síť výšky 50 cm, zapuštěná do terénu se dvěma ocelovými trny.</t>
  </si>
  <si>
    <t>-1773238424</t>
  </si>
  <si>
    <t>"BT 190 Zhotovení ochrany proti sekání – svařená kari síť výšky 50 cm, zapuštěná do terénu se dvěma ocelovými trny" 45</t>
  </si>
  <si>
    <t>61894009-33</t>
  </si>
  <si>
    <t>Svařená kari síť výšky 50 cm, zapuštěná do terénu se dvěma ocelovými trny</t>
  </si>
  <si>
    <t>-790402112</t>
  </si>
  <si>
    <t>-2009438771</t>
  </si>
  <si>
    <t>"BT 191 hnojení rostlin tabletovým hnojivem 1 tableta/ks" 45*0,010*0,001+0,001</t>
  </si>
  <si>
    <t xml:space="preserve">hnojivo postupně rozpustné k rostlinám - tablety  10g </t>
  </si>
  <si>
    <t>-959870912</t>
  </si>
  <si>
    <t>"BT 192 tabletové hnojivo s postupným uvolňováním" 45</t>
  </si>
  <si>
    <t>184215411</t>
  </si>
  <si>
    <t>Zhotovení závlahové mísy dřevin D do 0,5 m v rovině nebo na svahu do 1:5</t>
  </si>
  <si>
    <t>-96726363</t>
  </si>
  <si>
    <t>"BT 193 zhotovení závlahové mísy" 45</t>
  </si>
  <si>
    <t>-268983868</t>
  </si>
  <si>
    <t>"BT 194 Mulčování popínavých rosltin tl. 70 mm" 45*0,3</t>
  </si>
  <si>
    <t>-400273516</t>
  </si>
  <si>
    <t>"BT 195 jemně drcená borka, tl. 70 mm" 0,3*45*0,07</t>
  </si>
  <si>
    <t>-850683625</t>
  </si>
  <si>
    <t>"BT 196 zálivka po výsadbě 15l /ks" 45*0,015*1</t>
  </si>
  <si>
    <t>1743409056</t>
  </si>
  <si>
    <t>45*0,015*1</t>
  </si>
  <si>
    <t>-425510246</t>
  </si>
  <si>
    <t>"odhad tonáže odpadu z odplevelení: =  12-14 m3/ha, 100 kg/m3  = 14*100=1,4t/ha" (1,4*45*0,3)/10000</t>
  </si>
  <si>
    <t>37964453</t>
  </si>
  <si>
    <t>"BT 197 ošetření vysazených rostlin vč. pletí " 45*0,3</t>
  </si>
  <si>
    <t>2411001</t>
  </si>
  <si>
    <t>Navedení, kontrola pnutí výhonů pnoucích rostlin</t>
  </si>
  <si>
    <t>441346305</t>
  </si>
  <si>
    <t>"BT 198 navedení výhonů" 45</t>
  </si>
  <si>
    <t>1719991437</t>
  </si>
  <si>
    <t>"BT 199 zalití rostlin vodou 15 l/ks 5x dle průbehu počasí " 45*0,015*5</t>
  </si>
  <si>
    <t>924173777</t>
  </si>
  <si>
    <t>45*0,015*5</t>
  </si>
  <si>
    <t>-2051913303</t>
  </si>
  <si>
    <t>KOSTKA</t>
  </si>
  <si>
    <t>0,942</t>
  </si>
  <si>
    <t>0,18</t>
  </si>
  <si>
    <t>OBSYP</t>
  </si>
  <si>
    <t>0,598</t>
  </si>
  <si>
    <t>1,482</t>
  </si>
  <si>
    <t>PE32</t>
  </si>
  <si>
    <t>VYKOP1</t>
  </si>
  <si>
    <t>3,371</t>
  </si>
  <si>
    <t>VYKOP11</t>
  </si>
  <si>
    <t>1,889</t>
  </si>
  <si>
    <t>SO 06-1 - VODOVODNÍ PŘÍPOJKA A AREÁLOVÉ ROZVODY VODY - přímé výdaje na hlavní část projektu</t>
  </si>
  <si>
    <t>SO 06.1 - vodovodní přípojka - přímé výdaje na hlavní část projektu</t>
  </si>
  <si>
    <t>22221</t>
  </si>
  <si>
    <t>45231300-8</t>
  </si>
  <si>
    <t>42.21.22</t>
  </si>
  <si>
    <t xml:space="preserve">    4 - Vodorovné konstrukce</t>
  </si>
  <si>
    <t xml:space="preserve">    8 - Trubní vedení</t>
  </si>
  <si>
    <t>132254201</t>
  </si>
  <si>
    <t>Hloubení zapažených rýh š do 2000 mm v hornině třídy těžitelnosti I skupiny 3 objem do 20 m3</t>
  </si>
  <si>
    <t>-1003633011</t>
  </si>
  <si>
    <t>" přípojky "</t>
  </si>
  <si>
    <t>0,6*1,4*(3,0+0,5*2)</t>
  </si>
  <si>
    <t>" kostky "     0,5*1,12*(1,02-1,0)</t>
  </si>
  <si>
    <t>151101101</t>
  </si>
  <si>
    <t>Zřízení příložného pažení a rozepření stěn rýh hl do 2 m</t>
  </si>
  <si>
    <t>-994424954</t>
  </si>
  <si>
    <t xml:space="preserve">" výpočet "     </t>
  </si>
  <si>
    <t>2*1,4*(3,0+0,5*2)</t>
  </si>
  <si>
    <t>151101111</t>
  </si>
  <si>
    <t>Odstranění příložného pažení a rozepření stěn rýh hl do 2 m</t>
  </si>
  <si>
    <t>802212219</t>
  </si>
  <si>
    <t>" vytěžená zemina celkem "</t>
  </si>
  <si>
    <t xml:space="preserve">" odpočet zásyp "     </t>
  </si>
  <si>
    <t>-ZASYP</t>
  </si>
  <si>
    <t>2046165738</t>
  </si>
  <si>
    <t>" 27 km "     ODVOZ*(27-10)</t>
  </si>
  <si>
    <t>171201231-11</t>
  </si>
  <si>
    <t>Náklady na recyklaci - zeminy a kamení - ve vlastním odpadovém hospodářství zhotovitele nebo poplatek za uložení recyklační skládce  kód odpadu 17 05 04</t>
  </si>
  <si>
    <t>-681166257</t>
  </si>
  <si>
    <t>ODVOZ*1,75</t>
  </si>
  <si>
    <t>174151101</t>
  </si>
  <si>
    <t>Zásyp jam, šachet rýh nebo kolem objektů sypaninou se zhutněním</t>
  </si>
  <si>
    <t>-1873714042</t>
  </si>
  <si>
    <t>" prostor k zásypu rýha "     VYKOP11</t>
  </si>
  <si>
    <t>" odpočet přípojek "</t>
  </si>
  <si>
    <t>" vp - d32 "         -0,6*(0,1+0,032+0,3)*PE32</t>
  </si>
  <si>
    <t>" odpočet šachty "</t>
  </si>
  <si>
    <t>-0,5*0,4*(1,4-0,45)</t>
  </si>
  <si>
    <t>" odpočet povrch kostky "</t>
  </si>
  <si>
    <t>-0,45*1,12*1,02</t>
  </si>
  <si>
    <t>175151101</t>
  </si>
  <si>
    <t>Obsypání potrubí strojně sypaninou bez prohození, uloženou do 3 m</t>
  </si>
  <si>
    <t>-811408246</t>
  </si>
  <si>
    <t>" vp - d32 "          0,6*(0,032+0,3)*PE32</t>
  </si>
  <si>
    <t>58331351</t>
  </si>
  <si>
    <t>kamenivo těžené drobné frakce 0/4</t>
  </si>
  <si>
    <t>-1426093158</t>
  </si>
  <si>
    <t>OBSYP*1,897</t>
  </si>
  <si>
    <t>-1465310</t>
  </si>
  <si>
    <t>" přesun hmot "     OBSYP</t>
  </si>
  <si>
    <t>714240846</t>
  </si>
  <si>
    <t>Vodorovné konstrukce</t>
  </si>
  <si>
    <t>451572111</t>
  </si>
  <si>
    <t>Lože pod potrubí otevřený výkop z kameniva drobného těženého</t>
  </si>
  <si>
    <t>1399606924</t>
  </si>
  <si>
    <t xml:space="preserve">" vodovod vp "   </t>
  </si>
  <si>
    <t>0,1*0,6*PE32</t>
  </si>
  <si>
    <t>-1871155792</t>
  </si>
  <si>
    <t>" přesun hmot "     LOZE</t>
  </si>
  <si>
    <t>554943855</t>
  </si>
  <si>
    <t>452311131</t>
  </si>
  <si>
    <t>Podkladní desky z betonu prostého bez zvýšených nároků na prostředí tř. C 12/15 otevřený výkop</t>
  </si>
  <si>
    <t>610519254</t>
  </si>
  <si>
    <t>" podklad kostky "     0,15*KOSTKA</t>
  </si>
  <si>
    <t>591211111</t>
  </si>
  <si>
    <t>Kladení dlažby z kostek drobných z kamene do lože z kameniva těženého tl 50 mm</t>
  </si>
  <si>
    <t>-1889506696</t>
  </si>
  <si>
    <t>" v nezpevněném terénu okolo VM šachty "</t>
  </si>
  <si>
    <t>(0,5+0,31*2)*(0,4+0,31*2)-0,5*0,4</t>
  </si>
  <si>
    <t>-801707160</t>
  </si>
  <si>
    <t>KOSTKA*1,01</t>
  </si>
  <si>
    <t>566901145.1</t>
  </si>
  <si>
    <t>Podkladu plochy do 15 m2 kamenivem hrubým drceným tl. 300 mm</t>
  </si>
  <si>
    <t>-841187672</t>
  </si>
  <si>
    <t>167151102</t>
  </si>
  <si>
    <t>Nakládání výkopku z hornin třídy těžitelnosti II skupiny 4 a 5 do 100 m3</t>
  </si>
  <si>
    <t>-482932866</t>
  </si>
  <si>
    <t>" přesun hmot "     KOSTKA*0,3</t>
  </si>
  <si>
    <t>553372700</t>
  </si>
  <si>
    <t>Trubní vedení</t>
  </si>
  <si>
    <t>871161211.1</t>
  </si>
  <si>
    <t>Potrubí z PE100 RC SDR 11 d 32 x 3,0 mm spojované eletrospojkami vč. všech tvarovek spojek napojení na armatury a šachty otevřený výkop svařovaných elektrotvarovkouM+D</t>
  </si>
  <si>
    <t>-1659812636</t>
  </si>
  <si>
    <t>" přípojka "     3,0</t>
  </si>
  <si>
    <t>871161211</t>
  </si>
  <si>
    <t>Montáž potrubí z PE100 RC SDR 11 otevřený výkop svařovaných elektrotvarovkou d 32 x 3,0 mm</t>
  </si>
  <si>
    <t>1967781161</t>
  </si>
  <si>
    <t>28613110.1</t>
  </si>
  <si>
    <t>potrubí vodovodní PE100 RC PN 16 SDR11 32x3,0mm</t>
  </si>
  <si>
    <t>-357873118</t>
  </si>
  <si>
    <t>3*1,015 'Přepočtené koeficientem množství</t>
  </si>
  <si>
    <t>891249111</t>
  </si>
  <si>
    <t>Montáž navrtávacích pasů na potrubí z jakýchkoli trub DN 80</t>
  </si>
  <si>
    <t>448004710</t>
  </si>
  <si>
    <t>42273545</t>
  </si>
  <si>
    <t>pás navrtávací se závitovým výstupem z tvárné litiny pro vodovodní PE a PVC potrubí 90-1"</t>
  </si>
  <si>
    <t>2129401703</t>
  </si>
  <si>
    <t>" HAKU "     1</t>
  </si>
  <si>
    <t>891161321.1</t>
  </si>
  <si>
    <t>Vodovodní šoupátko 1" (DN25) pro domovní přípojky vč. přechod na navrtáv. pás 1" vč. přechod na PE potrubí d32  M+D</t>
  </si>
  <si>
    <t>222634440</t>
  </si>
  <si>
    <t>879161119.1</t>
  </si>
  <si>
    <t>Napojení PE potrubí d32 na armatury a tvarovky litinové plastové bronz. apod v šachtách a předmětech  redukce dle potřeby M+D</t>
  </si>
  <si>
    <t>-1298272664</t>
  </si>
  <si>
    <t>899401112</t>
  </si>
  <si>
    <t>Osazení poklopů uličních litinových šoupátkových</t>
  </si>
  <si>
    <t>-1653528505</t>
  </si>
  <si>
    <t>42291352</t>
  </si>
  <si>
    <t>poklop litinový šoupátkový pro zemní soupravy osazení do terénu a do vozovky</t>
  </si>
  <si>
    <t>-1474458992</t>
  </si>
  <si>
    <t>42210050</t>
  </si>
  <si>
    <t>deska podkladová uličního poklopu litinového šoupatového</t>
  </si>
  <si>
    <t>-703213919</t>
  </si>
  <si>
    <t>42291043</t>
  </si>
  <si>
    <t>souprava zemní pro domovní šoupátka 3/4"-2" Rd 1,0-1,6m</t>
  </si>
  <si>
    <t>359053155</t>
  </si>
  <si>
    <t>893811219.1</t>
  </si>
  <si>
    <t>Vodoměrná šachta hranatá 500/400 z PP vč.obetonování do 1/3 hl do 1,6 m vč. poklopu podbetonování vystrojení sedlový ventil, sedlový ventil se zpětnou klapkou a vypouštěním napojení na potrubí zateplení M+D</t>
  </si>
  <si>
    <t>1281640277</t>
  </si>
  <si>
    <t>899721111</t>
  </si>
  <si>
    <t>Signalizační vodič DN do 150 mm na potrubí</t>
  </si>
  <si>
    <t>1943739637</t>
  </si>
  <si>
    <t>899722113</t>
  </si>
  <si>
    <t>Krytí potrubí z plastů výstražnou fólií z PVC přes 25 do 34cm</t>
  </si>
  <si>
    <t>-668396519</t>
  </si>
  <si>
    <t>892233122</t>
  </si>
  <si>
    <t>Proplach a dezinfekce vodovodního potrubí DN od 40 do 70</t>
  </si>
  <si>
    <t>-976266697</t>
  </si>
  <si>
    <t>892241111</t>
  </si>
  <si>
    <t>Tlaková zkouška vodou potrubí DN do 80</t>
  </si>
  <si>
    <t>-315628769</t>
  </si>
  <si>
    <t>998276101</t>
  </si>
  <si>
    <t>Přesun hmot pro trubní vedení z trub z plastických hmot otevřený výkop</t>
  </si>
  <si>
    <t>867392337</t>
  </si>
  <si>
    <t>0,553</t>
  </si>
  <si>
    <t>4,813</t>
  </si>
  <si>
    <t>OBSYP2</t>
  </si>
  <si>
    <t>15,299</t>
  </si>
  <si>
    <t>23,68</t>
  </si>
  <si>
    <t>76,8</t>
  </si>
  <si>
    <t>45,718</t>
  </si>
  <si>
    <t>22,038</t>
  </si>
  <si>
    <t>DRENAZ</t>
  </si>
  <si>
    <t>LOZEdren</t>
  </si>
  <si>
    <t>1,72</t>
  </si>
  <si>
    <t>LOZE150</t>
  </si>
  <si>
    <t>1,548</t>
  </si>
  <si>
    <t>SO 06.2 - areálové rozvody vody  - přímé výdaje na hlavní část projektu</t>
  </si>
  <si>
    <t>OBSYP1</t>
  </si>
  <si>
    <t>0,685</t>
  </si>
  <si>
    <t>KABELkus</t>
  </si>
  <si>
    <t>KABELm</t>
  </si>
  <si>
    <t>1,2</t>
  </si>
  <si>
    <t>PSV - Práce a dodávky PSV</t>
  </si>
  <si>
    <t xml:space="preserve">    722 - Zdravotechnika - vnitřní vodovod</t>
  </si>
  <si>
    <t>M - Práce a dodávky M</t>
  </si>
  <si>
    <t xml:space="preserve">    46-M - Zemní práce při extr.mont.pracích</t>
  </si>
  <si>
    <t>119001421</t>
  </si>
  <si>
    <t>Dočasné zajištění kabelů a kabelových tratí ze 3 volně ložených kabelů</t>
  </si>
  <si>
    <t>1408789817</t>
  </si>
  <si>
    <t>" kusy "     2</t>
  </si>
  <si>
    <t>KABELkus*0,6</t>
  </si>
  <si>
    <t>139001101</t>
  </si>
  <si>
    <t>Příplatek za ztížení vykopávky v blízkosti podzemního vedení</t>
  </si>
  <si>
    <t>-1241805604</t>
  </si>
  <si>
    <t>" kabely "       0,6*0,9*1,62</t>
  </si>
  <si>
    <t>132212132</t>
  </si>
  <si>
    <t>Hloubení nezapažených rýh šířky do 800 mm v nesoudržných horninách třídy těžitelnosti I skupiny 3 ručně</t>
  </si>
  <si>
    <t>" mělké hroby - ručně "</t>
  </si>
  <si>
    <t>" arealový rozvod "</t>
  </si>
  <si>
    <t>0,6*(0,9+0,86)/2*(22,09-3,2)</t>
  </si>
  <si>
    <t>0,6*(0,9+0,9)/2*(69,85-22,09)</t>
  </si>
  <si>
    <t>" přípojky ŠT1 "</t>
  </si>
  <si>
    <t>0,6*(0,9+0,91)/2*(4,22-1,32/2)</t>
  </si>
  <si>
    <t>"  ŠT1 "</t>
  </si>
  <si>
    <t>1,55*PI*(1,32/2)^2</t>
  </si>
  <si>
    <t>" pitko P1 "     0,6+0,9*3,0</t>
  </si>
  <si>
    <t>" drenáž "     0,65*0,4*5,0*2</t>
  </si>
  <si>
    <t>" odpočet šachty ŠT1 "</t>
  </si>
  <si>
    <t>-1,5*PI*(1,32/2)^2</t>
  </si>
  <si>
    <t>" drenáž "     -LOZEdren</t>
  </si>
  <si>
    <t>247571113</t>
  </si>
  <si>
    <t>Obsyp studny ze štěrkopísku tříděného</t>
  </si>
  <si>
    <t>-2111049283</t>
  </si>
  <si>
    <t xml:space="preserve">" obsyp PP šachta "     </t>
  </si>
  <si>
    <t>1,2*PI*(1,32/2)^2*1,035</t>
  </si>
  <si>
    <t>-1,2*PI*(1,02/2)^2*1,035</t>
  </si>
  <si>
    <t>OBSYP2*1,897</t>
  </si>
  <si>
    <t>" přesun hmot "     OBSYP1+OBSYP2</t>
  </si>
  <si>
    <t>212755214</t>
  </si>
  <si>
    <t>Trativody z drenážních trubek plastových flexibilních DN 100 mm bez lože a obsypu</t>
  </si>
  <si>
    <t>157066771</t>
  </si>
  <si>
    <t>" drenáž pitko - 2x "     10,0</t>
  </si>
  <si>
    <t>212532111</t>
  </si>
  <si>
    <t>Lože pro trativody z kameniva hrubého drceného</t>
  </si>
  <si>
    <t>945319109</t>
  </si>
  <si>
    <t>" fr.16/32 "</t>
  </si>
  <si>
    <t>DRENAZ*0,4*0,4+0,6*0,4*0,25*2</t>
  </si>
  <si>
    <t>213141111</t>
  </si>
  <si>
    <t>Zřízení vrstvy z geotextilie v rovině nebo ve sklonu do 1:5 š do 3 m</t>
  </si>
  <si>
    <t>1120206502</t>
  </si>
  <si>
    <t>DRENAZ*0,4*5+0,5*2</t>
  </si>
  <si>
    <t>69311081</t>
  </si>
  <si>
    <t>geotextilie netkaná separační, ochranná, filtrační, drenážní PES 300g/m2</t>
  </si>
  <si>
    <t>-1580493746</t>
  </si>
  <si>
    <t>21*1,1845 'Přepočtené koeficientem množství</t>
  </si>
  <si>
    <t>" vodovod vp "   0,1*0,6*PE32</t>
  </si>
  <si>
    <t>" PP šachta "     0,15*PI*(1,32/2)^2</t>
  </si>
  <si>
    <t>" v nezpevněném terénu okolo PP šachty "</t>
  </si>
  <si>
    <t>PI*(0,75+0,85)*0,11</t>
  </si>
  <si>
    <t>566901122</t>
  </si>
  <si>
    <t>Vyspravení podkladu po překopech inženýrských sítí plochy do 15 m2 štěrkopískem tl. 150 mm</t>
  </si>
  <si>
    <t>" lože kostka a obsyp stropu a výlezu PP šachty "</t>
  </si>
  <si>
    <t>" 1x 150mm "     PI*(1,32/2)^2</t>
  </si>
  <si>
    <t>" odpočet výlez "     -PI*(0,64/2)^2</t>
  </si>
  <si>
    <t>" odpočet výlez+kostka "     -PI*(1,05/2)^2</t>
  </si>
  <si>
    <t>" přesun hmot "     LOZE150*0,15</t>
  </si>
  <si>
    <t>" přípojka + pitko "     73,8+3,0</t>
  </si>
  <si>
    <t>76,8*1,015 'Přepočtené koeficientem množství</t>
  </si>
  <si>
    <t>877161101</t>
  </si>
  <si>
    <t>Montáž elektrospojek na vodovodním potrubí z PE trub d 32</t>
  </si>
  <si>
    <t>-1022909653</t>
  </si>
  <si>
    <t>28615969</t>
  </si>
  <si>
    <t>elektrospojka SDR11 PE 100 PN16 D 32mm</t>
  </si>
  <si>
    <t>-843135617</t>
  </si>
  <si>
    <t>28615010</t>
  </si>
  <si>
    <t>elektrokoleno 30° 45° 60° PE 100 PN16 D 32mm</t>
  </si>
  <si>
    <t>1781552697</t>
  </si>
  <si>
    <t>28615011</t>
  </si>
  <si>
    <t>elektrotvarovka T-kus rovnoramenný PE 100 PN16 D 32mm</t>
  </si>
  <si>
    <t>1565471527</t>
  </si>
  <si>
    <t>2017617565</t>
  </si>
  <si>
    <t>893811151</t>
  </si>
  <si>
    <t>Osazení vodoměrné šachty kruhové z PP samonosné pro běžné zatížení D do 1,0 m hl do 1,2 m</t>
  </si>
  <si>
    <t>-733597498</t>
  </si>
  <si>
    <t>" ŠT1 "     1</t>
  </si>
  <si>
    <t>56230581.1</t>
  </si>
  <si>
    <t>šachta plastová vodoměrná samonosná kruhová 1,0/1,2m výlez d-600 plastový poklop uzamykatelný</t>
  </si>
  <si>
    <t>-704267056</t>
  </si>
  <si>
    <t>PSV</t>
  </si>
  <si>
    <t>Práce a dodávky PSV</t>
  </si>
  <si>
    <t>722</t>
  </si>
  <si>
    <t>Zdravotechnika - vnitřní vodovod</t>
  </si>
  <si>
    <t>722270102.1</t>
  </si>
  <si>
    <t>Sestava vodoměrová - 2x sedlový ventil DN25 G1", VM20 (Qmax=3,5m3/hod nástavec na hadici VK 1/2" , záslepka konzola a uchycení</t>
  </si>
  <si>
    <t>soubor</t>
  </si>
  <si>
    <t>618142244</t>
  </si>
  <si>
    <t>998722101</t>
  </si>
  <si>
    <t>Přesun hmot tonážní pro vnitřní vodovod v objektech v do 6 m</t>
  </si>
  <si>
    <t>2020373925</t>
  </si>
  <si>
    <t>Práce a dodávky M</t>
  </si>
  <si>
    <t>46-M</t>
  </si>
  <si>
    <t>Zemní práce při extr.mont.pracích</t>
  </si>
  <si>
    <t>460671113</t>
  </si>
  <si>
    <t>Výstražná fólie pro krytí kabelů šířky přes 25 do 34 cm</t>
  </si>
  <si>
    <t>1610417908</t>
  </si>
  <si>
    <t xml:space="preserve">" křížení inž. sítí "    </t>
  </si>
  <si>
    <t>" kabel "     KABELm</t>
  </si>
  <si>
    <t>460762111</t>
  </si>
  <si>
    <t>Křižovatka betonového kabelového žlabu s inženýrskými sítěmi bez zásypu</t>
  </si>
  <si>
    <t>-64000062</t>
  </si>
  <si>
    <t>24,92</t>
  </si>
  <si>
    <t>8,255</t>
  </si>
  <si>
    <t>1,671</t>
  </si>
  <si>
    <t>15,394</t>
  </si>
  <si>
    <t>9,526</t>
  </si>
  <si>
    <t>2-DUN - přímé výdaje na doprovodnou část projektu</t>
  </si>
  <si>
    <t>SO 03-2 - MOBILIÁŘ A VYBAVENOST - přímé výdaje na doprovodnou část projektu</t>
  </si>
  <si>
    <t>" BT 1- lavice "     0,4*0,6*1,0*2*46</t>
  </si>
  <si>
    <t>" BT 2- koš "     0,5*0,5*0,6*8</t>
  </si>
  <si>
    <t>" BT 3- nosič sáčků "     0,5*0,5*0,6*3</t>
  </si>
  <si>
    <t>" BT 6- základ sochy "     0,5*1,3*1,3</t>
  </si>
  <si>
    <t>" BT 5- odstranění základ sochy "     0,5*(1,3*1,3-1,0*1,0)</t>
  </si>
  <si>
    <t>" prostor k zásypu "     VYKOP</t>
  </si>
  <si>
    <t>" odpočet vestavěných konstrukcí "</t>
  </si>
  <si>
    <t>" ŠP lože "     -LOZE</t>
  </si>
  <si>
    <t>" beton. základ "     -ZAKLAD</t>
  </si>
  <si>
    <t>" zásyp vybouraného základu BT5 "     0,4*1,0*1,0</t>
  </si>
  <si>
    <t>1946165393</t>
  </si>
  <si>
    <t>" BT5 "     0,5</t>
  </si>
  <si>
    <t>-757694741</t>
  </si>
  <si>
    <t>0,5*2,5</t>
  </si>
  <si>
    <t>481385373</t>
  </si>
  <si>
    <t>1,25*26 'Přepočtené koeficientem množství</t>
  </si>
  <si>
    <t>-1285802506</t>
  </si>
  <si>
    <t>" podsyp ŠP "</t>
  </si>
  <si>
    <t>" BT 1- lavice "     0,2*0,1*0,8*2*46</t>
  </si>
  <si>
    <t>" BT 2- koš "     0,3*0,3*0,1*8</t>
  </si>
  <si>
    <t>" BT 3- nosič sáčků "     0,3*0,3*0,1*3</t>
  </si>
  <si>
    <t>" BT 6- základ sochy "     0,1*1,0*1,0</t>
  </si>
  <si>
    <t>" BT 1- lavice "     0,2*0,5*0,8*2*46</t>
  </si>
  <si>
    <t>" BT 2- koš "     0,3*0,3*0,5*8</t>
  </si>
  <si>
    <t>" BT 3- nosič sáčků "     0,3*0,3*0,5*3</t>
  </si>
  <si>
    <t>" BT 6- základ sochy "     0,4*1,0*1,0</t>
  </si>
  <si>
    <t>" BT 1- lavice "     0,5*(0,2+0,8)*2*2*46</t>
  </si>
  <si>
    <t>" BT 2- koš "     4*0,3*0,5*8</t>
  </si>
  <si>
    <t>" BT 3- nosič sáčků "     4*0,3*0,5*3</t>
  </si>
  <si>
    <t>" BT 6- základ sochy "     0,4*1,0*4</t>
  </si>
  <si>
    <t>275123901.1</t>
  </si>
  <si>
    <t xml:space="preserve">Přesun sochy TU A TAM  -  jeřáb + odborná manipulace - vyzvednutí, přesun (cca 7m), uložení na základ (hmotnost do 2,5t) </t>
  </si>
  <si>
    <t>-1489377863</t>
  </si>
  <si>
    <t>" BT4 "     1</t>
  </si>
  <si>
    <t>275123902.1</t>
  </si>
  <si>
    <t>Přesun sochy - blok s dřevěnou lavičkou -  jeřáb + odborná manipulace - vyzvednutí, přesun (cca 3m), uložení demontáž montáž dřev. sedáku (hmotnost do 5t) vč. všech potřebných zemních prací</t>
  </si>
  <si>
    <t>629143388</t>
  </si>
  <si>
    <t>" BT4 - bloky s dřev. lavičkou - 2 kusy "     2</t>
  </si>
  <si>
    <t>275123902.2</t>
  </si>
  <si>
    <t>Přesun sochy - bloky v trávníku -  jeřáb + odborná manipulace - vyzvednutí, přesun (cca 8m), uložení(hmotnost do 5t) vč. všech potřebných zemních prací</t>
  </si>
  <si>
    <t>-351512151</t>
  </si>
  <si>
    <t>" BT4 - bloky v trávníku - 4 kusy "     4</t>
  </si>
  <si>
    <t>936104212.1</t>
  </si>
  <si>
    <t>Nosič sáčků na psí exkrementy 80/80/1000  L profil nerez schránka uzamykatelná ocel RAL 7016, včetně dopravy a kotvení spojovací materiál nerez</t>
  </si>
  <si>
    <t>-2006008690</t>
  </si>
  <si>
    <t>" BT3 "     3</t>
  </si>
  <si>
    <t>936104213.1</t>
  </si>
  <si>
    <t>Koš odpadkový parkový 315/315/1075 ocel RAL 7016 oplech. včetně dopravy a kotvení čtvercový stříška 50 litrů spojovací materiál nerez</t>
  </si>
  <si>
    <t>741151545</t>
  </si>
  <si>
    <t>" BT2 "     8</t>
  </si>
  <si>
    <t>936124113.1</t>
  </si>
  <si>
    <t>Lavice s opěradlem 1800/780/840 kombinace dřevo-ocel RAL 7016, včetně dopravy a kotvení tropické dřevo spojovací materiál nerez</t>
  </si>
  <si>
    <t>-578336258</t>
  </si>
  <si>
    <t>" BT1 "     46</t>
  </si>
  <si>
    <t>936124161.1</t>
  </si>
  <si>
    <t>Infocedule parku  tabule s autorskou grafikou na desce dibond tl. 10x790x1000 mm dvojice svařovaných rámů z L profilů 55x55x6, ocel RAL 7016 vč. dorpavy a kotvení, vydláždění okolí cedule 0,3 m2 kamennou kostkou 8/10</t>
  </si>
  <si>
    <t>-1202880879</t>
  </si>
  <si>
    <t>" Bližší specifikace viz. technická zpráva SO 03 "</t>
  </si>
  <si>
    <t>" BT8 "     1</t>
  </si>
  <si>
    <t>3-NN - nepřímé náklady</t>
  </si>
  <si>
    <t>VON - VEDLEJŠÍ A OSTATNÍ NÁKLADY  - nepřímé náklady</t>
  </si>
  <si>
    <t>45233100-0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</si>
  <si>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</si>
  <si>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</si>
  <si>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</si>
  <si>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</si>
  <si>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</si>
  <si>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</si>
  <si>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</si>
  <si>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</si>
  <si>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</si>
  <si>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</si>
  <si>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</si>
  <si>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</si>
  <si>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Zeměměřičské práce</t>
  </si>
  <si>
    <t>kpl</t>
  </si>
  <si>
    <t>1024</t>
  </si>
  <si>
    <t>1957063583</t>
  </si>
  <si>
    <t>"Geodetické práce:   před provádění stavby,  při výstavbě "</t>
  </si>
  <si>
    <t xml:space="preserve">" vč. zaměření skutečného stavu stavby po výstavbě pro GIS  " </t>
  </si>
  <si>
    <t>" + Geometrický plán - 10 x dokumentace v listinné a digitální podobě, zápis do KN "</t>
  </si>
  <si>
    <t>" komplet všechny SO "                      1</t>
  </si>
  <si>
    <t>012164000</t>
  </si>
  <si>
    <t>Vytyčení a zaměření inženýrských sítí</t>
  </si>
  <si>
    <t>-879246916</t>
  </si>
  <si>
    <t>" Vytyčení stávajících podzemních inženýrských sítí před zahájením zemních prací "</t>
  </si>
  <si>
    <t>" vč. zajištění aktualizace vyjádření (průběhů) u správců IS"</t>
  </si>
  <si>
    <t>" komplet všechny SO "           1</t>
  </si>
  <si>
    <t>013244000-12</t>
  </si>
  <si>
    <t>Dokumentace pro provádění stavby - realizační (dílenská) dokumentace</t>
  </si>
  <si>
    <t>-71777160</t>
  </si>
  <si>
    <t>" dílenská dokumentace /komplet "    1</t>
  </si>
  <si>
    <t>129001-11</t>
  </si>
  <si>
    <t>Sondy pro ověření ing. sítí  - ruční výkop tř. I-II / skup. 1-4  vč. příplatku za ztížení vykopávky v blízkosti podzemního vedení vč. zpětného záhozu části sondy</t>
  </si>
  <si>
    <t>-1622650252</t>
  </si>
  <si>
    <t xml:space="preserve">" kopané sondy pro ověř.polohy a hl. IS "              </t>
  </si>
  <si>
    <t>" + Koordinace výsadeb vegetačních prvků a technických sítí "</t>
  </si>
  <si>
    <t>013254000</t>
  </si>
  <si>
    <t>Dokumentace skutečného provedení stavby</t>
  </si>
  <si>
    <t>-1858510627</t>
  </si>
  <si>
    <t>" 4 x vyhotovení - dokumentace v listinné a digitální podobě"</t>
  </si>
  <si>
    <t>" zakreslení změn PD  vč.revizí, prohlášení o shodě,  likvidace odpadů "</t>
  </si>
  <si>
    <t>" komplet všechyn SO "         1</t>
  </si>
  <si>
    <t>013294000</t>
  </si>
  <si>
    <t>Ostatní dokumentace stavby</t>
  </si>
  <si>
    <t>-1673666771</t>
  </si>
  <si>
    <t>" Fotodokumentace stavby (celý průběh) vč. provedení výstupů "</t>
  </si>
  <si>
    <t>" ( digitální a tištěná forma dle SOD)   všechny  SO "          1</t>
  </si>
  <si>
    <t>012434000</t>
  </si>
  <si>
    <t>Geodetická aktualizační dokumentace (GAD DTM)</t>
  </si>
  <si>
    <t>1163083490</t>
  </si>
  <si>
    <t>" Dokumentace pro data DTM  (data digitální technické mapy)."</t>
  </si>
  <si>
    <t>" Upřesnění obsahu položky viz. návrh Smlouvy o dílo, který je součástí zadávací dokumentace "</t>
  </si>
  <si>
    <t>" komplet "            1</t>
  </si>
  <si>
    <t>9999-1298.11</t>
  </si>
  <si>
    <t>Geodetické zaměření skut- provedení - intravilán  -  rozvody VO</t>
  </si>
  <si>
    <t>km</t>
  </si>
  <si>
    <t>-1129174009</t>
  </si>
  <si>
    <t>9999-1298.15</t>
  </si>
  <si>
    <t>Geodetické zaměření skut- provedení - intravilán  -  rozvody NN</t>
  </si>
  <si>
    <t>-1636718155</t>
  </si>
  <si>
    <t>300*0,001</t>
  </si>
  <si>
    <t>9999-1298.21</t>
  </si>
  <si>
    <t>Mapování - doplnění digit. mapy - intravilán  -  rozvody VO</t>
  </si>
  <si>
    <t>1969427147</t>
  </si>
  <si>
    <t>9999-1298.25</t>
  </si>
  <si>
    <t>Mapování - doplnění digit. mapy - intravilán  -  rozvody NN</t>
  </si>
  <si>
    <t>-1645951445</t>
  </si>
  <si>
    <t>9999-1299-1</t>
  </si>
  <si>
    <t>Dokumentace skutečného provedení  -   VO</t>
  </si>
  <si>
    <t>950674027</t>
  </si>
  <si>
    <t>VRN3</t>
  </si>
  <si>
    <t>Zařízení staveniště</t>
  </si>
  <si>
    <t>030001000</t>
  </si>
  <si>
    <t>886375422</t>
  </si>
  <si>
    <t xml:space="preserve">" vybudování, provoz, odstranění a zapravení povrchů po  ZS  v intravilánu"   </t>
  </si>
  <si>
    <t>"komplet všechyn SO "             1</t>
  </si>
  <si>
    <t>034103000</t>
  </si>
  <si>
    <t>Oplocení staveniště</t>
  </si>
  <si>
    <t>526924310</t>
  </si>
  <si>
    <t>"  mobilní oplocení (vč. odstranění) / komplet "           1</t>
  </si>
  <si>
    <t>VRN4</t>
  </si>
  <si>
    <t>Inženýrská činnost</t>
  </si>
  <si>
    <t>043134000</t>
  </si>
  <si>
    <t>Zkoušky zatěžovací</t>
  </si>
  <si>
    <t>776620289</t>
  </si>
  <si>
    <t>" zatěžovací zkoušky po pojízdné komunikace/ komplet  SO 02  "          1</t>
  </si>
  <si>
    <t>043194000-10</t>
  </si>
  <si>
    <t>Ostatní zkoušky - agrochemický rozbor půdy a substrátů</t>
  </si>
  <si>
    <t>2039374467</t>
  </si>
  <si>
    <t>043194000-11</t>
  </si>
  <si>
    <t xml:space="preserve">Ostatní zkoušky - analýza ověření kvalitativn.vlastností odpadu - dle zákona o odpadech a Vyhlášky o podrobnostech nakládání s odpady  - po recyklaci použití na povrch terénu </t>
  </si>
  <si>
    <t>-1654737795</t>
  </si>
  <si>
    <t xml:space="preserve">" komplet: odběr vzorků, rozbor, protokol "          </t>
  </si>
  <si>
    <t>" komplet všechny SO  "          1</t>
  </si>
  <si>
    <t>043194000-12</t>
  </si>
  <si>
    <t>Ostatní zkoušky - analýza ověření kvalitativn.vlastností odpadu -  výluh - nebezpečný odpad (asfalty z komunikací)</t>
  </si>
  <si>
    <t>-1981186323</t>
  </si>
  <si>
    <t>" komplet: odběr vzorků, rozbor, protokol "          1</t>
  </si>
  <si>
    <t>045002000</t>
  </si>
  <si>
    <t>Kompletační a koordinační činnost</t>
  </si>
  <si>
    <t>708879873</t>
  </si>
  <si>
    <t>"komplet všechny SO "             1</t>
  </si>
  <si>
    <t>VRN6</t>
  </si>
  <si>
    <t>Územní vlivy</t>
  </si>
  <si>
    <t>063603000</t>
  </si>
  <si>
    <t>Omezený přístup těžké techniky</t>
  </si>
  <si>
    <t>-1651894627</t>
  </si>
  <si>
    <t>"  příplatek za zhotovení vrstev  Komunikací a zpev. ploch  ( Situace SO 02 + Situace SO03  Řešení zeleně) "</t>
  </si>
  <si>
    <t>"  omezenou mechanizací se zvětšeným podílem ruční práce  (vč. ztíženého přesunu hmot)"</t>
  </si>
  <si>
    <t>" v blízkosti  stávaj. ponech.stromů a objektů =výkr. C 03 - Koordinační situace "</t>
  </si>
  <si>
    <t xml:space="preserve"> " TZ- B.10-ZOV   ..n) Zvláštní podmínky..."</t>
  </si>
  <si>
    <t>" komplet "             1</t>
  </si>
  <si>
    <t>VRN7</t>
  </si>
  <si>
    <t>Provozní vlivy</t>
  </si>
  <si>
    <t>072103000</t>
  </si>
  <si>
    <t>Silniční provoz - projednání DIO a zajištění DIR</t>
  </si>
  <si>
    <t>1558114936</t>
  </si>
  <si>
    <t>" návrh DIO  dle TP66 vč. vypracování dokumentace a vyřízení stanovení přechodné úpravy "</t>
  </si>
  <si>
    <t>" zajištění dokumentace PDZ a povolení zvláštního užívání komunikací pro realizaci stavby  "</t>
  </si>
  <si>
    <t>" vč. projednání zajištění provizorního přístupu pro pěší"</t>
  </si>
  <si>
    <t xml:space="preserve"> "  komplet "           1</t>
  </si>
  <si>
    <t>072203000</t>
  </si>
  <si>
    <t>Silniční provoz - zajištění DIO (dopravní značení)</t>
  </si>
  <si>
    <t>-1506453403</t>
  </si>
  <si>
    <t>" provizorní dopravní značení:  mtž,  demontáž, přesuny, údržba, pronájem "</t>
  </si>
  <si>
    <t>VRN9</t>
  </si>
  <si>
    <t>Ostatní náklady</t>
  </si>
  <si>
    <t>091503000.1</t>
  </si>
  <si>
    <t>Náklady na velkoplošný billboardu o minimálních rozměrech 2100x2200 mm (nebo alternativně vertikální rozložení 5100x2400 mm) zhotovení montáž a demontáž po stavbě</t>
  </si>
  <si>
    <t>268470527</t>
  </si>
  <si>
    <t>" nástroje publicity je nutné graficky zpracovat prostřednictvím „generátoru publicity IROP "</t>
  </si>
  <si>
    <t>" Na grafickém vyhotovení vždy spolupracovat s objednatelem "</t>
  </si>
  <si>
    <t>091503000.3</t>
  </si>
  <si>
    <t xml:space="preserve">Náklady na výrobu umístění a montáž stálé pamětní desky o rozměrech na výšku 300x400 mm (nebo alternativně na šířku 400x300 mm) vč. podstavec </t>
  </si>
  <si>
    <t>22249339</t>
  </si>
  <si>
    <t>091703000-01</t>
  </si>
  <si>
    <t>Náklady na údržbu - Opravy, údržba a průběžné čistění, kropení komunikací užívaných v průběhu výstavby</t>
  </si>
  <si>
    <t>-2144596182</t>
  </si>
  <si>
    <t>" výkr. C-03 -Koordinacni situace "</t>
  </si>
  <si>
    <t>" údržba přístupových cest  po dobu výstavby (16  měsíců) "</t>
  </si>
  <si>
    <t>"  komplet všechny SO "      1</t>
  </si>
  <si>
    <t>zlabCHRAN022</t>
  </si>
  <si>
    <t>rRYHAchranZEM022</t>
  </si>
  <si>
    <t>6,72</t>
  </si>
  <si>
    <t>ZASYPchran022</t>
  </si>
  <si>
    <t>3,968</t>
  </si>
  <si>
    <t>OBSYPchran022</t>
  </si>
  <si>
    <t>1,613</t>
  </si>
  <si>
    <t>trubkaCHRAN022</t>
  </si>
  <si>
    <t>4-NN - Nezpůsobilé výdaje</t>
  </si>
  <si>
    <t>SO 02-41 - ZPEVNĚNÉ PLOCHY A KOMUNIKACE  -  nezpůsobilé výdaje - chráničky</t>
  </si>
  <si>
    <t>-90273644</t>
  </si>
  <si>
    <t>" výkr. D2.12 -Chránička kabelů Cetin - větev A"</t>
  </si>
  <si>
    <t>" chránička celkem pod trasou A=2*4m= 2 sestavy (žlab+trubka)  po 4m"</t>
  </si>
  <si>
    <t xml:space="preserve">" Nezpůsobilé výdaje (nezpůsobilé náklady NN) = 8m"           </t>
  </si>
  <si>
    <t>"stávaj.kabel /zajištění "               8,0</t>
  </si>
  <si>
    <t>132212131</t>
  </si>
  <si>
    <t>Hloubení nezapažených rýh šířky do 800 mm v soudržných horninách třídy těžitelnosti I skupiny 3 ručně</t>
  </si>
  <si>
    <t>412667824</t>
  </si>
  <si>
    <t>" výkr. D2.12 -Chránička kabelů Cetin - větev A:  "</t>
  </si>
  <si>
    <t>" výkop rýhy od pláně AB komunikace větve A (-0,39m)"</t>
  </si>
  <si>
    <t>" chránička celkem pod trasou A=2*4m= 2 sestavy (žlab+trubka) po 4m =8m"</t>
  </si>
  <si>
    <t>" hl. výkopu =(0,1+0,23+0,10+0,41)=0,84m/ šířka  při 2 chráničkách 0,8m, "</t>
  </si>
  <si>
    <t>0,8*0,84*8,0</t>
  </si>
  <si>
    <t>"+0,5m na každém koci přístupy "    0,8*0,84*2*(0,5+0,5)</t>
  </si>
  <si>
    <t>Součet   ruční rýha</t>
  </si>
  <si>
    <t>1554994537</t>
  </si>
  <si>
    <t>" výkr. D2.12 -Chránička kabelů Cetin - větev A:  pásmo IS /stávaj.kabelu"</t>
  </si>
  <si>
    <t>-347871332</t>
  </si>
  <si>
    <t>" ruční rýha pro chráničku"</t>
  </si>
  <si>
    <t>382084863</t>
  </si>
  <si>
    <t>-777743805</t>
  </si>
  <si>
    <t>" výkr. D2.12 -Chránička kabelů Cetin - větev A:   / zásyp pod komunikace "</t>
  </si>
  <si>
    <t>" Chránička kabel.vedení "</t>
  </si>
  <si>
    <t xml:space="preserve">" prostor k zásypu/ruční výkop rýh do 80cm "           </t>
  </si>
  <si>
    <t xml:space="preserve">" odpočet OP vestavěných  -kcí  v kabel.rýhách  (v.celkově dle řezu)   dl.8m. š.0,8m"   </t>
  </si>
  <si>
    <t>-0,80*(0,10+0,23+0,10)*8,0</t>
  </si>
  <si>
    <t>58331202</t>
  </si>
  <si>
    <t>štěrkodrť netříděná do 100mm amfibolit</t>
  </si>
  <si>
    <t>-1456180290</t>
  </si>
  <si>
    <t>" Chránička kabel.vedení:  zásyp  pod komunikace/ tonáž vč. % zhutnění "</t>
  </si>
  <si>
    <t>ZASYPchran022*2,30</t>
  </si>
  <si>
    <t>175111101</t>
  </si>
  <si>
    <t>Obsypání potrubí ručně sypaninou bez prohození, uloženou do 3 m</t>
  </si>
  <si>
    <t>-1004666575</t>
  </si>
  <si>
    <t>" výkr. D2.12 -Chránička kabelů Cetin - větev A:   /obsyp "</t>
  </si>
  <si>
    <t>0,80*(0,23+0,10)*zlabCHRAN022</t>
  </si>
  <si>
    <t xml:space="preserve">" -odpočet OP chrániček:  žlab  + trubka "             </t>
  </si>
  <si>
    <t>-0,23*0,23*zlabCHRAN022</t>
  </si>
  <si>
    <t>-PI*(0,110/2)^2*trubkaCHRAN022</t>
  </si>
  <si>
    <t>58337303</t>
  </si>
  <si>
    <t>štěrkopísek frakce 0/8</t>
  </si>
  <si>
    <t>1594080780</t>
  </si>
  <si>
    <t>"  Chránička kabel.vedení / dodávka pro obsyp"</t>
  </si>
  <si>
    <t>OBSYPchran022*1,84*1,035</t>
  </si>
  <si>
    <t>451573111-08</t>
  </si>
  <si>
    <t>Lože pod potrubí otevřený výkop ze štěrkopísku  fr. 0-8</t>
  </si>
  <si>
    <t>368483419</t>
  </si>
  <si>
    <t>" výkr. D2.12 -Chránička kabelů Cetin - větev A:  lože "</t>
  </si>
  <si>
    <t>0,80*0,10*zlabCHRAN022</t>
  </si>
  <si>
    <t>LOZEchran022</t>
  </si>
  <si>
    <t>998229111</t>
  </si>
  <si>
    <t>Přesun hmot ruční pro pozemní komunikace s krytem z kameniva, betonu,živice na vzdálenost do 50 m</t>
  </si>
  <si>
    <t>-765291472</t>
  </si>
  <si>
    <t>" srovnávací položka pro přesun hmot kameniva chráničky /HSV:  lože, obsyp, zásyp "</t>
  </si>
  <si>
    <t>13,703</t>
  </si>
  <si>
    <t>460010023</t>
  </si>
  <si>
    <t>Vytyčení trasy vedení kabelového podzemního v terénu volném</t>
  </si>
  <si>
    <t>613506132</t>
  </si>
  <si>
    <t>zlabCHRAN022*0,001</t>
  </si>
  <si>
    <t>460671112</t>
  </si>
  <si>
    <t>Výstražná fólie pro krytí kabelů šířky přes 20 do 25 cm</t>
  </si>
  <si>
    <t>487045433</t>
  </si>
  <si>
    <t>490881414</t>
  </si>
  <si>
    <t>460751112</t>
  </si>
  <si>
    <t>Osazení kabelových kanálů do rýhy z prefabrikovaných betonových žlabů vnější šířky přes 20 do 25 cm</t>
  </si>
  <si>
    <t>471672727</t>
  </si>
  <si>
    <t>" Nezpůsobilé výdaje (nezpůsobilé náklady NN) = 8m       "</t>
  </si>
  <si>
    <t>" Chránička z beton. žlábků s krytem "             8,0</t>
  </si>
  <si>
    <t>59213011</t>
  </si>
  <si>
    <t>žlab kabelový betonový k ochraně zemního drátovodného vedení 100x23x19cm</t>
  </si>
  <si>
    <t>128</t>
  </si>
  <si>
    <t>1355004159</t>
  </si>
  <si>
    <t>" výkr. D2.12 -Chránička kabelů Cetin - větev A/   žlab"</t>
  </si>
  <si>
    <t>zlabCHRAN022*1,02</t>
  </si>
  <si>
    <t>59213345</t>
  </si>
  <si>
    <t>poklop kabelového žlabu betonový 500x230x40mm</t>
  </si>
  <si>
    <t>-1536439864</t>
  </si>
  <si>
    <t>" výkr. D2.12 -Chránička kabelů Cetin - větev A/   víko"</t>
  </si>
  <si>
    <t>(zlabCHRAN022*1,02)/0,50</t>
  </si>
  <si>
    <t>46079111-05</t>
  </si>
  <si>
    <t>Očištění odkopaných kabelů a uložení kabelů do žlabové chráničky</t>
  </si>
  <si>
    <t>865687778</t>
  </si>
  <si>
    <t>460791214</t>
  </si>
  <si>
    <t>Montáž trubek ochranných plastových uložených volně do rýhy ohebných přes 90 do 110 mm</t>
  </si>
  <si>
    <t>1722469944</t>
  </si>
  <si>
    <t>" chránička celkem pod trasou A=2*4m= 2 sestavy (žlab+trubka)  po 4m "</t>
  </si>
  <si>
    <t xml:space="preserve">" z toho v DUN/doprovodné uznatelné náklady"         </t>
  </si>
  <si>
    <t xml:space="preserve">" Rezervní chránička – DN 110mm, vložený provaz  a utěsnění konců "   8,0                        </t>
  </si>
  <si>
    <t>Mezisoučet  rezervní chránička  z trubky</t>
  </si>
  <si>
    <t>34571355</t>
  </si>
  <si>
    <t>trubka elektroinstalační ohebná dvouplášťová korugovaná HDPE (chránička) D 93/110mm</t>
  </si>
  <si>
    <t>-929393132</t>
  </si>
  <si>
    <t>" rezervní chránička se zatahovacím drátem a spojkou"</t>
  </si>
  <si>
    <t>trubkaCHRAN022*1,05</t>
  </si>
  <si>
    <t>34571355-11</t>
  </si>
  <si>
    <t>uzavírací zátka pro chráničku  D110 (pro trubku elektroinstalační ohebnou dvouplášť.korugov. (chránička) D 93/110mm)</t>
  </si>
  <si>
    <t>-1148830615</t>
  </si>
  <si>
    <t xml:space="preserve">" utěsnění konců rezervních Chrániček/trubek " </t>
  </si>
  <si>
    <t>2*(trubkaCHRAN022/4,0)</t>
  </si>
  <si>
    <t>469981111</t>
  </si>
  <si>
    <t>Přesun hmot pro pomocné stavební práce při elektromotážích</t>
  </si>
  <si>
    <t>1744580545</t>
  </si>
  <si>
    <t>cODKOP024</t>
  </si>
  <si>
    <t>638,167</t>
  </si>
  <si>
    <t>pISodkop024</t>
  </si>
  <si>
    <t>255,267</t>
  </si>
  <si>
    <t>PRESUNsterk024</t>
  </si>
  <si>
    <t>48,83</t>
  </si>
  <si>
    <t>rODKOP024</t>
  </si>
  <si>
    <t>163,371</t>
  </si>
  <si>
    <t>rPLANnn024</t>
  </si>
  <si>
    <t>1005,1</t>
  </si>
  <si>
    <t>sODKOP024</t>
  </si>
  <si>
    <t>433,953</t>
  </si>
  <si>
    <t>m3KORENzona024</t>
  </si>
  <si>
    <t>40,843</t>
  </si>
  <si>
    <t>CELKrODKOP024</t>
  </si>
  <si>
    <t>204,214</t>
  </si>
  <si>
    <t>sODKOPzem024</t>
  </si>
  <si>
    <t>238,674</t>
  </si>
  <si>
    <t>SO 02-42 - ZPEVNĚNÉ PLOCHY A KOMUNIKACE -  nezpůsobilé výdaje - ostatní</t>
  </si>
  <si>
    <t>rODKOPzem024</t>
  </si>
  <si>
    <t>89,854</t>
  </si>
  <si>
    <t>rODKOPnavaz024</t>
  </si>
  <si>
    <t>73,517</t>
  </si>
  <si>
    <t>sODKOPnavaz024</t>
  </si>
  <si>
    <t>195,279</t>
  </si>
  <si>
    <t>mLEMOVKY024</t>
  </si>
  <si>
    <t>434,6</t>
  </si>
  <si>
    <t>RADEKkostka024</t>
  </si>
  <si>
    <t>celkNASYP024</t>
  </si>
  <si>
    <t>91,009</t>
  </si>
  <si>
    <t>rNASYP024</t>
  </si>
  <si>
    <t>36,404</t>
  </si>
  <si>
    <t>ODVOZnavaz024</t>
  </si>
  <si>
    <t>18,202</t>
  </si>
  <si>
    <t>cPLOCHAnasyp024</t>
  </si>
  <si>
    <t>507,63</t>
  </si>
  <si>
    <t>SUTbeton024</t>
  </si>
  <si>
    <t>0,364</t>
  </si>
  <si>
    <t>rPLOCHAnasyp024</t>
  </si>
  <si>
    <t>203,052</t>
  </si>
  <si>
    <t>mABzalivka024</t>
  </si>
  <si>
    <t>celkPLANnn024</t>
  </si>
  <si>
    <t>2512,75</t>
  </si>
  <si>
    <t xml:space="preserve">    997 - Přesun sutě</t>
  </si>
  <si>
    <t>113203111</t>
  </si>
  <si>
    <t>Vytrhání obrub z dlažebních kostek</t>
  </si>
  <si>
    <t>-1340406551</t>
  </si>
  <si>
    <t>" Nezpůsobilé výdaje = výpis pro NEZPŮSOBILÉ NÁKLADY (NEUZNATELNÉ) /=NN "</t>
  </si>
  <si>
    <t>" ZP 2.8/  Rozšíření plochy u přechodu v ul. Tyršové, TZ str.5  ( hl.290mm)"</t>
  </si>
  <si>
    <t>" oprava/předlažba stávaj. 2 -řádku z DŽK  pro osazení kamen. obruby"      2*2,0</t>
  </si>
  <si>
    <t>" zpětně bude použito 100% z DM kostek předlažby"</t>
  </si>
  <si>
    <t>0,80*pISodkop024</t>
  </si>
  <si>
    <t>-m3KORENzona024</t>
  </si>
  <si>
    <t>" ve 3 tř. (zeminy)  55 %  (v rámci výkopů NN)  z celk.odkopů ručních (ve 4tř. 45 %)"</t>
  </si>
  <si>
    <t>0,55*rODKOP024</t>
  </si>
  <si>
    <t>" zatříd.polož. dle objemů =výměra celk.v 1 společ.realizaci =nákl. 1/HUN+4/NN= celk.výměra= 577,013 m3 stroj.odkopů "</t>
  </si>
  <si>
    <t xml:space="preserve">           " 1. zemní práce/ nezpůsobilé  náklady (NN)"</t>
  </si>
  <si>
    <t>"  větev A =164,55  m3  celkem"</t>
  </si>
  <si>
    <t>(31,5*0,35+15,3*0,35+18,7*0,3+13,4*0,3+19,4*0,39+10*0,05+7*0,35)*3,4</t>
  </si>
  <si>
    <t xml:space="preserve">(7,15*0,3+10*0,3+17,25*0,39)*3,4                                   </t>
  </si>
  <si>
    <t>" zálivy lavičky celk.27,7m3  celkem"</t>
  </si>
  <si>
    <t xml:space="preserve">(7,8+11,6+7,3+7,3+7,3+2,7+2,7+6,0) *1,5*0,35                    </t>
  </si>
  <si>
    <t>" - odpočet  větev A  (zálivy pro lavičky)  HUN =44,7 m2 / 15,645m3 "   -44,7*0,35</t>
  </si>
  <si>
    <t>"  větev B 1 =43,30  m3  celkem"</t>
  </si>
  <si>
    <t xml:space="preserve">(13,5*0,2+23,0*0,2+24,2*0,2)*3,4                                          </t>
  </si>
  <si>
    <t xml:space="preserve">2,9*1,5*0,25+2,0*1,5*0,3                                                          </t>
  </si>
  <si>
    <t>" -odpočet  větev B1  (plochy v RT)  HUN= 97,2 m2/19,44 m3 "                    -97,2*0,20</t>
  </si>
  <si>
    <t>"  větev B 2 =146,15  m3  celkem"</t>
  </si>
  <si>
    <t xml:space="preserve">(24*0,1+7*0,6+20,1*0,3+54*0,4+27*0,2)*3,4                         </t>
  </si>
  <si>
    <t xml:space="preserve">(7,4+7,5+7,5)*1,5*0,25+ 10*0,3                                              </t>
  </si>
  <si>
    <t>" -odpočet  větev B2  (plochy v RT)  HUN= 81,0 m2/24,3 m3 "                     -81,0*0,30</t>
  </si>
  <si>
    <t>"  spojovací chodníky =28,50 m3 celkem"</t>
  </si>
  <si>
    <t>(25,0+25,0)*1,9*0,30</t>
  </si>
  <si>
    <t>"  - odpočet  spojov. chodníky (plochy v RT)  HUN= 32,9 m2/9,87m3 "     -32,9*0,30</t>
  </si>
  <si>
    <t>" vjezd =8,70 m3  (celé v NN)"</t>
  </si>
  <si>
    <t>25,6*0,34</t>
  </si>
  <si>
    <t>" Větev C1 =52,6 m3  (celé v NN)"</t>
  </si>
  <si>
    <t xml:space="preserve">26*0,38*4,2+8,8*0,3*4,2                                                                                         </t>
  </si>
  <si>
    <t>" Větev C2 =36,2 m3  (celé v NN)"</t>
  </si>
  <si>
    <t>(11*0,3+5*0,05)*10,2</t>
  </si>
  <si>
    <t>" Větev C3 =45,7 m3  (celé v NN)"</t>
  </si>
  <si>
    <t xml:space="preserve">(12*0,35+7,7*0,35+9,5*0,05)*6,2                                                                            </t>
  </si>
  <si>
    <t>" Větev C4 =46,5 m3  (celé v NN)"</t>
  </si>
  <si>
    <t>(16,5*0,25+4,5*0,25+7,5*0,3)*6,2</t>
  </si>
  <si>
    <t>" Větev C5 = 89,3 m3  (celé v NN)"</t>
  </si>
  <si>
    <t>(6,7*0,5+7*0,1+14,2*0,45+3,7*0,4+3,4*0,2+4*0,45)*6,2</t>
  </si>
  <si>
    <t>" Větev C6 = 18,3 m3  (celé v NN)"</t>
  </si>
  <si>
    <t xml:space="preserve">(2,9*0,3+13,5*0,05+4,7*0,3)*6,2                                              </t>
  </si>
  <si>
    <t>-rODKOP024</t>
  </si>
  <si>
    <t>" ve 3 tř. (zeminy)  55 %  (v rámci výkopů NN)  z celk.odkopů strojních  (ve 4tř. 45 %)"</t>
  </si>
  <si>
    <t>0,55*sODKOP024</t>
  </si>
  <si>
    <t>122311101</t>
  </si>
  <si>
    <t>Odkopávky a prokopávky v hornině třídy těžitelnosti II, skupiny 4 ručně</t>
  </si>
  <si>
    <t>1664633344</t>
  </si>
  <si>
    <t>" ve 4. tř.  (navážka+HDK/kufr bour.komunikací)  45 %  (v rámci NN) z odkopů  ručních (ve 3.tř.  55%)"</t>
  </si>
  <si>
    <t>0,45*rODKOP024</t>
  </si>
  <si>
    <t>122351105</t>
  </si>
  <si>
    <t>Odkopávky a prokopávky nezapažené v hornině třídy těžitelnosti II skupiny 4 objem do 1000 m3 strojně</t>
  </si>
  <si>
    <t>-729675446</t>
  </si>
  <si>
    <t>" ve 4. tř.  (navážka+HDK/kufr bour.komunikací) 45 % (v rámci NN)  z odkopů  strojních (ve 3. tř. 55%) "</t>
  </si>
  <si>
    <t>0,45*sODKOP024</t>
  </si>
  <si>
    <t>Součet               celk.plocha pásma  celá stavba  1302 m2</t>
  </si>
  <si>
    <t>0,40*cODKOP024</t>
  </si>
  <si>
    <t xml:space="preserve">" z toho neuznatelné /NN      434,6mb     (C1...C6) "               </t>
  </si>
  <si>
    <t>(mLEMOVKY024/2,0+6*2)*0,15</t>
  </si>
  <si>
    <t>162351123</t>
  </si>
  <si>
    <t>Vodorovné přemístění přes 50 do 500 m výkopku/sypaniny z hornin třídy těžitelnosti II skupiny 4 a 5</t>
  </si>
  <si>
    <t>-1768576214</t>
  </si>
  <si>
    <t xml:space="preserve">     "  odvoz na mezideponii stavby/ pro HTÚ  SO 01 a zásypy v SO 02 (část SO 02.4 -NN) "</t>
  </si>
  <si>
    <t>" odkop  4tř."</t>
  </si>
  <si>
    <t>Mezisoučet              na mezideponii</t>
  </si>
  <si>
    <t>"  zpětný rozvoz z mezideponie na násypy (čistá kubatura po prohozu) "</t>
  </si>
  <si>
    <t>162751137</t>
  </si>
  <si>
    <t>Vodorovné přemístění přes 9 000 do 10000 m výkopku/sypaniny z horniny třídy těžitelnosti II skupiny 4 a 5</t>
  </si>
  <si>
    <t>-1912661418</t>
  </si>
  <si>
    <t>" odvoz odpadu na skládku= cca 20% po prohozu odkopů na mezideponii před použitím na násypy "</t>
  </si>
  <si>
    <t>celkNASYP024*0,20</t>
  </si>
  <si>
    <t>162751139</t>
  </si>
  <si>
    <t>Příplatek k vodorovnému přemístění výkopku/sypaniny z horniny třídy těžitelnosti II skupiny 4 a 5 ZKD 1000 m přes 10000 m</t>
  </si>
  <si>
    <t>-1149418382</t>
  </si>
  <si>
    <t>"recyklační centrum s poplatkem cca 27km"</t>
  </si>
  <si>
    <t>ODVOZnavaz024*(27-10)</t>
  </si>
  <si>
    <t>167151112</t>
  </si>
  <si>
    <t>Nakládání výkopku z hornin třídy těžitelnosti II skupiny 4 a 5 přes 100 m3</t>
  </si>
  <si>
    <t>-59467532</t>
  </si>
  <si>
    <t>" ruční odkop  4tř."</t>
  </si>
  <si>
    <t>"  naložení po  zpětný rozvoz z mezideponie na násypy (čistá kubatura po prohozu) "</t>
  </si>
  <si>
    <t>" nakládka odpadu 20% (odvoz na skládku)= po prohozu  odkopů na mezideponii před použitím na násypy "</t>
  </si>
  <si>
    <t>171111105</t>
  </si>
  <si>
    <t>Uložení sypaniny z hornin nesoudržných kamenitých do násypů zhutněných ručně</t>
  </si>
  <si>
    <t>1901180168</t>
  </si>
  <si>
    <t>" 1.2 zhutněné násypy pod komunikace (dle soupisu, vše 100% v NN)  celk.91,30m3"</t>
  </si>
  <si>
    <t>"   (na násypy  budou využity odkopy 4.tř. = štěrky vč. hliněného podloží, navážka/pročistit na mezideponii) "</t>
  </si>
  <si>
    <t>" ruční násypy  (v kořen.zoně,  cca 40%) "</t>
  </si>
  <si>
    <t>0,40*celkNASYP024</t>
  </si>
  <si>
    <t>171151112</t>
  </si>
  <si>
    <t>Uložení sypaniny z hornin nesoudržných kamenitých do násypů zhutněných strojně</t>
  </si>
  <si>
    <t>-2101311260</t>
  </si>
  <si>
    <t>" Větev A"</t>
  </si>
  <si>
    <t xml:space="preserve">(10,5*0,15+3*0,05+14*0,05+7,1*0,1+8*0,05)*3,4                                                      </t>
  </si>
  <si>
    <t>" Větev B1"</t>
  </si>
  <si>
    <t xml:space="preserve">(12,5*0,2+16,8*0,05)*3,4                                                                                             </t>
  </si>
  <si>
    <t>" Větev B2"</t>
  </si>
  <si>
    <t xml:space="preserve">24*0,05*3,4                                                                                                                 </t>
  </si>
  <si>
    <t>" Větev C1"</t>
  </si>
  <si>
    <t>13,27*4,2</t>
  </si>
  <si>
    <t>" Větev C3"</t>
  </si>
  <si>
    <t>9,5*0,05*6,2</t>
  </si>
  <si>
    <t>" Větev C6"</t>
  </si>
  <si>
    <t>32,5*0,15</t>
  </si>
  <si>
    <t>"  - odpočet násypů ručně (v kořen.zoně) "</t>
  </si>
  <si>
    <t>-rNASYP024</t>
  </si>
  <si>
    <t>sNASYP024</t>
  </si>
  <si>
    <t>171152501</t>
  </si>
  <si>
    <t>Zhutnění podloží z hornin soudržných nebo nesoudržných pod násypy</t>
  </si>
  <si>
    <t>58696944</t>
  </si>
  <si>
    <t>" zhutnění podloží pod násypy/m2 "</t>
  </si>
  <si>
    <t>" 1.2 zhutněné násypy pod komunikace (dle soupisu, vše 100% v NN) "</t>
  </si>
  <si>
    <t xml:space="preserve">(10,5+3+14+7,1+8)*3,4                                                      </t>
  </si>
  <si>
    <t xml:space="preserve">(12,5+16,)*3,4                                                                                             </t>
  </si>
  <si>
    <t xml:space="preserve">24*3,4                                                                                                                 </t>
  </si>
  <si>
    <t>(13,27/(0,2+0,1)/2)*4,2</t>
  </si>
  <si>
    <t>9,5*6,2</t>
  </si>
  <si>
    <t>32,5</t>
  </si>
  <si>
    <t>Mezisoučet        m2  celkov plochy podloží násypů</t>
  </si>
  <si>
    <t>"  - odpočet ploch pod násypy ručně (v kořen.zoně) "</t>
  </si>
  <si>
    <t>-rPLOCHAnasyp024</t>
  </si>
  <si>
    <t>sPLOCHAnasyp024</t>
  </si>
  <si>
    <t>171152501-01</t>
  </si>
  <si>
    <t>Zhutnění podloží z hornin soudržných nebo nesoudržných pod násypy - ručně</t>
  </si>
  <si>
    <t>-33606158</t>
  </si>
  <si>
    <t>" plochy pod násypy ručně (v kořen.zoně)  cca 40% "</t>
  </si>
  <si>
    <t>0,40*cPLOCHAnasyp024</t>
  </si>
  <si>
    <t>171201231-1</t>
  </si>
  <si>
    <t>Poplatek za uložení zeminy a kamení na recyklační skládce (skládkovné) kód odpadu 17 05 04.</t>
  </si>
  <si>
    <t>-203937678</t>
  </si>
  <si>
    <t>"recyklační centrum s poplatkem "</t>
  </si>
  <si>
    <t>" (odpad z navážky po prohozu) "</t>
  </si>
  <si>
    <t>ODVOZnavaz024*(1,9+2,0)/2</t>
  </si>
  <si>
    <t>171251109</t>
  </si>
  <si>
    <t>Příplatek k ceně za prohození sypaniny strojně</t>
  </si>
  <si>
    <t>826617185</t>
  </si>
  <si>
    <t>" 1.2 zhutněné násypy pod komunikace (dle soupisu, vše 100% v NN)  "</t>
  </si>
  <si>
    <t>"   (na násypy  budou využity odkopy 4.tř. = štěrky vč. hliněného podloží, navážka) "</t>
  </si>
  <si>
    <t>" = pročištění  odkopů ma mezideponii před použitím na násypy  vč. 20 % na odpad"</t>
  </si>
  <si>
    <t>celkNASYP024*1,20</t>
  </si>
  <si>
    <t>(mLEMOVKY024/2,0+6*2)*0,15*PI*(0,20/2)^2</t>
  </si>
  <si>
    <t>1*0,40*PI*(0,20/2)^2</t>
  </si>
  <si>
    <t>1*0,40*0,2*0,2</t>
  </si>
  <si>
    <t>568099107</t>
  </si>
  <si>
    <t>" recyklační centrum "</t>
  </si>
  <si>
    <t>" 1.3 zemní práce/  Zemní pláň zhutněná  30Mpa : celk.výměra na celém SO 02= 3300,95m2  (HUN+NN)"</t>
  </si>
  <si>
    <t>" větev: A+B1+B2+C1+C2+C3+C4+C5+C6+spojovací chodníky+vjezd"</t>
  </si>
  <si>
    <t>572+231,8+355,9+83,2+141,8+180,7+165,7+169,8+226,6+200,1+74,7+25,6</t>
  </si>
  <si>
    <t>"+ rozvolněné plochy + rozšíření u obrub  +vstup kostel + zálivy lavičky+u přechodu"</t>
  </si>
  <si>
    <t xml:space="preserve">410,1+53,8+1163,7*0,2+496,6*0,15+7,6*0,20+15,2+83,2+2,0                                                                     </t>
  </si>
  <si>
    <t>Mezisoučet         celková pláň na celém SO 02</t>
  </si>
  <si>
    <t>"  - odpočet dílčí části  započtené v HUN  /= z toho uznatelné HUN  (788,2m2)"</t>
  </si>
  <si>
    <t>"  větev A  (zálivy pro lavičky)  HUN =44,7 m2 "                       -44,7</t>
  </si>
  <si>
    <t>"  větev B1  (plochy v RT)  HUN= 97,2 m2 "                               -97,2</t>
  </si>
  <si>
    <t>"  větev B2  (plochy v RT)  HUN= 81,0 m2 "                              -81,0</t>
  </si>
  <si>
    <t>"  spojovací chodníky (plochy v RT)  HUN= 32,9 m2 "           -32,9</t>
  </si>
  <si>
    <t>" rozvolněná plocha (pásy dlažba/trávník)"                           -53,8</t>
  </si>
  <si>
    <t>" boční vstup kostela "                                                                   -17,6</t>
  </si>
  <si>
    <t>" nástupní plocha"                                                                 -(378,1+33,5)</t>
  </si>
  <si>
    <t>" rozšíření pod obruby/ HUN"                    -(192,9*0,20+62,0*0,15+7,6*0,20)</t>
  </si>
  <si>
    <t>odpocetPLANhun</t>
  </si>
  <si>
    <t>Mezisoučet         - odpočet  dílčí části = pláň (strojní+ruční) v HUN</t>
  </si>
  <si>
    <t xml:space="preserve">Součet                 POMOCNÝ VÝPOČET      dílčí část pláně celkově (strojní+ruční)  v NN </t>
  </si>
  <si>
    <t xml:space="preserve">" pláň:  dílčí část celkově (strojní+ruční)  v NN "      </t>
  </si>
  <si>
    <t>" - z toho odpočet  ruční hutnění pod ZP v pásmu IS + v kořen.zoně stromů /pro část NN"</t>
  </si>
  <si>
    <t>-rPLANnn024</t>
  </si>
  <si>
    <t>" přeběžný odhad ploch v pásmu kořenov.zony =  %  z dílčí  plochy pláně pro NN  (m2 v  NN)"</t>
  </si>
  <si>
    <t>0,40*celkPLANnn024</t>
  </si>
  <si>
    <t>0,20*CELKrODKOP024</t>
  </si>
  <si>
    <t>"ZP 2.2/ Chodníky a plochy dlážděné dl.kostkou drobnou štípanou 8/10   (hl.340mm)"</t>
  </si>
  <si>
    <t xml:space="preserve"> "z toho NN/  zálivy laviček /větev A: malé plochy"                        58,5</t>
  </si>
  <si>
    <t>Mezisoučet                    ZP 2.2</t>
  </si>
  <si>
    <t>" ZP 2.8/  Rozšíření plochy u přechodu v ul. Tyršové, TZ str.5  (hl.290mm)"</t>
  </si>
  <si>
    <t xml:space="preserve">     " podklad drcený štěrk 8/16/ pod lože mozaiky (vše neuznatelné/NN)"        1,25</t>
  </si>
  <si>
    <t xml:space="preserve">        " podklad HDK  8/16 (vše neuznatelné/NN) skl. bet.přídlažbou"                 3,0*0,25</t>
  </si>
  <si>
    <t>" výkr. D2.8 - větev b2, Detail napojení na ul. Tyršovu"</t>
  </si>
  <si>
    <t>Mezisoučet                ZP 2.8</t>
  </si>
  <si>
    <t xml:space="preserve">               " podklad drcený štěrk 8/16...tl.50mm  (celk. SO 02=760,8 m2) "        </t>
  </si>
  <si>
    <t>" celkové  výměry  (HUN+NN) "</t>
  </si>
  <si>
    <t>" Větev B1"                                                                                         231,8</t>
  </si>
  <si>
    <t>" Větev B2"                                                                                         355,9</t>
  </si>
  <si>
    <t xml:space="preserve">"Lavičky:  A+B1+B2 =83,2 m2"                                        58,5+3,5+21,2 </t>
  </si>
  <si>
    <t xml:space="preserve">" Spojovací chodníky: 74,7m2"                                               38,2+36,5 </t>
  </si>
  <si>
    <t>" Boční vstup kostela"                                                                      15,2</t>
  </si>
  <si>
    <t>" - odpočet: z toho uznatelné /HUN "                  -(234,1+15,2)</t>
  </si>
  <si>
    <t xml:space="preserve"> " -z toho odpočet v NN/  zálivy laviček /větev A: malé plochy"                - 58,5</t>
  </si>
  <si>
    <t>Mezisoučet                HDK   ZP 2.2   v NN</t>
  </si>
  <si>
    <t>" ZP 2.3a/ Chodníky  dlážděné kamennou plošnou dlažbou pro pěší   (hl.340mm) "</t>
  </si>
  <si>
    <t xml:space="preserve">               " podklad drcený štěrk 8/16...tl.50mm  "        </t>
  </si>
  <si>
    <t xml:space="preserve">" Větev C2+C3+C4+C5+C6        (celk. SO 02 =942,7 m2 =  vše v NN) "        </t>
  </si>
  <si>
    <t>180,7+165,7+169,6+226,6+200,1</t>
  </si>
  <si>
    <t>" + pod obruby C2-6/lemovky "       0,10*(48,5+65,7+72,0+93+80,5)</t>
  </si>
  <si>
    <t>Mezisoučet             HDK    ZP 2.3a  v NN</t>
  </si>
  <si>
    <t>1773532377</t>
  </si>
  <si>
    <t>"ZP 2.2/ Chodníky a plochy dlážděné dl.kostkou drobnou štípanou 8/10  (hl.340mm) "</t>
  </si>
  <si>
    <t>" (- odpočty mb = části obrub v HUN)= zbytek v NN "</t>
  </si>
  <si>
    <t>" Větev B1"                                                              0,20*(163,5-59,1)</t>
  </si>
  <si>
    <t>" Větev B2"                                                             0,20*(417,1-72,5)</t>
  </si>
  <si>
    <t>" Spojovací chodníky+lavičky"                         0,20*(98,8-49,1)</t>
  </si>
  <si>
    <t>" Boční vstup kostela=100% v HUN"            0,20*(12,2-12,2)</t>
  </si>
  <si>
    <t>" malé plochy jednotlivě do 100m2, lokálně v různé hloubce "</t>
  </si>
  <si>
    <t xml:space="preserve">Mezisoučet        ZP 2.2 </t>
  </si>
  <si>
    <t>" ZP 2.4/ Vjezd  (u C1) dlážděný dl.kostkou drobnou štípanou 8/10  (celk.hl.440mm)"</t>
  </si>
  <si>
    <t>" vjezd:   podklad štěrkodrť ŠD 0/63, tl.150mm  (vše v NN) "             25,6</t>
  </si>
  <si>
    <t>" + pod obruby /krajníky, řez výrk.D2.10  "                        0,20*18,0</t>
  </si>
  <si>
    <t>Mezisoučet           ZP 2.4</t>
  </si>
  <si>
    <t>" štěrkodrť ŠD 0/63, tl.150mm  (vše neuznatelné/NN) skl. s mozaikou"        1,25</t>
  </si>
  <si>
    <t>" štěrkodrť ŠD 0/63, tl.150mm  (vše neuznatelné/NN) skl. bet.přídlažbou"     3,0*0,25</t>
  </si>
  <si>
    <t>" ZP 2.1/  Chodníky asfaltové -  (plná k-ce, hl.390mm) větev A"</t>
  </si>
  <si>
    <t>" podklad ŠD 0/63,  tl.150mm/ vše neuznatelné/ NN"                     572,0</t>
  </si>
  <si>
    <t xml:space="preserve">"+ rozšíření pod obruby, výpis kamen.krajníky /větev A "            0,20*454,1     </t>
  </si>
  <si>
    <t>Mezisoučet             ŠD   ZP2.1   v NN</t>
  </si>
  <si>
    <t xml:space="preserve">" Spojovací chodníky: 71,7m2"                                               38,2+36,5 </t>
  </si>
  <si>
    <t>" - odpočet: z toho uznatelné /HUN "                      -(234,1+15,2)</t>
  </si>
  <si>
    <t>Mezisoučet              ŠD ZP 2.2   v NN</t>
  </si>
  <si>
    <t xml:space="preserve">               " podklad štěrkodrť ŠD 0/63, tl.150mm </t>
  </si>
  <si>
    <t>" + pod obruby C2-6/lemovky"        0,10*(48,5+65,7+72,0+93+80,5)</t>
  </si>
  <si>
    <t>" ZP 2.3b/ Chodníky  dlážděné kamennou plošnou dlažbou POJÍŽDĚNÉ   (hl.440mm) "</t>
  </si>
  <si>
    <t>" větev C1:  podklad ŠD 0/63  tl.150mm/ vše neuznatelné/ NN"                141,8</t>
  </si>
  <si>
    <t>" + pod obruby C1/lemovky"        0,10*74,9</t>
  </si>
  <si>
    <t>Mezisoučet           ZP 2.3b        v NN</t>
  </si>
  <si>
    <t>565135111-01</t>
  </si>
  <si>
    <t>Asfaltový beton vrstva podkladní ACP 16+  (obalované kamenivo OKS) tl 50 mm š do 3 m</t>
  </si>
  <si>
    <t>1544947495</t>
  </si>
  <si>
    <t>" ZP 2.1/  Chodníky asfaltové -  (plná k-ce) větev A"</t>
  </si>
  <si>
    <t>" větev A: podklad ACP16+,  tl.50mm/ vše neuznatelné/ NN"                     572,0</t>
  </si>
  <si>
    <t>567122114</t>
  </si>
  <si>
    <t>Podklad ze směsi stmelené cementem SC C 8/10 (KSC I) tl 150 mm</t>
  </si>
  <si>
    <t>-1003534098</t>
  </si>
  <si>
    <t>" ZP 2.1/  Chodníky asfaltové -  (plná k-ce, hl. 390mm) větev A"</t>
  </si>
  <si>
    <t>" podklad KSC I,  tl.150mm/ vše neuznatelné/ NN"                     572,0</t>
  </si>
  <si>
    <t>Mezisoučet             ZP 2.1</t>
  </si>
  <si>
    <t>" větev C1:  podklad KSC I,  tl.150mm/ vše neuznatelné/ NN"                141,8</t>
  </si>
  <si>
    <t>Mezisoučet           ZP 2.3b</t>
  </si>
  <si>
    <t>" vjezd: poklad KSC I. tl.150mm  (vše v NN) "             25,6</t>
  </si>
  <si>
    <t>573191111</t>
  </si>
  <si>
    <t>Postřik infiltrační kationaktivní emulzí v množství 1 kg/m2</t>
  </si>
  <si>
    <t>832187257</t>
  </si>
  <si>
    <t>" větev A: infiltr.postřik pod ACP / vše neuznatelné/ NN"                     572,0</t>
  </si>
  <si>
    <t>573211112</t>
  </si>
  <si>
    <t>Postřik živičný spojovací z asfaltu v množství 0,70 kg/m2</t>
  </si>
  <si>
    <t>-1967413565</t>
  </si>
  <si>
    <t>" větev A: spoj.postřik pod ACO/ vše neuznatelné/ NN"                     572,0</t>
  </si>
  <si>
    <t>577133111-01</t>
  </si>
  <si>
    <t>Asfaltový beton vrstva obrusná ACO 8 (ABJ) tl 40 mm š do 3 m z nemodifikovaného asfaltu  - probarvený asfalt červený</t>
  </si>
  <si>
    <t>-444990228</t>
  </si>
  <si>
    <t>"  obrus  ACO 8+   barevný červený asfaltobeton  tl. 40mm, š. do -3m  (vzor.řezy+Situace) "</t>
  </si>
  <si>
    <t>" větev A/ vše neuznatelné/ NN"                     572,0</t>
  </si>
  <si>
    <t>" ZP 2.2/ Chodníky a plochy dlážděné dl.kostkou drobnou štípanou 8/10  (celk.hl.340mm)"</t>
  </si>
  <si>
    <t xml:space="preserve">" chodníky:  dl. kostka 8/10+lože (celk. SO 02=760,8 m2) "        </t>
  </si>
  <si>
    <t>" Boční vstup kostela"                                                                          15,2</t>
  </si>
  <si>
    <t>Mezisoučet             ZP 2.2  celkem</t>
  </si>
  <si>
    <t>" vjezd: dl. kostka 8/10+lože (vše v NN) "             25,6</t>
  </si>
  <si>
    <t>Mezisoučet         ZP 2.4  v NN</t>
  </si>
  <si>
    <t xml:space="preserve">Součet             </t>
  </si>
  <si>
    <t>" plochy celkem /HUN+NN "                 760,8*1,02</t>
  </si>
  <si>
    <t>" - odpočet z toho uznatelné /HUN "          -(234,1+15,2)*1,02</t>
  </si>
  <si>
    <t>Mezisoučet              kostky ZP 2.2</t>
  </si>
  <si>
    <t>" ZP 2.4/ Vjezd  (u C1) dlážděný dl.kostkou drobnou štípanou 8/10  (celk.hl.420mm)"</t>
  </si>
  <si>
    <t>" vjezd: dl. kostka 8/10   (vše v NN) "             25,6*1,02</t>
  </si>
  <si>
    <t>Mezisoučet            kostky ZP 2.4</t>
  </si>
  <si>
    <t>591411111</t>
  </si>
  <si>
    <t>Kladení dlažby z mozaiky jednobarevné komunikací pro pěší lože z kameniva</t>
  </si>
  <si>
    <t>-188581635</t>
  </si>
  <si>
    <t>" mozaika kostka + lože HDK 4/8, tl.40mm (vše neuznatelné/NN) "                    1,25</t>
  </si>
  <si>
    <t>58381004</t>
  </si>
  <si>
    <t>kostka štípaná dlažební mozaika žula 4/6 tř 1</t>
  </si>
  <si>
    <t>1385164494</t>
  </si>
  <si>
    <t>" ZP 2.8/  Rozšíření plochy u přechodu v ul. Tyršové, TZ str.5  (vše neuznatelné/NN)"</t>
  </si>
  <si>
    <t>" mozaika kostka  "                    1,25*1,02</t>
  </si>
  <si>
    <t>596811312</t>
  </si>
  <si>
    <t>Kladení velkoformátové betonové dlažby tl do 100 mm velikosti do 0,5 m2 pl přes 300 m2</t>
  </si>
  <si>
    <t>-788286376</t>
  </si>
  <si>
    <t>" srovnávací položka "</t>
  </si>
  <si>
    <t xml:space="preserve">            " Plošná dlažba 600/600/100 mm + lože HDK 40mm,fr.4/8,+spárování"</t>
  </si>
  <si>
    <t xml:space="preserve">" vše neuznatelné/ NN"              </t>
  </si>
  <si>
    <t>Mezisoučet             ZP 2.3a</t>
  </si>
  <si>
    <t>" Větev C1"                    141,8</t>
  </si>
  <si>
    <t>5838116-10CN1</t>
  </si>
  <si>
    <t>deska dlažební tryskaná žula 600x600mm tl 100mm -  materiál před realizací odsouhlasit architektem</t>
  </si>
  <si>
    <t>-2013151783</t>
  </si>
  <si>
    <t>" ZP 2.3a/ Chodníky  dlážděné kamennou plošnou dlažbou pro pěší   "</t>
  </si>
  <si>
    <t xml:space="preserve">            " Plošná dlažba 600/600/100 mm, přírodní kámen. řezaný, povrch tryskaný "</t>
  </si>
  <si>
    <t>" Větev C2+C3+C4+C5+C6   (celk. SO 02 =942,7 m2 =  vše v NN) "        942,7*1,03</t>
  </si>
  <si>
    <t>" Větev C1 (v NN)"                                                                                                141,8*1,03</t>
  </si>
  <si>
    <t>916111122</t>
  </si>
  <si>
    <t>Osazení obruby z drobných kostek bez boční opěry do lože z betonu prostého</t>
  </si>
  <si>
    <t>" obrubník kamenný 250/200mm (vše neuznatelné/NN)   2,0m"</t>
  </si>
  <si>
    <t>" oprava/předlažba stávaj. 2 -řádku z DŽK  pro osazení kamen. obruby"      (2-1)*2,0</t>
  </si>
  <si>
    <t>537179773</t>
  </si>
  <si>
    <t>916132113</t>
  </si>
  <si>
    <t>Osazení obruby z betonové přídlažby s boční opěrou do lože z betonu prostého</t>
  </si>
  <si>
    <t>65400325</t>
  </si>
  <si>
    <t>" lem z přídlažby 250/500/80mm (vše neuznatelné/NN) "                    3,0</t>
  </si>
  <si>
    <t>59218001</t>
  </si>
  <si>
    <t>krajník betonový silniční 500x250x80mm</t>
  </si>
  <si>
    <t>1712383791</t>
  </si>
  <si>
    <t>" lem z přídlažby 250/500/80mm (vše neuznatelné/NN) "                   3,0*1,02</t>
  </si>
  <si>
    <t>-1746191849</t>
  </si>
  <si>
    <t>" obrubník kamenný /na stojato:  200/250mm (vše neuznatelné/NN) "                    2,0</t>
  </si>
  <si>
    <t>58380005</t>
  </si>
  <si>
    <t>obrubník kamenný žulový přímý 1000x200x250mm</t>
  </si>
  <si>
    <t>-688992887</t>
  </si>
  <si>
    <t>" obrubník kamenný 200/250mm (vše neuznatelné/NN) "                    2,0*1,02</t>
  </si>
  <si>
    <t>" Větev   A+B1+B2+Spojovací chodníky+Vjezd+boční vstup kostela = celk.1163,7m "</t>
  </si>
  <si>
    <t xml:space="preserve">454,1+163,5+417,1+98,8+18,0+12,2                                                                    </t>
  </si>
  <si>
    <t xml:space="preserve">" - odpočet z toho uznatelné /HUN "               </t>
  </si>
  <si>
    <t xml:space="preserve"> " - části:   Větev B1+B2 +spojovací chodníky"       -(59,1+72,5+49,1)</t>
  </si>
  <si>
    <t>" - boční vstup kostela (100%)"                                      -12,2</t>
  </si>
  <si>
    <t>KRAJNIKmb024</t>
  </si>
  <si>
    <t>" celk.spotřeba celá stavba= všechny náklady +2% prořez"                    1163,7*1,02</t>
  </si>
  <si>
    <t xml:space="preserve">" - odpočet zpět.použ. 90%  DM z SO01 (z 1023m), celá stavba"            -0,90*1023,0 </t>
  </si>
  <si>
    <t>Mezisoučet                             dokoupit na celé stavbě 266,274 mb</t>
  </si>
  <si>
    <t>" - odpočet  z toho v uznatelných /HUN : dokoupených "                -192,9*1,02</t>
  </si>
  <si>
    <t>Součet                                  dokup  v neuznatelných /NN</t>
  </si>
  <si>
    <t>" výkr.  D2.9/ Větev  C3, +stromy, +Detail  ukočení kamen.plošnédlažby"</t>
  </si>
  <si>
    <t>" Větve C1+C2+C3+C4+C5+C6  +rozvolněná plocha +stromy:    lemovky celkem 496,6m "</t>
  </si>
  <si>
    <t xml:space="preserve">74,9+48,5+65,7+72,0+93,0+80,5+(18,5+21,7)+9,8+12                                  </t>
  </si>
  <si>
    <t>Mezisoučet            Celkem</t>
  </si>
  <si>
    <t xml:space="preserve">" - odpočet:  z toho uznatelné /HUN  (- 62,0m )"               </t>
  </si>
  <si>
    <t>" -rozvolněná plocha "   -(18,5+21,7)</t>
  </si>
  <si>
    <t>" - stromy "                         -(9,8+12,0)</t>
  </si>
  <si>
    <t>Mezisoučet               - v HUN</t>
  </si>
  <si>
    <t>Součet                neuznatelné NN</t>
  </si>
  <si>
    <t xml:space="preserve">" z toho neuznatelné /NN "               </t>
  </si>
  <si>
    <t>mLEMOVKY024*1,05</t>
  </si>
  <si>
    <t>mLEMOVKY024/2,0+6*2</t>
  </si>
  <si>
    <t>(mLEMOVKY024/2,0+6*2)*0,016*1,035</t>
  </si>
  <si>
    <t>Mezisoučet           Ostatní 3.2 obruby</t>
  </si>
  <si>
    <t>" zvětšené lože obrub /krajníky, řez výrk.D2.10  (místo 5cm KSC)"                        (0,20+0,10)*0,05*18,0</t>
  </si>
  <si>
    <t>919111114</t>
  </si>
  <si>
    <t>Řezání dilatačních spár š 4 mm hl přes 90 do 100 mm příčných nebo podélných v čerstvém CB krytu</t>
  </si>
  <si>
    <t>-1346285527</t>
  </si>
  <si>
    <t>" podklad KSC I,  tl.150mm/ vše neuznatelné/ NN=  572,0  m2"</t>
  </si>
  <si>
    <t>" prořez dilat.spár v KSC ( po 6m , š.3,0m)"        ((572,0/3,0)/6,0)*3,0</t>
  </si>
  <si>
    <t>" ZP 2.3b/ Chodníky  dlážděné kamennou plošnou dlažbou POJÍŽDĚNÉ   (hl.420mm) "</t>
  </si>
  <si>
    <t xml:space="preserve">" větev C1:  podklad KSC I,  tl.150mm/ vše neuznatelné/ NN=141,8 m2 "       </t>
  </si>
  <si>
    <t>" prořez dilat.spár v KSC ( po 6m , š.4,0m+lemy, dl. 35m)"       (35,0/6,0)*(4,0+2*0,10)</t>
  </si>
  <si>
    <t xml:space="preserve">" vjezd: poklad KSC I. tl.150mm /vše  neuznatelné /NN=25,6m2 "      </t>
  </si>
  <si>
    <t>" prořez dilat.spár v KSC ( po 6m , š.4,0m+lemy, dl. 6,4m)"       (6,4/6,0)*((3+5,2)/2+2*0,20)</t>
  </si>
  <si>
    <t>919112233</t>
  </si>
  <si>
    <t>Řezání spár pro vytvoření komůrky š 20 mm hl 40 mm pro těsnící zálivku v živičném krytu</t>
  </si>
  <si>
    <t>-745762856</t>
  </si>
  <si>
    <t xml:space="preserve">" komůrka zálivky  řezu pro předlažby 2 řádku kostek / hrana s AB vozovkou  "                             </t>
  </si>
  <si>
    <t>" oprava/předlažba stávaj. 2 -řádku z DŽK  pro osazení kamen. obruby"      2,0</t>
  </si>
  <si>
    <t>919122132</t>
  </si>
  <si>
    <t>Těsnění spár zálivkou za tepla pro komůrky š 20 mm hl 40 mm s těsnicím profilem</t>
  </si>
  <si>
    <t>483515582</t>
  </si>
  <si>
    <t xml:space="preserve">" zatěsnění spár asf. zálivkou za horka podél obrub nebo 2-řádku kostek  a AB vozovky   "         </t>
  </si>
  <si>
    <t>919735114</t>
  </si>
  <si>
    <t>Řezání stávajícího živičného krytu hl přes 150 do 200 mm</t>
  </si>
  <si>
    <t>-1063074484</t>
  </si>
  <si>
    <t xml:space="preserve">" řez pro předlažby 2 řádku kostek / hrana s AB vozovkou  "                             </t>
  </si>
  <si>
    <t>" (DM pěšiny B2 z asfaltu je započtena v SO 01 DM asfalt.ploch) "</t>
  </si>
  <si>
    <t>979071122</t>
  </si>
  <si>
    <t>Očištění dlažebních kostek drobných s původním spárováním živičnou směsí nebo MC</t>
  </si>
  <si>
    <t>1067158651</t>
  </si>
  <si>
    <t>" oprava/předlažba stávaj. 2 -řádku z DŽK  pro osazení kamen. obruby"      2*2,0*0,10</t>
  </si>
  <si>
    <t>997</t>
  </si>
  <si>
    <t>Přesun sutě</t>
  </si>
  <si>
    <t>839000534</t>
  </si>
  <si>
    <t>1310730643</t>
  </si>
  <si>
    <t>" recyklační skládka "</t>
  </si>
  <si>
    <t>SUTbeton024*(27-1)</t>
  </si>
  <si>
    <t>272375639</t>
  </si>
  <si>
    <t>" bet. lože z DM kostek "</t>
  </si>
  <si>
    <t>" beton+kostky  DM  4mb"         4,0*0,115</t>
  </si>
  <si>
    <t>"-odpočet očišt.kostek/zpětně do předlažby"      -4,0*0,024</t>
  </si>
  <si>
    <t>" přesun hmot celkem "                                      834,55</t>
  </si>
  <si>
    <t>-PRESUNsterk024</t>
  </si>
  <si>
    <t>" komunikace: malé štěrk. plochy "       48,83</t>
  </si>
  <si>
    <t>SO 05-4 - VEŘEJNÉ OSVĚTLENÍ -  nezpůsobilé výdaje</t>
  </si>
  <si>
    <t>22242</t>
  </si>
  <si>
    <t>45231400-9</t>
  </si>
  <si>
    <t>42.22.22</t>
  </si>
  <si>
    <t>21-M - Elektromontáže</t>
  </si>
  <si>
    <t xml:space="preserve">    1 - Rozvod VO</t>
  </si>
  <si>
    <t xml:space="preserve">      7004-8067 - KABEL SILOVÝ,IZOLACE PVC S VODIČEM PE</t>
  </si>
  <si>
    <t xml:space="preserve">      7004-10001 - UKONČENÍ Cu KABELŮ DO</t>
  </si>
  <si>
    <t xml:space="preserve">      1123-590 - CHRÁNIČKY</t>
  </si>
  <si>
    <t xml:space="preserve">      1157-3305 - SVÍTIDLO VENKOVNÍHO OSVĚTLENÍ</t>
  </si>
  <si>
    <t xml:space="preserve">      1016-40 - Stožár sadový bezpaticový</t>
  </si>
  <si>
    <t xml:space="preserve">      1201-83 - STOŽÁROVÁ SVORKOVNICE</t>
  </si>
  <si>
    <t xml:space="preserve">      1059-1 - POJISTKA</t>
  </si>
  <si>
    <t xml:space="preserve">      1038-198 - Rozvaděče pro veřejné osvětlení typu PRVO</t>
  </si>
  <si>
    <t xml:space="preserve">      1038-776 - Kabelové rozpojovací skříně 3D</t>
  </si>
  <si>
    <t xml:space="preserve">      1182-6717 - POJISTKOVÉ VLOŽKY 500V AC</t>
  </si>
  <si>
    <t xml:space="preserve">      1244-6 - OCELOVÝ PÁSEK POZINKOVANÝ</t>
  </si>
  <si>
    <t xml:space="preserve">      1244-1 - OCELOVÝ DRÁT POZINKOVANÝ</t>
  </si>
  <si>
    <t xml:space="preserve">      1244-199 - SVORKA HROMOSVODNÍ,UZEMŇOVACÍ</t>
  </si>
  <si>
    <t xml:space="preserve">      9999-838 - MONTÁŽNÍ PRÁCE</t>
  </si>
  <si>
    <t xml:space="preserve">      1124-1 - VODIČ JEDNOŽILOVÝ, IZOLACE PVC</t>
  </si>
  <si>
    <t xml:space="preserve">      9999-1294 - POJÍZDNÁ STAVEBNÍ TECHNIKA</t>
  </si>
  <si>
    <t xml:space="preserve">      9999-1280 - MONTÁŽE</t>
  </si>
  <si>
    <t xml:space="preserve">      9999-1296 - PROVEDENI REVIZNICH ZKOUSEK DLE CSN 33 2000-6</t>
  </si>
  <si>
    <t xml:space="preserve">      9999-1386 - VYSEKANI RYH VE ZDIVU CIHELNEM - HLOUBKA 30mm</t>
  </si>
  <si>
    <t xml:space="preserve">      9999-1491 - HRUBA VYPLN RYH MALTOU</t>
  </si>
  <si>
    <t xml:space="preserve">      9999-1493 - OMITKA RYH VE STENACH MALTOU</t>
  </si>
  <si>
    <t xml:space="preserve">      9999-1500 - KAMENNÉ OBLOŽENÍ</t>
  </si>
  <si>
    <t xml:space="preserve">    2 - Demontáže - VO</t>
  </si>
  <si>
    <t xml:space="preserve">      9998-1 - Montáž rozvodnic oceloplechových nebo plastových běžných, hmotnosti</t>
  </si>
  <si>
    <t xml:space="preserve">      1157-474 - SVÍTIDLA PRO VEŘEJNÉ OSVĚTLENÍ</t>
  </si>
  <si>
    <t xml:space="preserve">    3 - Rozvody chrániček HDPE pro OK</t>
  </si>
  <si>
    <t xml:space="preserve">    4 - Rozvody NN</t>
  </si>
  <si>
    <t xml:space="preserve">      1191-289 - Montáž rozvaděčů</t>
  </si>
  <si>
    <t xml:space="preserve">      7004-8115 - KABEL SILOVÝ,IZOLACE PVC</t>
  </si>
  <si>
    <t xml:space="preserve">      D1 - UKONČENÍ Cu KABELŮ  DO</t>
  </si>
  <si>
    <t xml:space="preserve">      D2 - HODINOVE ZUCTOVACI SAZBY</t>
  </si>
  <si>
    <t xml:space="preserve">      D3 - PROVEDENI REVIZNICH ZKOUSEK DLE ČSN 33 2000-6</t>
  </si>
  <si>
    <t xml:space="preserve">    5 - Přirážky pro 21-M</t>
  </si>
  <si>
    <t>46-M - Zemní práce</t>
  </si>
  <si>
    <t xml:space="preserve">    9999-878 - VYTÝČENÍ TRATI</t>
  </si>
  <si>
    <t xml:space="preserve">    9999-904 - VYTRHÁNÍ DLAŽBY</t>
  </si>
  <si>
    <t xml:space="preserve">    9999-941 - JÁMA PRO STOŽÁRY VER.OSVĚTLENÍ O OBJEMU DO 2 m3</t>
  </si>
  <si>
    <t xml:space="preserve">    9999-973 - POUZDROVÝ ZÁKL.PRO STOŽ.VENK. OSVĚTLENÍ V OSE TRASY KABELU</t>
  </si>
  <si>
    <t xml:space="preserve">    9999-960 - ZÁKLAD Z PROSTÉHO BETONU</t>
  </si>
  <si>
    <t xml:space="preserve">    9999-980 - ZÁHOZ JÁMY,UPĚCHOVÁNÍ,ÚPRAVA POVRCHU</t>
  </si>
  <si>
    <t xml:space="preserve">    9999-991 - HLOUBENÍ KABELOVÉ RÝHY</t>
  </si>
  <si>
    <t xml:space="preserve">    9999-1067 - ZŘÍZENÍ KABELOVÉHO LOŽE</t>
  </si>
  <si>
    <t xml:space="preserve">    9999-1087 - ZÁSYP KABELŮ PÍSKEM</t>
  </si>
  <si>
    <t xml:space="preserve">    9999-1117 - FOLIE VÝSTRAŽNÁ Z PVC</t>
  </si>
  <si>
    <t xml:space="preserve">    9999-1175 - ZÁHOZ KABELOVÉ RÝHY</t>
  </si>
  <si>
    <t xml:space="preserve">    9999-931 - VÝKOP JÁMY PRO STOŽÁR,BETONOVÝ ZÁKLAD A JINÉ ZAŘÍZENÍ</t>
  </si>
  <si>
    <t xml:space="preserve">    9999-1055 - ZŘÍZENÍ PŘÍLOŽNÉHO PAŽENÍ V KABELOVÉ RÝZE</t>
  </si>
  <si>
    <t xml:space="preserve">    9999-1061 - 0DSTRANĚNÍ PŘÍLOŽNÉHO PAŽENÍ Z KABELOVÉ RÝHY</t>
  </si>
  <si>
    <t xml:space="preserve">    9999-1137 - KABELOVÝ PROTLAK POD KOMUNIKACÍ</t>
  </si>
  <si>
    <t xml:space="preserve">    9999-1188 - ÚPRAVA POVRCHU</t>
  </si>
  <si>
    <t xml:space="preserve">    9999-1200 - PODKLADOVÁ VRSTVA</t>
  </si>
  <si>
    <t xml:space="preserve">    9999-1204 - ÚPRAVA POVRCHU - POLOŽENÍ DLAŽBY</t>
  </si>
  <si>
    <t xml:space="preserve">    9999-1185 - ODVOZ ZEMINY</t>
  </si>
  <si>
    <t xml:space="preserve">    6 - Přirážky pro 46-M</t>
  </si>
  <si>
    <t>21-M</t>
  </si>
  <si>
    <t>Elektromontáže</t>
  </si>
  <si>
    <t>Rozvod VO</t>
  </si>
  <si>
    <t>7004-8067</t>
  </si>
  <si>
    <t>KABEL SILOVÝ,IZOLACE PVC S VODIČEM PE</t>
  </si>
  <si>
    <t>7004-8082</t>
  </si>
  <si>
    <t>CYKY-J 5x10 , volně</t>
  </si>
  <si>
    <t>100+170+80+100+50+130+2*3</t>
  </si>
  <si>
    <t>11*2*3+5*3*3+5*1*3+4*3</t>
  </si>
  <si>
    <t>7004-8083</t>
  </si>
  <si>
    <t>CYKY-J 5x16 , volně</t>
  </si>
  <si>
    <t>7004-8079</t>
  </si>
  <si>
    <t>CYKY-J 5x2,5 , volně</t>
  </si>
  <si>
    <t>80+2*3</t>
  </si>
  <si>
    <t>7004-8078</t>
  </si>
  <si>
    <t>CYKY-J 5x1,5 , volně</t>
  </si>
  <si>
    <t>21*5</t>
  </si>
  <si>
    <t>7004-10001</t>
  </si>
  <si>
    <t>UKONČENÍ Cu KABELŮ DO</t>
  </si>
  <si>
    <t>7004-10011</t>
  </si>
  <si>
    <t>5x16 mm2</t>
  </si>
  <si>
    <t>ks</t>
  </si>
  <si>
    <t>7004-10010</t>
  </si>
  <si>
    <t>5x10 mm2</t>
  </si>
  <si>
    <t>11*2+5*3+5*1+4</t>
  </si>
  <si>
    <t>1123-590</t>
  </si>
  <si>
    <t>CHRÁNIČKY</t>
  </si>
  <si>
    <t>1123-594</t>
  </si>
  <si>
    <t>TRUBKA D 63</t>
  </si>
  <si>
    <t>110+93+170+80+100+50+130</t>
  </si>
  <si>
    <t>2*3+11*2*2+5*3*2+5*1*2+4*2</t>
  </si>
  <si>
    <t>1123-592</t>
  </si>
  <si>
    <t>TRUBKA D 50</t>
  </si>
  <si>
    <t>11*2*2+5*3*2+5*1*2</t>
  </si>
  <si>
    <t>1157-3305</t>
  </si>
  <si>
    <t>SVÍTIDLO VENKOVNÍHO OSVĚTLENÍ</t>
  </si>
  <si>
    <t>1261-84</t>
  </si>
  <si>
    <t>Svítidlo VO LED 13W-727 C15021, 1442lm, 2700K,+ regulace svítidla, IP66, barva RAL7016- antracit</t>
  </si>
  <si>
    <t>1261-84.1</t>
  </si>
  <si>
    <t>Svítidlo VO LED 22W-727 C15021, 2441lm, 2700K + regulace svítidla, IP66, barva RAL7016- antracit</t>
  </si>
  <si>
    <t>1261-84.2</t>
  </si>
  <si>
    <t>Svítidlo zemní, 60W, směrovatelné, &gt;130lm/W, 4000K, včetně příslušenství a zemního boxu, IP66</t>
  </si>
  <si>
    <t>1016-40</t>
  </si>
  <si>
    <t>Stožár sadový bezpaticový</t>
  </si>
  <si>
    <t>1016-61</t>
  </si>
  <si>
    <t>KK 4,5</t>
  </si>
  <si>
    <t>1201-83</t>
  </si>
  <si>
    <t>STOŽÁROVÁ SVORKOVNICE</t>
  </si>
  <si>
    <t>1042-564</t>
  </si>
  <si>
    <t>SV 6.10.5 Stožárová výzbroj</t>
  </si>
  <si>
    <t>1042-572</t>
  </si>
  <si>
    <t>SV 9.10.5 Stožárová výzbroj</t>
  </si>
  <si>
    <t>1059-1</t>
  </si>
  <si>
    <t>POJISTKA</t>
  </si>
  <si>
    <t>1059-3</t>
  </si>
  <si>
    <t>trubičková 6A,char.normální</t>
  </si>
  <si>
    <t>16+5</t>
  </si>
  <si>
    <t>1038-198</t>
  </si>
  <si>
    <t>Rozvaděče pro veřejné osvětlení typu PRVO</t>
  </si>
  <si>
    <t>1038-203</t>
  </si>
  <si>
    <t>PRVO 6/6x20A polo i celonoc do zdiva - atyp - 100x90x20cm, s jednosazbovým elektoměrem a hlavním jističem 32B/3 v samostatné plombovatelné části, 6 x vývod s pojistkami 16A, s jističem 40-40-A230, spínací modul s jištěním, se soumrakovým čidlem se spínací</t>
  </si>
  <si>
    <t>1038-776</t>
  </si>
  <si>
    <t>Kabelové rozpojovací skříně 3D</t>
  </si>
  <si>
    <t>1038-3006</t>
  </si>
  <si>
    <t>12x160 A válcový kovový sloupek s kulovým vrchlíkem, barva RAL7016- antracit, válcové pojistky, provedení antivandal</t>
  </si>
  <si>
    <t>1038-1824</t>
  </si>
  <si>
    <t>Základ sloupku</t>
  </si>
  <si>
    <t>1182-6717</t>
  </si>
  <si>
    <t>POJISTKOVÉ VLOŽKY 500V AC</t>
  </si>
  <si>
    <t>1182-6720</t>
  </si>
  <si>
    <t>PN000 16A gG</t>
  </si>
  <si>
    <t>2*12</t>
  </si>
  <si>
    <t>1244-6</t>
  </si>
  <si>
    <t>OCELOVÝ PÁSEK POZINKOVANÝ</t>
  </si>
  <si>
    <t>1244-8</t>
  </si>
  <si>
    <t>Páska 30x4 páska 30x4 (0,95 kg/m), volně</t>
  </si>
  <si>
    <t>110+100+170+80+100+50+130</t>
  </si>
  <si>
    <t>1244-1</t>
  </si>
  <si>
    <t>OCELOVÝ DRÁT POZINKOVANÝ</t>
  </si>
  <si>
    <t>1244-3</t>
  </si>
  <si>
    <t>Drát 10 drát o 10mm(0,62kg/m), volně</t>
  </si>
  <si>
    <t>(21+2)*3</t>
  </si>
  <si>
    <t>1244-199</t>
  </si>
  <si>
    <t>SVORKA HROMOSVODNÍ,UZEMŇOVACÍ</t>
  </si>
  <si>
    <t>1127-162</t>
  </si>
  <si>
    <t>SP01 připojovací</t>
  </si>
  <si>
    <t>21*1</t>
  </si>
  <si>
    <t>1244-239</t>
  </si>
  <si>
    <t>SR 3a svorka páska-drát</t>
  </si>
  <si>
    <t>23*2</t>
  </si>
  <si>
    <t>1244-88</t>
  </si>
  <si>
    <t>SR 2a svorka páska-páska M6</t>
  </si>
  <si>
    <t>9999-838</t>
  </si>
  <si>
    <t>MONTÁŽNÍ PRÁCE</t>
  </si>
  <si>
    <t>9999-839</t>
  </si>
  <si>
    <t>Štítek pro označení svodu</t>
  </si>
  <si>
    <t>21*3</t>
  </si>
  <si>
    <t>1124-1</t>
  </si>
  <si>
    <t>VODIČ JEDNOŽILOVÝ, IZOLACE PVC</t>
  </si>
  <si>
    <t>7004-8007</t>
  </si>
  <si>
    <t>H07V-U 6   mm2 , volně</t>
  </si>
  <si>
    <t>9999-1294</t>
  </si>
  <si>
    <t>POJÍZDNÁ STAVEBNÍ TECHNIKA</t>
  </si>
  <si>
    <t>9999-1295</t>
  </si>
  <si>
    <t>jeřáb - montáž stožáru</t>
  </si>
  <si>
    <t>9999-1295.1</t>
  </si>
  <si>
    <t>přesun jeřábu</t>
  </si>
  <si>
    <t>6*40</t>
  </si>
  <si>
    <t>9999-1295.2</t>
  </si>
  <si>
    <t xml:space="preserve">vysokozdvižná plošina - montáž výložníku a svítidla na výložník </t>
  </si>
  <si>
    <t>9999-1295.3</t>
  </si>
  <si>
    <t>přesun vysokozdvižné plošiny</t>
  </si>
  <si>
    <t>9999-1280</t>
  </si>
  <si>
    <t>MONTÁŽE</t>
  </si>
  <si>
    <t>9999-1291</t>
  </si>
  <si>
    <t>Vyhledání stávajících rozvodů, připojení na stávající rozvody</t>
  </si>
  <si>
    <t>9999-1288</t>
  </si>
  <si>
    <t>Zkusebni provoz - provozní zkouška osvětlení po kompletaci, měření osvětlení, protokol o měření</t>
  </si>
  <si>
    <t>9999-1296</t>
  </si>
  <si>
    <t>PROVEDENI REVIZNICH ZKOUSEK DLE CSN 33 2000-6</t>
  </si>
  <si>
    <t>9999-1298</t>
  </si>
  <si>
    <t>Revizni technik - výchozí revize, vypracování revizní zprávy</t>
  </si>
  <si>
    <t>9999-1386</t>
  </si>
  <si>
    <t>VYSEKANI RYH VE ZDIVU CIHELNEM - HLOUBKA 30mm</t>
  </si>
  <si>
    <t>9999-1389</t>
  </si>
  <si>
    <t>Sire 70 mm</t>
  </si>
  <si>
    <t>6*1</t>
  </si>
  <si>
    <t>9999-1491</t>
  </si>
  <si>
    <t>HRUBA VYPLN RYH MALTOU</t>
  </si>
  <si>
    <t>9999-1492</t>
  </si>
  <si>
    <t>Jakekoliv sire</t>
  </si>
  <si>
    <t>9999-1493</t>
  </si>
  <si>
    <t>OMITKA RYH VE STENACH MALTOU</t>
  </si>
  <si>
    <t>9999-1494</t>
  </si>
  <si>
    <t>Sire do 150 mm, včetně fasádní barvy</t>
  </si>
  <si>
    <t>78</t>
  </si>
  <si>
    <t>9999-1500</t>
  </si>
  <si>
    <t>KAMENNÉ OBLOŽENÍ</t>
  </si>
  <si>
    <t>9999-1518</t>
  </si>
  <si>
    <t>Demontáž a opětovná montáž kamenného soklu</t>
  </si>
  <si>
    <t>80</t>
  </si>
  <si>
    <t>Demontáže - VO</t>
  </si>
  <si>
    <t>9998-1</t>
  </si>
  <si>
    <t>Montáž rozvodnic oceloplechových nebo plastových běžných, hmotnosti</t>
  </si>
  <si>
    <t>9998-5</t>
  </si>
  <si>
    <t>přes 100 do 150 kg - demontáž rozvaděče RVO</t>
  </si>
  <si>
    <t>82</t>
  </si>
  <si>
    <t>1157-474</t>
  </si>
  <si>
    <t>SVÍTIDLA PRO VEŘEJNÉ OSVĚTLENÍ</t>
  </si>
  <si>
    <t>1157-477</t>
  </si>
  <si>
    <t>demontáž svítidla VO včetně odborné likvidace</t>
  </si>
  <si>
    <t>84</t>
  </si>
  <si>
    <t>1016-61.1</t>
  </si>
  <si>
    <t>demontáž sadového stožáru včetně základu</t>
  </si>
  <si>
    <t>86</t>
  </si>
  <si>
    <t>9999-1295.4</t>
  </si>
  <si>
    <t>vysokozdvižná plošina - svítidlo, výložník, konzola, vodič - demontáž</t>
  </si>
  <si>
    <t>88</t>
  </si>
  <si>
    <t>90</t>
  </si>
  <si>
    <t>5*40</t>
  </si>
  <si>
    <t>Rozvody chrániček HDPE pro OK</t>
  </si>
  <si>
    <t>1123-6629</t>
  </si>
  <si>
    <t>06040_AP CHRÁNIČKA OPT. KABELU, barva a popis dle požadavku města</t>
  </si>
  <si>
    <t>92</t>
  </si>
  <si>
    <t>25+154+65+115</t>
  </si>
  <si>
    <t>1123-6602</t>
  </si>
  <si>
    <t>Datová šachtice - komora kabelová 360×500×310 mm s víkem, vyrobené z vysoce odolného HDPE plastu, včetně pojezdného víka pro běžné zatížení</t>
  </si>
  <si>
    <t>94</t>
  </si>
  <si>
    <t>Rozvody NN</t>
  </si>
  <si>
    <t>1191-289</t>
  </si>
  <si>
    <t>Montáž rozvaděčů</t>
  </si>
  <si>
    <t>1038-2342</t>
  </si>
  <si>
    <t>Kovový nadzemní sloupek válcového tvaru D500, v1200mm, s polokulovým vrchlíkem provedení antivandal, 1x63A/400V, 2x32A/400V, 2x16A/400V a 3x16A/230V, včetně základu, barva RAL7016- antracit</t>
  </si>
  <si>
    <t>96</t>
  </si>
  <si>
    <t>1038-2343</t>
  </si>
  <si>
    <t>Kovový nadzemní sloupek válcového tvaru D300, v1200mm, s polokulovým vrchlíkem provedení antivandal, 1x32A/400V, 2x16A/400V a 4x16A/230V, včetně základu, barva RAL7016- antracit</t>
  </si>
  <si>
    <t>98</t>
  </si>
  <si>
    <t>7004-8115</t>
  </si>
  <si>
    <t>KABEL SILOVÝ,IZOLACE PVC</t>
  </si>
  <si>
    <t>7004-8362</t>
  </si>
  <si>
    <t>CYKY-J 4x50 , volně</t>
  </si>
  <si>
    <t>100</t>
  </si>
  <si>
    <t>7004-8118</t>
  </si>
  <si>
    <t>CYKY-J 4x35 , volně</t>
  </si>
  <si>
    <t>102</t>
  </si>
  <si>
    <t>80+280</t>
  </si>
  <si>
    <t>D1</t>
  </si>
  <si>
    <t>UKONČENÍ Cu KABELŮ  DO</t>
  </si>
  <si>
    <t>7004-10004</t>
  </si>
  <si>
    <t>4x50 mm2</t>
  </si>
  <si>
    <t>104</t>
  </si>
  <si>
    <t>2+4+6</t>
  </si>
  <si>
    <t>106</t>
  </si>
  <si>
    <t>6*20</t>
  </si>
  <si>
    <t>108</t>
  </si>
  <si>
    <t>6*3</t>
  </si>
  <si>
    <t>110</t>
  </si>
  <si>
    <t>112</t>
  </si>
  <si>
    <t>6*2</t>
  </si>
  <si>
    <t>D2</t>
  </si>
  <si>
    <t>HODINOVE ZUCTOVACI SAZBY</t>
  </si>
  <si>
    <t>9999-1291.1</t>
  </si>
  <si>
    <t>Připojení na stávající rozvody, dokončovací práce apod.</t>
  </si>
  <si>
    <t>hod</t>
  </si>
  <si>
    <t>114</t>
  </si>
  <si>
    <t>D3</t>
  </si>
  <si>
    <t>PROVEDENI REVIZNICH ZKOUSEK DLE ČSN 33 2000-6</t>
  </si>
  <si>
    <t>9999-1298.3</t>
  </si>
  <si>
    <t>Revizni technik - vypracování revizní zprávy</t>
  </si>
  <si>
    <t>116</t>
  </si>
  <si>
    <t>Přirážky pro 21-M</t>
  </si>
  <si>
    <t>2399900101</t>
  </si>
  <si>
    <t>Podružný materiál</t>
  </si>
  <si>
    <t>-1437579385</t>
  </si>
  <si>
    <t>2399900103</t>
  </si>
  <si>
    <t>PPV z montáže: materiál + práce</t>
  </si>
  <si>
    <t>493394508</t>
  </si>
  <si>
    <t>9999-878</t>
  </si>
  <si>
    <t>VYTÝČENÍ TRATI</t>
  </si>
  <si>
    <t>9999-890</t>
  </si>
  <si>
    <t>Kabelové vedení v zastaveném prostoru</t>
  </si>
  <si>
    <t>124</t>
  </si>
  <si>
    <t>(50+12+8+60+90+10+20+45+50+120+30+40+80+105)*0,001</t>
  </si>
  <si>
    <t>9999-904</t>
  </si>
  <si>
    <t>VYTRHÁNÍ DLAŽBY</t>
  </si>
  <si>
    <t>9999-914</t>
  </si>
  <si>
    <t>Kostky velké, spáry nezalité</t>
  </si>
  <si>
    <t>126</t>
  </si>
  <si>
    <t>90*1,2</t>
  </si>
  <si>
    <t>9999-920</t>
  </si>
  <si>
    <t>Betonové dlaždice, spáry nezalité</t>
  </si>
  <si>
    <t>12*1,2</t>
  </si>
  <si>
    <t>9999-906</t>
  </si>
  <si>
    <t>dlažba zámková - spáry nezalité</t>
  </si>
  <si>
    <t>130</t>
  </si>
  <si>
    <t>9999-906.1</t>
  </si>
  <si>
    <t>dlažba kamenná mozaika - spáry nezalité</t>
  </si>
  <si>
    <t>132</t>
  </si>
  <si>
    <t>7*1,2</t>
  </si>
  <si>
    <t>9999-941</t>
  </si>
  <si>
    <t>JÁMA PRO STOŽÁRY VER.OSVĚTLENÍ O OBJEMU DO 2 m3</t>
  </si>
  <si>
    <t>9999-946</t>
  </si>
  <si>
    <t>Zemina třídy 4,ručně</t>
  </si>
  <si>
    <t>134</t>
  </si>
  <si>
    <t>9999-973</t>
  </si>
  <si>
    <t>POUZDROVÝ ZÁKL.PRO STOŽ.VENK. OSVĚTLENÍ V OSE TRASY KABELU</t>
  </si>
  <si>
    <t>9999-976</t>
  </si>
  <si>
    <t>D 300x1000 mm</t>
  </si>
  <si>
    <t>136</t>
  </si>
  <si>
    <t>9999-960</t>
  </si>
  <si>
    <t>ZÁKLAD Z PROSTÉHO BETONU</t>
  </si>
  <si>
    <t>9999-961</t>
  </si>
  <si>
    <t>Do rostlé zeminy bez bednění</t>
  </si>
  <si>
    <t>138</t>
  </si>
  <si>
    <t>9999-980</t>
  </si>
  <si>
    <t>ZÁHOZ JÁMY,UPĚCHOVÁNÍ,ÚPRAVA POVRCHU</t>
  </si>
  <si>
    <t>9999-983</t>
  </si>
  <si>
    <t>V zemine třídy 3-4</t>
  </si>
  <si>
    <t>140</t>
  </si>
  <si>
    <t>9999-991</t>
  </si>
  <si>
    <t>HLOUBENÍ KABELOVÉ RÝHY</t>
  </si>
  <si>
    <t>9999-1002</t>
  </si>
  <si>
    <t>Zemina třídy 4, šíře 350mm,hloubka 800mm</t>
  </si>
  <si>
    <t>142</t>
  </si>
  <si>
    <t>9999-1002.1</t>
  </si>
  <si>
    <t>Zemina třídy 4, šíře 500mm,hloubka 800mm</t>
  </si>
  <si>
    <t>144</t>
  </si>
  <si>
    <t>9999-1067</t>
  </si>
  <si>
    <t>ZŘÍZENÍ KABELOVÉHO LOŽE</t>
  </si>
  <si>
    <t>9999-1072</t>
  </si>
  <si>
    <t>Z kopaného písku, bez zakrytí, šíře do 65cm,tloušťka 5cm</t>
  </si>
  <si>
    <t>146</t>
  </si>
  <si>
    <t>330+390</t>
  </si>
  <si>
    <t>9999-1087</t>
  </si>
  <si>
    <t>ZÁSYP KABELŮ PÍSKEM</t>
  </si>
  <si>
    <t>9999-1089</t>
  </si>
  <si>
    <t>Zásyp kabelů pískem, šíře do 65cm, tloušťka 10cm</t>
  </si>
  <si>
    <t>148</t>
  </si>
  <si>
    <t>9999-1117</t>
  </si>
  <si>
    <t>FOLIE VÝSTRAŽNÁ Z PVC</t>
  </si>
  <si>
    <t>9999-1119</t>
  </si>
  <si>
    <t>Šířka 33cm</t>
  </si>
  <si>
    <t>150</t>
  </si>
  <si>
    <t>9999-1175</t>
  </si>
  <si>
    <t>ZÁHOZ KABELOVÉ RÝHY</t>
  </si>
  <si>
    <t>9999-1182</t>
  </si>
  <si>
    <t>152</t>
  </si>
  <si>
    <t>9999-1182.1</t>
  </si>
  <si>
    <t>154</t>
  </si>
  <si>
    <t>9999-931</t>
  </si>
  <si>
    <t>VÝKOP JÁMY PRO STOŽÁR,BETONOVÝ ZÁKLAD A JINÉ ZAŘÍZENÍ</t>
  </si>
  <si>
    <t>9999-935</t>
  </si>
  <si>
    <t>Zemina třídy 5,ručně</t>
  </si>
  <si>
    <t>156</t>
  </si>
  <si>
    <t>3*(2*0,5*2)</t>
  </si>
  <si>
    <t>9999-1055</t>
  </si>
  <si>
    <t>ZŘÍZENÍ PŘÍLOŽNÉHO PAŽENÍ V KABELOVÉ RÝZE</t>
  </si>
  <si>
    <t>9999-1059</t>
  </si>
  <si>
    <t>Šíře do 200cm,hloubka do 2m</t>
  </si>
  <si>
    <t>158</t>
  </si>
  <si>
    <t>3*2</t>
  </si>
  <si>
    <t>9999-1061</t>
  </si>
  <si>
    <t>0DSTRANĚNÍ PŘÍLOŽNÉHO PAŽENÍ Z KABELOVÉ RÝHY</t>
  </si>
  <si>
    <t>9999-1065</t>
  </si>
  <si>
    <t>160</t>
  </si>
  <si>
    <t>77</t>
  </si>
  <si>
    <t>9999-984</t>
  </si>
  <si>
    <t>V zemine třídy 5-7</t>
  </si>
  <si>
    <t>162</t>
  </si>
  <si>
    <t>9999-1137</t>
  </si>
  <si>
    <t>KABELOVÝ PROTLAK POD KOMUNIKACÍ</t>
  </si>
  <si>
    <t>9999-1139</t>
  </si>
  <si>
    <t>trubka KF09110</t>
  </si>
  <si>
    <t>164</t>
  </si>
  <si>
    <t>4+2*7+4</t>
  </si>
  <si>
    <t>9999-1188</t>
  </si>
  <si>
    <t>ÚPRAVA POVRCHU</t>
  </si>
  <si>
    <t>79</t>
  </si>
  <si>
    <t>9999-1196</t>
  </si>
  <si>
    <t>Provizorní úprava terénu v zemina třídy 4</t>
  </si>
  <si>
    <t>166</t>
  </si>
  <si>
    <t>330*0,35+390*0,5</t>
  </si>
  <si>
    <t>9999-1200</t>
  </si>
  <si>
    <t>PODKLADOVÁ VRSTVA</t>
  </si>
  <si>
    <t>9999-1202</t>
  </si>
  <si>
    <t>Ze šterkodrti fr. 0-32</t>
  </si>
  <si>
    <t>168</t>
  </si>
  <si>
    <t>(108+8,4+2+14,4)*0,2</t>
  </si>
  <si>
    <t>9999-1204</t>
  </si>
  <si>
    <t>ÚPRAVA POVRCHU - POLOŽENÍ DLAŽBY</t>
  </si>
  <si>
    <t>81</t>
  </si>
  <si>
    <t>9999-1206</t>
  </si>
  <si>
    <t>dlažba kamenná velké kostky, kladení do drtě, stávající demontovaná dlažba, 10% nové dlažby</t>
  </si>
  <si>
    <t>170</t>
  </si>
  <si>
    <t>9999-1206.1</t>
  </si>
  <si>
    <t>dlažba kamenná mozaika, kladení do drtě, stávající demontovaná dlažba, 10% nové dlažby</t>
  </si>
  <si>
    <t>172</t>
  </si>
  <si>
    <t>83</t>
  </si>
  <si>
    <t>9999-1206.2</t>
  </si>
  <si>
    <t>dlažba zámková,demontovaná dlažba, kladení do drtě, 30% nové dlažby</t>
  </si>
  <si>
    <t>174</t>
  </si>
  <si>
    <t>9999-1206.3</t>
  </si>
  <si>
    <t>dlažba betonová,demontovaná dlažba, kladení do písku, 30% nové dlažby</t>
  </si>
  <si>
    <t>176</t>
  </si>
  <si>
    <t>9999-1185</t>
  </si>
  <si>
    <t>ODVOZ ZEMINY</t>
  </si>
  <si>
    <t>85</t>
  </si>
  <si>
    <t>9999-1186</t>
  </si>
  <si>
    <t>odvoz zeminy a suti na skládku, včetně poplatku za uložení</t>
  </si>
  <si>
    <t>178</t>
  </si>
  <si>
    <t>((330*0,35+390*0,5)*0,2+21)*1,5</t>
  </si>
  <si>
    <t>Přirážky pro 46-M</t>
  </si>
  <si>
    <t>4699900103</t>
  </si>
  <si>
    <t>-1618310014</t>
  </si>
  <si>
    <t>SO 08-41 - PŘÍPOJKA PRO PŘENOSOVÉ VOZY - ZEMNÍ PRÁCE -  nezpůsobilé výdaje</t>
  </si>
  <si>
    <t>460171272</t>
  </si>
  <si>
    <t>Hloubení kabelových nezapažených rýh strojně š 50 cm hl 80 cm v hornině tř I skupiny 3</t>
  </si>
  <si>
    <t>-1705833076</t>
  </si>
  <si>
    <t>460341113</t>
  </si>
  <si>
    <t>Vodorovné přemístění horniny jakékoliv třídy dopravními prostředky při elektromontážích přes 500 do 1000 m</t>
  </si>
  <si>
    <t>-1297706443</t>
  </si>
  <si>
    <t>176,0*0,5*0,3</t>
  </si>
  <si>
    <t>460341121</t>
  </si>
  <si>
    <t>Příplatek k vodorovnému přemístění horniny dopravními prostředky při elektromontážích za každých dalších i započatých 1000 m</t>
  </si>
  <si>
    <t>171664596</t>
  </si>
  <si>
    <t>26,4*26 'Přepočtené koeficientem množství</t>
  </si>
  <si>
    <t>460361121</t>
  </si>
  <si>
    <t>Poplatek za uložení zeminy na recyklační skládce (skládkovné) kód odpadu 17 05 04</t>
  </si>
  <si>
    <t>1827354421</t>
  </si>
  <si>
    <t>26,4*1,8 'Přepočtené koeficientem množství</t>
  </si>
  <si>
    <t>460451252</t>
  </si>
  <si>
    <t>Zásyp kabelových rýh strojně se zhutněním š 50 cm hl 50 cm z horniny tř I skupiny 3</t>
  </si>
  <si>
    <t>162935797</t>
  </si>
  <si>
    <t>460661112</t>
  </si>
  <si>
    <t>Kabelové lože z písku pro kabely nn bez zakrytí š lože přes 35 do 50 cm</t>
  </si>
  <si>
    <t>-254785335</t>
  </si>
  <si>
    <t>32901998</t>
  </si>
  <si>
    <t>460742111.1</t>
  </si>
  <si>
    <t>Kabelová chránička z trub plastových do rýhy bez obsypu průměru do 10 cm M+D</t>
  </si>
  <si>
    <t>-1529859389</t>
  </si>
  <si>
    <t>176*2</t>
  </si>
  <si>
    <t>460641132</t>
  </si>
  <si>
    <t>Základové konstrukce při elektromontážích ze ŽB tř. C 30/37 se zvýšenými nároky na prostředí</t>
  </si>
  <si>
    <t>2052582208</t>
  </si>
  <si>
    <t>" patka sloupku "     0,3</t>
  </si>
  <si>
    <t>460641311</t>
  </si>
  <si>
    <t>Štěrkový základ se zhutněním pro dřevěný perforovaný nebo jednoduchý betonový sloup</t>
  </si>
  <si>
    <t>-1738903290</t>
  </si>
  <si>
    <t>460641411</t>
  </si>
  <si>
    <t>Zřízení nezabudovaného bednění základových konstrukcí při elektromontážích</t>
  </si>
  <si>
    <t>-874202432</t>
  </si>
  <si>
    <t>460641412</t>
  </si>
  <si>
    <t>Odstranění nezabudovaného bednění základových konstrukcí při elektromontážích</t>
  </si>
  <si>
    <t>226705424</t>
  </si>
  <si>
    <t>-262586111</t>
  </si>
  <si>
    <t>SO-08-42 - PŘÍPOJKA PRO PŘENOSOVÉ VOZY - OZVUČENÍ -  nezpůsobilé výdaje</t>
  </si>
  <si>
    <t>1.0 - SLOUPEK A VYBAVENÍ</t>
  </si>
  <si>
    <t>2.0 - ELEKTROINSTALACE</t>
  </si>
  <si>
    <t>3.0 - KABELÁŽ A PRÁCE</t>
  </si>
  <si>
    <t>1.0</t>
  </si>
  <si>
    <t>SLOUPEK A VYBAVENÍ</t>
  </si>
  <si>
    <t>1.1</t>
  </si>
  <si>
    <t>Distribuční sloupek Distibuční sloupek osazený optikými vanami, zásuvkami a jistícími prvky Materiál: nerez</t>
  </si>
  <si>
    <t>1.2</t>
  </si>
  <si>
    <t>Optická vana Optická vana k ukončení optických kabelů v datových rozvaděčích. 10 portů</t>
  </si>
  <si>
    <t>1.3</t>
  </si>
  <si>
    <t>Police Plechová police perforováná s možností montáže různých zařízení,P</t>
  </si>
  <si>
    <t>1.4</t>
  </si>
  <si>
    <t>Switch - Typ přepínače: Řízený, Přepínač vrstev: L2. Typy přepínaných ethernetových portů RJ-45: Gigabit Ethernet (10/100/1000), Počet přepínaných ethernetových portů RJ-45: 8, Konzolový port: RJ-45/USB Type-C.</t>
  </si>
  <si>
    <t>"  Tabulka MAC adres: 16000 pol., Kapacita přepínání: 20 Gbit/s. "</t>
  </si>
  <si>
    <t>"  Síťové standardy:  "</t>
  </si>
  <si>
    <t>" IEEE 802.1D, IEEE 802.1Q, IEEE 802.1p, IEEE 802.1s, IEEE 802.1w, IEEE 802.1x, IEEE 802.3ab, IEEE "</t>
  </si>
  <si>
    <t>" Podpora napájení po Ethernetu (PoE). Instalace do racku "</t>
  </si>
  <si>
    <t>ELEKTROINSTALACE</t>
  </si>
  <si>
    <t>2.1</t>
  </si>
  <si>
    <t>Napájecí distributor Zásuvková lišta - s vypínačem, napájecí, síťová, konektor zásuvka/vidlice, délka kabelu 1,8 m, 4zásuvková, maximální proud 16 A, černá barva</t>
  </si>
  <si>
    <t>2.2</t>
  </si>
  <si>
    <t>Jistič  Jistič řady LTN. Je vhodný pro jištění kabelů a vodičů proti přetížení a zkratu.</t>
  </si>
  <si>
    <t>2.3</t>
  </si>
  <si>
    <t>2.4</t>
  </si>
  <si>
    <t>Zásuvka 32A Vestavná zásuvka přímá CEE 530. Proud - 32 A, napětí - 400 V, stupeň krytí - IP 44, hodinový úhel - 6h, počet pólů - 5, způsob připojení - šroubové svorky.</t>
  </si>
  <si>
    <t>2.5</t>
  </si>
  <si>
    <t>Zásuvka 63A Vestavná zásuvka přímá, hodinový úhel - 6h, způsob připojení - šroubové svorky, rozměr příruby - 107 x 100 mm, napětí - 400V červená, proud - 63 A, 5 pólů.</t>
  </si>
  <si>
    <t>3.0</t>
  </si>
  <si>
    <t>KABELÁŽ A PRÁCE</t>
  </si>
  <si>
    <t>3.1</t>
  </si>
  <si>
    <t>Kabel silový Instalační kabel s Cu jádrem. Pro pevné uložení ve vnitřních a venkovních prostorách, v zemi, v betonu. Kabely jsou odolné proti UV záření a proti šíření plamene dle IEC 60332-1.</t>
  </si>
  <si>
    <t>3.2</t>
  </si>
  <si>
    <t>Optický kabel Optický kabel 24vl. Maximální přípustná tahová síla: 500N Průměr kabelu: 10mm (+-0,5)</t>
  </si>
  <si>
    <t>3.3</t>
  </si>
  <si>
    <t>Montážní materiál Montážní a instalační materiál</t>
  </si>
  <si>
    <t>3.4</t>
  </si>
  <si>
    <t>Práce Práce spojená s instalací</t>
  </si>
  <si>
    <t>Nh</t>
  </si>
  <si>
    <t>3.5</t>
  </si>
  <si>
    <t>Projekční práce Projekční práce spojena s dokumentací skutečného stavu</t>
  </si>
  <si>
    <t>3.5.1</t>
  </si>
  <si>
    <t>Revize Vpyracování rezizní zkoušky a zprávy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</si>
</sst>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122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7" t="s">
        <v>14</v>
      </c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R5" s="20"/>
      <c r="BE5" s="22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9" t="s">
        <v>17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R6" s="20"/>
      <c r="BE6" s="22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25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25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25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1</v>
      </c>
      <c r="AR10" s="20"/>
      <c r="BE10" s="225"/>
      <c r="BS10" s="17" t="s">
        <v>6</v>
      </c>
    </row>
    <row r="11" spans="1:74" ht="18.399999999999999" customHeight="1">
      <c r="B11" s="20"/>
      <c r="E11" s="25" t="s">
        <v>32</v>
      </c>
      <c r="AK11" s="27" t="s">
        <v>33</v>
      </c>
      <c r="AN11" s="25" t="s">
        <v>1</v>
      </c>
      <c r="AR11" s="20"/>
      <c r="BE11" s="225"/>
      <c r="BS11" s="17" t="s">
        <v>6</v>
      </c>
    </row>
    <row r="12" spans="1:74" ht="6.95" customHeight="1">
      <c r="B12" s="20"/>
      <c r="AR12" s="20"/>
      <c r="BE12" s="225"/>
      <c r="BS12" s="17" t="s">
        <v>6</v>
      </c>
    </row>
    <row r="13" spans="1:74" ht="12" customHeight="1">
      <c r="B13" s="20"/>
      <c r="D13" s="27" t="s">
        <v>34</v>
      </c>
      <c r="AK13" s="27" t="s">
        <v>31</v>
      </c>
      <c r="AN13" s="30" t="s">
        <v>35</v>
      </c>
      <c r="AR13" s="20"/>
      <c r="BE13" s="225"/>
      <c r="BS13" s="17" t="s">
        <v>6</v>
      </c>
    </row>
    <row r="14" spans="1:74" ht="12.75">
      <c r="B14" s="20"/>
      <c r="E14" s="230" t="s">
        <v>35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7" t="s">
        <v>33</v>
      </c>
      <c r="AN14" s="30" t="s">
        <v>35</v>
      </c>
      <c r="AR14" s="20"/>
      <c r="BE14" s="225"/>
      <c r="BS14" s="17" t="s">
        <v>6</v>
      </c>
    </row>
    <row r="15" spans="1:74" ht="6.95" customHeight="1">
      <c r="B15" s="20"/>
      <c r="AR15" s="20"/>
      <c r="BE15" s="225"/>
      <c r="BS15" s="17" t="s">
        <v>4</v>
      </c>
    </row>
    <row r="16" spans="1:74" ht="12" customHeight="1">
      <c r="B16" s="20"/>
      <c r="D16" s="27" t="s">
        <v>36</v>
      </c>
      <c r="AK16" s="27" t="s">
        <v>31</v>
      </c>
      <c r="AN16" s="25" t="s">
        <v>37</v>
      </c>
      <c r="AR16" s="20"/>
      <c r="BE16" s="225"/>
      <c r="BS16" s="17" t="s">
        <v>4</v>
      </c>
    </row>
    <row r="17" spans="2:71" ht="18.399999999999999" customHeight="1">
      <c r="B17" s="20"/>
      <c r="E17" s="25" t="s">
        <v>38</v>
      </c>
      <c r="AK17" s="27" t="s">
        <v>33</v>
      </c>
      <c r="AN17" s="25" t="s">
        <v>39</v>
      </c>
      <c r="AR17" s="20"/>
      <c r="BE17" s="225"/>
      <c r="BS17" s="17" t="s">
        <v>40</v>
      </c>
    </row>
    <row r="18" spans="2:71" ht="6.95" customHeight="1">
      <c r="B18" s="20"/>
      <c r="AR18" s="20"/>
      <c r="BE18" s="225"/>
      <c r="BS18" s="17" t="s">
        <v>6</v>
      </c>
    </row>
    <row r="19" spans="2:71" ht="12" customHeight="1">
      <c r="B19" s="20"/>
      <c r="D19" s="27" t="s">
        <v>41</v>
      </c>
      <c r="AK19" s="27" t="s">
        <v>31</v>
      </c>
      <c r="AN19" s="25" t="s">
        <v>42</v>
      </c>
      <c r="AR19" s="20"/>
      <c r="BE19" s="225"/>
      <c r="BS19" s="17" t="s">
        <v>6</v>
      </c>
    </row>
    <row r="20" spans="2:71" ht="18.399999999999999" customHeight="1">
      <c r="B20" s="20"/>
      <c r="E20" s="25" t="s">
        <v>43</v>
      </c>
      <c r="AK20" s="27" t="s">
        <v>33</v>
      </c>
      <c r="AN20" s="25" t="s">
        <v>44</v>
      </c>
      <c r="AR20" s="20"/>
      <c r="BE20" s="225"/>
      <c r="BS20" s="17" t="s">
        <v>40</v>
      </c>
    </row>
    <row r="21" spans="2:71" ht="6.95" customHeight="1">
      <c r="B21" s="20"/>
      <c r="AR21" s="20"/>
      <c r="BE21" s="225"/>
    </row>
    <row r="22" spans="2:71" ht="12" customHeight="1">
      <c r="B22" s="20"/>
      <c r="D22" s="27" t="s">
        <v>45</v>
      </c>
      <c r="AR22" s="20"/>
      <c r="BE22" s="225"/>
    </row>
    <row r="23" spans="2:71" ht="119.25" customHeight="1">
      <c r="B23" s="20"/>
      <c r="E23" s="232" t="s">
        <v>46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20"/>
      <c r="BE23" s="225"/>
    </row>
    <row r="24" spans="2:71" ht="6.95" customHeight="1">
      <c r="B24" s="20"/>
      <c r="AR24" s="20"/>
      <c r="BE24" s="225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25"/>
    </row>
    <row r="26" spans="2:71" s="1" customFormat="1" ht="25.9" customHeight="1">
      <c r="B26" s="33"/>
      <c r="D26" s="34" t="s">
        <v>47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3">
        <f>ROUND(AG94,2)</f>
        <v>0</v>
      </c>
      <c r="AL26" s="234"/>
      <c r="AM26" s="234"/>
      <c r="AN26" s="234"/>
      <c r="AO26" s="234"/>
      <c r="AR26" s="33"/>
      <c r="BE26" s="225"/>
    </row>
    <row r="27" spans="2:71" s="1" customFormat="1" ht="6.95" customHeight="1">
      <c r="B27" s="33"/>
      <c r="AR27" s="33"/>
      <c r="BE27" s="225"/>
    </row>
    <row r="28" spans="2:71" s="1" customFormat="1" ht="12.75">
      <c r="B28" s="33"/>
      <c r="L28" s="235" t="s">
        <v>48</v>
      </c>
      <c r="M28" s="235"/>
      <c r="N28" s="235"/>
      <c r="O28" s="235"/>
      <c r="P28" s="235"/>
      <c r="W28" s="235" t="s">
        <v>49</v>
      </c>
      <c r="X28" s="235"/>
      <c r="Y28" s="235"/>
      <c r="Z28" s="235"/>
      <c r="AA28" s="235"/>
      <c r="AB28" s="235"/>
      <c r="AC28" s="235"/>
      <c r="AD28" s="235"/>
      <c r="AE28" s="235"/>
      <c r="AK28" s="235" t="s">
        <v>50</v>
      </c>
      <c r="AL28" s="235"/>
      <c r="AM28" s="235"/>
      <c r="AN28" s="235"/>
      <c r="AO28" s="235"/>
      <c r="AR28" s="33"/>
      <c r="BE28" s="225"/>
    </row>
    <row r="29" spans="2:71" s="2" customFormat="1" ht="14.45" customHeight="1">
      <c r="B29" s="37"/>
      <c r="D29" s="27" t="s">
        <v>51</v>
      </c>
      <c r="F29" s="27" t="s">
        <v>52</v>
      </c>
      <c r="L29" s="238">
        <v>0.21</v>
      </c>
      <c r="M29" s="237"/>
      <c r="N29" s="237"/>
      <c r="O29" s="237"/>
      <c r="P29" s="237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K29" s="236">
        <f>ROUND(AV94, 2)</f>
        <v>0</v>
      </c>
      <c r="AL29" s="237"/>
      <c r="AM29" s="237"/>
      <c r="AN29" s="237"/>
      <c r="AO29" s="237"/>
      <c r="AR29" s="37"/>
      <c r="BE29" s="226"/>
    </row>
    <row r="30" spans="2:71" s="2" customFormat="1" ht="14.45" customHeight="1">
      <c r="B30" s="37"/>
      <c r="F30" s="27" t="s">
        <v>53</v>
      </c>
      <c r="L30" s="238">
        <v>0.12</v>
      </c>
      <c r="M30" s="237"/>
      <c r="N30" s="237"/>
      <c r="O30" s="237"/>
      <c r="P30" s="237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K30" s="236">
        <f>ROUND(AW94, 2)</f>
        <v>0</v>
      </c>
      <c r="AL30" s="237"/>
      <c r="AM30" s="237"/>
      <c r="AN30" s="237"/>
      <c r="AO30" s="237"/>
      <c r="AR30" s="37"/>
      <c r="BE30" s="226"/>
    </row>
    <row r="31" spans="2:71" s="2" customFormat="1" ht="14.45" hidden="1" customHeight="1">
      <c r="B31" s="37"/>
      <c r="F31" s="27" t="s">
        <v>54</v>
      </c>
      <c r="L31" s="238">
        <v>0.21</v>
      </c>
      <c r="M31" s="237"/>
      <c r="N31" s="237"/>
      <c r="O31" s="237"/>
      <c r="P31" s="237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7"/>
      <c r="BE31" s="226"/>
    </row>
    <row r="32" spans="2:71" s="2" customFormat="1" ht="14.45" hidden="1" customHeight="1">
      <c r="B32" s="37"/>
      <c r="F32" s="27" t="s">
        <v>55</v>
      </c>
      <c r="L32" s="238">
        <v>0.12</v>
      </c>
      <c r="M32" s="237"/>
      <c r="N32" s="237"/>
      <c r="O32" s="237"/>
      <c r="P32" s="237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7"/>
      <c r="BE32" s="226"/>
    </row>
    <row r="33" spans="2:57" s="2" customFormat="1" ht="14.45" hidden="1" customHeight="1">
      <c r="B33" s="37"/>
      <c r="F33" s="27" t="s">
        <v>56</v>
      </c>
      <c r="L33" s="238">
        <v>0</v>
      </c>
      <c r="M33" s="237"/>
      <c r="N33" s="237"/>
      <c r="O33" s="237"/>
      <c r="P33" s="237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K33" s="236">
        <v>0</v>
      </c>
      <c r="AL33" s="237"/>
      <c r="AM33" s="237"/>
      <c r="AN33" s="237"/>
      <c r="AO33" s="237"/>
      <c r="AR33" s="37"/>
      <c r="BE33" s="226"/>
    </row>
    <row r="34" spans="2:57" s="1" customFormat="1" ht="6.95" customHeight="1">
      <c r="B34" s="33"/>
      <c r="AR34" s="33"/>
      <c r="BE34" s="225"/>
    </row>
    <row r="35" spans="2:57" s="1" customFormat="1" ht="25.9" customHeight="1">
      <c r="B35" s="33"/>
      <c r="C35" s="38"/>
      <c r="D35" s="39" t="s">
        <v>57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58</v>
      </c>
      <c r="U35" s="40"/>
      <c r="V35" s="40"/>
      <c r="W35" s="40"/>
      <c r="X35" s="242" t="s">
        <v>59</v>
      </c>
      <c r="Y35" s="240"/>
      <c r="Z35" s="240"/>
      <c r="AA35" s="240"/>
      <c r="AB35" s="240"/>
      <c r="AC35" s="40"/>
      <c r="AD35" s="40"/>
      <c r="AE35" s="40"/>
      <c r="AF35" s="40"/>
      <c r="AG35" s="40"/>
      <c r="AH35" s="40"/>
      <c r="AI35" s="40"/>
      <c r="AJ35" s="40"/>
      <c r="AK35" s="239">
        <f>SUM(AK26:AK33)</f>
        <v>0</v>
      </c>
      <c r="AL35" s="240"/>
      <c r="AM35" s="240"/>
      <c r="AN35" s="240"/>
      <c r="AO35" s="241"/>
      <c r="AP35" s="38"/>
      <c r="AQ35" s="38"/>
      <c r="AR35" s="33"/>
    </row>
    <row r="36" spans="2:57" s="1" customFormat="1" ht="6.95" customHeight="1">
      <c r="B36" s="33"/>
      <c r="AR36" s="33"/>
    </row>
    <row r="37" spans="2:57" s="1" customFormat="1" ht="14.45" customHeight="1">
      <c r="B37" s="33"/>
      <c r="AR37" s="33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3"/>
      <c r="D49" s="42" t="s">
        <v>60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61</v>
      </c>
      <c r="AI49" s="43"/>
      <c r="AJ49" s="43"/>
      <c r="AK49" s="43"/>
      <c r="AL49" s="43"/>
      <c r="AM49" s="43"/>
      <c r="AN49" s="43"/>
      <c r="AO49" s="43"/>
      <c r="AR49" s="33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3"/>
      <c r="D60" s="44" t="s">
        <v>62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4" t="s">
        <v>63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4" t="s">
        <v>62</v>
      </c>
      <c r="AI60" s="35"/>
      <c r="AJ60" s="35"/>
      <c r="AK60" s="35"/>
      <c r="AL60" s="35"/>
      <c r="AM60" s="44" t="s">
        <v>63</v>
      </c>
      <c r="AN60" s="35"/>
      <c r="AO60" s="35"/>
      <c r="AR60" s="33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3"/>
      <c r="D64" s="42" t="s">
        <v>64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65</v>
      </c>
      <c r="AI64" s="43"/>
      <c r="AJ64" s="43"/>
      <c r="AK64" s="43"/>
      <c r="AL64" s="43"/>
      <c r="AM64" s="43"/>
      <c r="AN64" s="43"/>
      <c r="AO64" s="43"/>
      <c r="AR64" s="33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3"/>
      <c r="D75" s="44" t="s">
        <v>62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4" t="s">
        <v>63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4" t="s">
        <v>62</v>
      </c>
      <c r="AI75" s="35"/>
      <c r="AJ75" s="35"/>
      <c r="AK75" s="35"/>
      <c r="AL75" s="35"/>
      <c r="AM75" s="44" t="s">
        <v>63</v>
      </c>
      <c r="AN75" s="35"/>
      <c r="AO75" s="35"/>
      <c r="AR75" s="33"/>
    </row>
    <row r="76" spans="2:44" s="1" customFormat="1" ht="11.25">
      <c r="B76" s="33"/>
      <c r="AR76" s="33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3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3"/>
    </row>
    <row r="82" spans="1:91" s="1" customFormat="1" ht="24.95" customHeight="1">
      <c r="B82" s="33"/>
      <c r="C82" s="21" t="s">
        <v>66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9"/>
      <c r="C84" s="27" t="s">
        <v>13</v>
      </c>
      <c r="L84" s="3" t="str">
        <f>K5</f>
        <v>25003-0</v>
      </c>
      <c r="AR84" s="49"/>
    </row>
    <row r="85" spans="1:91" s="4" customFormat="1" ht="36.950000000000003" customHeight="1">
      <c r="B85" s="50"/>
      <c r="C85" s="51" t="s">
        <v>16</v>
      </c>
      <c r="L85" s="208" t="str">
        <f>K6</f>
        <v>REVITALIZACE PARKU SMETANOVY SADY, JIHLAVA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50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7" t="s">
        <v>22</v>
      </c>
      <c r="L87" s="52" t="str">
        <f>IF(K8="","",K8)</f>
        <v>Jihlava</v>
      </c>
      <c r="AI87" s="27" t="s">
        <v>24</v>
      </c>
      <c r="AM87" s="213" t="str">
        <f>IF(AN8= "","",AN8)</f>
        <v>28. 1. 2025</v>
      </c>
      <c r="AN87" s="213"/>
      <c r="AR87" s="33"/>
    </row>
    <row r="88" spans="1:91" s="1" customFormat="1" ht="6.95" customHeight="1">
      <c r="B88" s="33"/>
      <c r="AR88" s="33"/>
    </row>
    <row r="89" spans="1:91" s="1" customFormat="1" ht="15.2" customHeight="1">
      <c r="B89" s="33"/>
      <c r="C89" s="27" t="s">
        <v>30</v>
      </c>
      <c r="L89" s="3" t="str">
        <f>IF(E11= "","",E11)</f>
        <v>Statutární město Jihlava</v>
      </c>
      <c r="AI89" s="27" t="s">
        <v>36</v>
      </c>
      <c r="AM89" s="214" t="str">
        <f>IF(E17="","",E17)</f>
        <v>Ing. Zdeněk Sendler</v>
      </c>
      <c r="AN89" s="215"/>
      <c r="AO89" s="215"/>
      <c r="AP89" s="215"/>
      <c r="AR89" s="33"/>
      <c r="AS89" s="216" t="s">
        <v>67</v>
      </c>
      <c r="AT89" s="217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3"/>
      <c r="C90" s="27" t="s">
        <v>34</v>
      </c>
      <c r="L90" s="3" t="str">
        <f>IF(E14= "Vyplň údaj","",E14)</f>
        <v/>
      </c>
      <c r="AI90" s="27" t="s">
        <v>41</v>
      </c>
      <c r="AM90" s="214" t="str">
        <f>IF(E20="","",E20)</f>
        <v xml:space="preserve"> </v>
      </c>
      <c r="AN90" s="215"/>
      <c r="AO90" s="215"/>
      <c r="AP90" s="215"/>
      <c r="AR90" s="33"/>
      <c r="AS90" s="218"/>
      <c r="AT90" s="219"/>
      <c r="BD90" s="57"/>
    </row>
    <row r="91" spans="1:91" s="1" customFormat="1" ht="10.9" customHeight="1">
      <c r="B91" s="33"/>
      <c r="AR91" s="33"/>
      <c r="AS91" s="218"/>
      <c r="AT91" s="219"/>
      <c r="BD91" s="57"/>
    </row>
    <row r="92" spans="1:91" s="1" customFormat="1" ht="29.25" customHeight="1">
      <c r="B92" s="33"/>
      <c r="C92" s="210" t="s">
        <v>68</v>
      </c>
      <c r="D92" s="211"/>
      <c r="E92" s="211"/>
      <c r="F92" s="211"/>
      <c r="G92" s="211"/>
      <c r="H92" s="58"/>
      <c r="I92" s="212" t="s">
        <v>69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21" t="s">
        <v>70</v>
      </c>
      <c r="AH92" s="211"/>
      <c r="AI92" s="211"/>
      <c r="AJ92" s="211"/>
      <c r="AK92" s="211"/>
      <c r="AL92" s="211"/>
      <c r="AM92" s="211"/>
      <c r="AN92" s="212" t="s">
        <v>71</v>
      </c>
      <c r="AO92" s="211"/>
      <c r="AP92" s="220"/>
      <c r="AQ92" s="59" t="s">
        <v>72</v>
      </c>
      <c r="AR92" s="33"/>
      <c r="AS92" s="60" t="s">
        <v>73</v>
      </c>
      <c r="AT92" s="61" t="s">
        <v>74</v>
      </c>
      <c r="AU92" s="61" t="s">
        <v>75</v>
      </c>
      <c r="AV92" s="61" t="s">
        <v>76</v>
      </c>
      <c r="AW92" s="61" t="s">
        <v>77</v>
      </c>
      <c r="AX92" s="61" t="s">
        <v>78</v>
      </c>
      <c r="AY92" s="61" t="s">
        <v>79</v>
      </c>
      <c r="AZ92" s="61" t="s">
        <v>80</v>
      </c>
      <c r="BA92" s="61" t="s">
        <v>81</v>
      </c>
      <c r="BB92" s="61" t="s">
        <v>82</v>
      </c>
      <c r="BC92" s="61" t="s">
        <v>83</v>
      </c>
      <c r="BD92" s="62" t="s">
        <v>84</v>
      </c>
    </row>
    <row r="93" spans="1:91" s="1" customFormat="1" ht="10.9" customHeight="1">
      <c r="B93" s="33"/>
      <c r="AR93" s="33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85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22">
        <f>ROUND(AG95+AG111+AG113+AG115,2)</f>
        <v>0</v>
      </c>
      <c r="AH94" s="222"/>
      <c r="AI94" s="222"/>
      <c r="AJ94" s="222"/>
      <c r="AK94" s="222"/>
      <c r="AL94" s="222"/>
      <c r="AM94" s="222"/>
      <c r="AN94" s="223">
        <f t="shared" ref="AN94:AN120" si="0">SUM(AG94,AT94)</f>
        <v>0</v>
      </c>
      <c r="AO94" s="223"/>
      <c r="AP94" s="223"/>
      <c r="AQ94" s="68" t="s">
        <v>1</v>
      </c>
      <c r="AR94" s="64"/>
      <c r="AS94" s="69">
        <f>ROUND(AS95+AS111+AS113+AS115,2)</f>
        <v>0</v>
      </c>
      <c r="AT94" s="70">
        <f t="shared" ref="AT94:AT120" si="1">ROUND(SUM(AV94:AW94),2)</f>
        <v>0</v>
      </c>
      <c r="AU94" s="71">
        <f>ROUND(AU95+AU111+AU113+AU115,5)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ROUND(AZ95+AZ111+AZ113+AZ115,2)</f>
        <v>0</v>
      </c>
      <c r="BA94" s="70">
        <f>ROUND(BA95+BA111+BA113+BA115,2)</f>
        <v>0</v>
      </c>
      <c r="BB94" s="70">
        <f>ROUND(BB95+BB111+BB113+BB115,2)</f>
        <v>0</v>
      </c>
      <c r="BC94" s="70">
        <f>ROUND(BC95+BC111+BC113+BC115,2)</f>
        <v>0</v>
      </c>
      <c r="BD94" s="72">
        <f>ROUND(BD95+BD111+BD113+BD115,2)</f>
        <v>0</v>
      </c>
      <c r="BS94" s="73" t="s">
        <v>86</v>
      </c>
      <c r="BT94" s="73" t="s">
        <v>87</v>
      </c>
      <c r="BU94" s="74" t="s">
        <v>88</v>
      </c>
      <c r="BV94" s="73" t="s">
        <v>89</v>
      </c>
      <c r="BW94" s="73" t="s">
        <v>5</v>
      </c>
      <c r="BX94" s="73" t="s">
        <v>90</v>
      </c>
      <c r="CL94" s="73" t="s">
        <v>19</v>
      </c>
    </row>
    <row r="95" spans="1:91" s="6" customFormat="1" ht="16.5" customHeight="1">
      <c r="B95" s="75"/>
      <c r="C95" s="76"/>
      <c r="D95" s="201" t="s">
        <v>91</v>
      </c>
      <c r="E95" s="201"/>
      <c r="F95" s="201"/>
      <c r="G95" s="201"/>
      <c r="H95" s="201"/>
      <c r="I95" s="77"/>
      <c r="J95" s="201" t="s">
        <v>92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5">
        <f>ROUND(AG96+SUM(AG97:AG99)+AG108,2)</f>
        <v>0</v>
      </c>
      <c r="AH95" s="206"/>
      <c r="AI95" s="206"/>
      <c r="AJ95" s="206"/>
      <c r="AK95" s="206"/>
      <c r="AL95" s="206"/>
      <c r="AM95" s="206"/>
      <c r="AN95" s="207">
        <f t="shared" si="0"/>
        <v>0</v>
      </c>
      <c r="AO95" s="206"/>
      <c r="AP95" s="206"/>
      <c r="AQ95" s="78" t="s">
        <v>93</v>
      </c>
      <c r="AR95" s="75"/>
      <c r="AS95" s="79">
        <f>ROUND(AS96+SUM(AS97:AS99)+AS108,2)</f>
        <v>0</v>
      </c>
      <c r="AT95" s="80">
        <f t="shared" si="1"/>
        <v>0</v>
      </c>
      <c r="AU95" s="81">
        <f>ROUND(AU96+SUM(AU97:AU99)+AU108,5)</f>
        <v>0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ROUND(AZ96+SUM(AZ97:AZ99)+AZ108,2)</f>
        <v>0</v>
      </c>
      <c r="BA95" s="80">
        <f>ROUND(BA96+SUM(BA97:BA99)+BA108,2)</f>
        <v>0</v>
      </c>
      <c r="BB95" s="80">
        <f>ROUND(BB96+SUM(BB97:BB99)+BB108,2)</f>
        <v>0</v>
      </c>
      <c r="BC95" s="80">
        <f>ROUND(BC96+SUM(BC97:BC99)+BC108,2)</f>
        <v>0</v>
      </c>
      <c r="BD95" s="82">
        <f>ROUND(BD96+SUM(BD97:BD99)+BD108,2)</f>
        <v>0</v>
      </c>
      <c r="BS95" s="83" t="s">
        <v>86</v>
      </c>
      <c r="BT95" s="83" t="s">
        <v>94</v>
      </c>
      <c r="BU95" s="83" t="s">
        <v>88</v>
      </c>
      <c r="BV95" s="83" t="s">
        <v>89</v>
      </c>
      <c r="BW95" s="83" t="s">
        <v>95</v>
      </c>
      <c r="BX95" s="83" t="s">
        <v>5</v>
      </c>
      <c r="CL95" s="83" t="s">
        <v>19</v>
      </c>
      <c r="CM95" s="83" t="s">
        <v>96</v>
      </c>
    </row>
    <row r="96" spans="1:91" s="3" customFormat="1" ht="23.25" customHeight="1">
      <c r="A96" s="84" t="s">
        <v>97</v>
      </c>
      <c r="B96" s="49"/>
      <c r="C96" s="14"/>
      <c r="D96" s="14"/>
      <c r="E96" s="200" t="s">
        <v>98</v>
      </c>
      <c r="F96" s="200"/>
      <c r="G96" s="200"/>
      <c r="H96" s="200"/>
      <c r="I96" s="200"/>
      <c r="J96" s="14"/>
      <c r="K96" s="200" t="s">
        <v>99</v>
      </c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2">
        <f>'SO 01-1 - PŘÍPRAVA ÚZEMÍ ...'!J32</f>
        <v>0</v>
      </c>
      <c r="AH96" s="203"/>
      <c r="AI96" s="203"/>
      <c r="AJ96" s="203"/>
      <c r="AK96" s="203"/>
      <c r="AL96" s="203"/>
      <c r="AM96" s="203"/>
      <c r="AN96" s="202">
        <f t="shared" si="0"/>
        <v>0</v>
      </c>
      <c r="AO96" s="203"/>
      <c r="AP96" s="203"/>
      <c r="AQ96" s="85" t="s">
        <v>100</v>
      </c>
      <c r="AR96" s="49"/>
      <c r="AS96" s="86">
        <v>0</v>
      </c>
      <c r="AT96" s="87">
        <f t="shared" si="1"/>
        <v>0</v>
      </c>
      <c r="AU96" s="88">
        <f>'SO 01-1 - PŘÍPRAVA ÚZEMÍ ...'!P123</f>
        <v>0</v>
      </c>
      <c r="AV96" s="87">
        <f>'SO 01-1 - PŘÍPRAVA ÚZEMÍ ...'!J35</f>
        <v>0</v>
      </c>
      <c r="AW96" s="87">
        <f>'SO 01-1 - PŘÍPRAVA ÚZEMÍ ...'!J36</f>
        <v>0</v>
      </c>
      <c r="AX96" s="87">
        <f>'SO 01-1 - PŘÍPRAVA ÚZEMÍ ...'!J37</f>
        <v>0</v>
      </c>
      <c r="AY96" s="87">
        <f>'SO 01-1 - PŘÍPRAVA ÚZEMÍ ...'!J38</f>
        <v>0</v>
      </c>
      <c r="AZ96" s="87">
        <f>'SO 01-1 - PŘÍPRAVA ÚZEMÍ ...'!F35</f>
        <v>0</v>
      </c>
      <c r="BA96" s="87">
        <f>'SO 01-1 - PŘÍPRAVA ÚZEMÍ ...'!F36</f>
        <v>0</v>
      </c>
      <c r="BB96" s="87">
        <f>'SO 01-1 - PŘÍPRAVA ÚZEMÍ ...'!F37</f>
        <v>0</v>
      </c>
      <c r="BC96" s="87">
        <f>'SO 01-1 - PŘÍPRAVA ÚZEMÍ ...'!F38</f>
        <v>0</v>
      </c>
      <c r="BD96" s="89">
        <f>'SO 01-1 - PŘÍPRAVA ÚZEMÍ ...'!F39</f>
        <v>0</v>
      </c>
      <c r="BT96" s="25" t="s">
        <v>96</v>
      </c>
      <c r="BV96" s="25" t="s">
        <v>89</v>
      </c>
      <c r="BW96" s="25" t="s">
        <v>101</v>
      </c>
      <c r="BX96" s="25" t="s">
        <v>95</v>
      </c>
      <c r="CL96" s="25" t="s">
        <v>19</v>
      </c>
    </row>
    <row r="97" spans="1:91" s="3" customFormat="1" ht="23.25" customHeight="1">
      <c r="A97" s="84" t="s">
        <v>97</v>
      </c>
      <c r="B97" s="49"/>
      <c r="C97" s="14"/>
      <c r="D97" s="14"/>
      <c r="E97" s="200" t="s">
        <v>102</v>
      </c>
      <c r="F97" s="200"/>
      <c r="G97" s="200"/>
      <c r="H97" s="200"/>
      <c r="I97" s="200"/>
      <c r="J97" s="14"/>
      <c r="K97" s="200" t="s">
        <v>103</v>
      </c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2">
        <f>'SO 02-1 -  ZPEVNĚNÉ PLOCH...'!J32</f>
        <v>0</v>
      </c>
      <c r="AH97" s="203"/>
      <c r="AI97" s="203"/>
      <c r="AJ97" s="203"/>
      <c r="AK97" s="203"/>
      <c r="AL97" s="203"/>
      <c r="AM97" s="203"/>
      <c r="AN97" s="202">
        <f t="shared" si="0"/>
        <v>0</v>
      </c>
      <c r="AO97" s="203"/>
      <c r="AP97" s="203"/>
      <c r="AQ97" s="85" t="s">
        <v>100</v>
      </c>
      <c r="AR97" s="49"/>
      <c r="AS97" s="86">
        <v>0</v>
      </c>
      <c r="AT97" s="87">
        <f t="shared" si="1"/>
        <v>0</v>
      </c>
      <c r="AU97" s="88">
        <f>'SO 02-1 -  ZPEVNĚNÉ PLOCH...'!P124</f>
        <v>0</v>
      </c>
      <c r="AV97" s="87">
        <f>'SO 02-1 -  ZPEVNĚNÉ PLOCH...'!J35</f>
        <v>0</v>
      </c>
      <c r="AW97" s="87">
        <f>'SO 02-1 -  ZPEVNĚNÉ PLOCH...'!J36</f>
        <v>0</v>
      </c>
      <c r="AX97" s="87">
        <f>'SO 02-1 -  ZPEVNĚNÉ PLOCH...'!J37</f>
        <v>0</v>
      </c>
      <c r="AY97" s="87">
        <f>'SO 02-1 -  ZPEVNĚNÉ PLOCH...'!J38</f>
        <v>0</v>
      </c>
      <c r="AZ97" s="87">
        <f>'SO 02-1 -  ZPEVNĚNÉ PLOCH...'!F35</f>
        <v>0</v>
      </c>
      <c r="BA97" s="87">
        <f>'SO 02-1 -  ZPEVNĚNÉ PLOCH...'!F36</f>
        <v>0</v>
      </c>
      <c r="BB97" s="87">
        <f>'SO 02-1 -  ZPEVNĚNÉ PLOCH...'!F37</f>
        <v>0</v>
      </c>
      <c r="BC97" s="87">
        <f>'SO 02-1 -  ZPEVNĚNÉ PLOCH...'!F38</f>
        <v>0</v>
      </c>
      <c r="BD97" s="89">
        <f>'SO 02-1 -  ZPEVNĚNÉ PLOCH...'!F39</f>
        <v>0</v>
      </c>
      <c r="BT97" s="25" t="s">
        <v>96</v>
      </c>
      <c r="BV97" s="25" t="s">
        <v>89</v>
      </c>
      <c r="BW97" s="25" t="s">
        <v>104</v>
      </c>
      <c r="BX97" s="25" t="s">
        <v>95</v>
      </c>
      <c r="CL97" s="25" t="s">
        <v>105</v>
      </c>
    </row>
    <row r="98" spans="1:91" s="3" customFormat="1" ht="23.25" customHeight="1">
      <c r="A98" s="84" t="s">
        <v>97</v>
      </c>
      <c r="B98" s="49"/>
      <c r="C98" s="14"/>
      <c r="D98" s="14"/>
      <c r="E98" s="200" t="s">
        <v>106</v>
      </c>
      <c r="F98" s="200"/>
      <c r="G98" s="200"/>
      <c r="H98" s="200"/>
      <c r="I98" s="200"/>
      <c r="J98" s="14"/>
      <c r="K98" s="200" t="s">
        <v>107</v>
      </c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2">
        <f>'SO 03-1 - MOBILIÁŘ A VYBA...'!J32</f>
        <v>0</v>
      </c>
      <c r="AH98" s="203"/>
      <c r="AI98" s="203"/>
      <c r="AJ98" s="203"/>
      <c r="AK98" s="203"/>
      <c r="AL98" s="203"/>
      <c r="AM98" s="203"/>
      <c r="AN98" s="202">
        <f t="shared" si="0"/>
        <v>0</v>
      </c>
      <c r="AO98" s="203"/>
      <c r="AP98" s="203"/>
      <c r="AQ98" s="85" t="s">
        <v>100</v>
      </c>
      <c r="AR98" s="49"/>
      <c r="AS98" s="86">
        <v>0</v>
      </c>
      <c r="AT98" s="87">
        <f t="shared" si="1"/>
        <v>0</v>
      </c>
      <c r="AU98" s="88">
        <f>'SO 03-1 - MOBILIÁŘ A VYBA...'!P123</f>
        <v>0</v>
      </c>
      <c r="AV98" s="87">
        <f>'SO 03-1 - MOBILIÁŘ A VYBA...'!J35</f>
        <v>0</v>
      </c>
      <c r="AW98" s="87">
        <f>'SO 03-1 - MOBILIÁŘ A VYBA...'!J36</f>
        <v>0</v>
      </c>
      <c r="AX98" s="87">
        <f>'SO 03-1 - MOBILIÁŘ A VYBA...'!J37</f>
        <v>0</v>
      </c>
      <c r="AY98" s="87">
        <f>'SO 03-1 - MOBILIÁŘ A VYBA...'!J38</f>
        <v>0</v>
      </c>
      <c r="AZ98" s="87">
        <f>'SO 03-1 - MOBILIÁŘ A VYBA...'!F35</f>
        <v>0</v>
      </c>
      <c r="BA98" s="87">
        <f>'SO 03-1 - MOBILIÁŘ A VYBA...'!F36</f>
        <v>0</v>
      </c>
      <c r="BB98" s="87">
        <f>'SO 03-1 - MOBILIÁŘ A VYBA...'!F37</f>
        <v>0</v>
      </c>
      <c r="BC98" s="87">
        <f>'SO 03-1 - MOBILIÁŘ A VYBA...'!F38</f>
        <v>0</v>
      </c>
      <c r="BD98" s="89">
        <f>'SO 03-1 - MOBILIÁŘ A VYBA...'!F39</f>
        <v>0</v>
      </c>
      <c r="BT98" s="25" t="s">
        <v>96</v>
      </c>
      <c r="BV98" s="25" t="s">
        <v>89</v>
      </c>
      <c r="BW98" s="25" t="s">
        <v>108</v>
      </c>
      <c r="BX98" s="25" t="s">
        <v>95</v>
      </c>
      <c r="CL98" s="25" t="s">
        <v>105</v>
      </c>
    </row>
    <row r="99" spans="1:91" s="3" customFormat="1" ht="23.25" customHeight="1">
      <c r="B99" s="49"/>
      <c r="C99" s="14"/>
      <c r="D99" s="14"/>
      <c r="E99" s="200" t="s">
        <v>109</v>
      </c>
      <c r="F99" s="200"/>
      <c r="G99" s="200"/>
      <c r="H99" s="200"/>
      <c r="I99" s="200"/>
      <c r="J99" s="14"/>
      <c r="K99" s="200" t="s">
        <v>110</v>
      </c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4">
        <f>ROUND(SUM(AG100:AG107),2)</f>
        <v>0</v>
      </c>
      <c r="AH99" s="203"/>
      <c r="AI99" s="203"/>
      <c r="AJ99" s="203"/>
      <c r="AK99" s="203"/>
      <c r="AL99" s="203"/>
      <c r="AM99" s="203"/>
      <c r="AN99" s="202">
        <f t="shared" si="0"/>
        <v>0</v>
      </c>
      <c r="AO99" s="203"/>
      <c r="AP99" s="203"/>
      <c r="AQ99" s="85" t="s">
        <v>100</v>
      </c>
      <c r="AR99" s="49"/>
      <c r="AS99" s="86">
        <f>ROUND(SUM(AS100:AS107),2)</f>
        <v>0</v>
      </c>
      <c r="AT99" s="87">
        <f t="shared" si="1"/>
        <v>0</v>
      </c>
      <c r="AU99" s="88">
        <f>ROUND(SUM(AU100:AU107),5)</f>
        <v>0</v>
      </c>
      <c r="AV99" s="87">
        <f>ROUND(AZ99*L29,2)</f>
        <v>0</v>
      </c>
      <c r="AW99" s="87">
        <f>ROUND(BA99*L30,2)</f>
        <v>0</v>
      </c>
      <c r="AX99" s="87">
        <f>ROUND(BB99*L29,2)</f>
        <v>0</v>
      </c>
      <c r="AY99" s="87">
        <f>ROUND(BC99*L30,2)</f>
        <v>0</v>
      </c>
      <c r="AZ99" s="87">
        <f>ROUND(SUM(AZ100:AZ107),2)</f>
        <v>0</v>
      </c>
      <c r="BA99" s="87">
        <f>ROUND(SUM(BA100:BA107),2)</f>
        <v>0</v>
      </c>
      <c r="BB99" s="87">
        <f>ROUND(SUM(BB100:BB107),2)</f>
        <v>0</v>
      </c>
      <c r="BC99" s="87">
        <f>ROUND(SUM(BC100:BC107),2)</f>
        <v>0</v>
      </c>
      <c r="BD99" s="89">
        <f>ROUND(SUM(BD100:BD107),2)</f>
        <v>0</v>
      </c>
      <c r="BS99" s="25" t="s">
        <v>86</v>
      </c>
      <c r="BT99" s="25" t="s">
        <v>96</v>
      </c>
      <c r="BU99" s="25" t="s">
        <v>88</v>
      </c>
      <c r="BV99" s="25" t="s">
        <v>89</v>
      </c>
      <c r="BW99" s="25" t="s">
        <v>111</v>
      </c>
      <c r="BX99" s="25" t="s">
        <v>95</v>
      </c>
      <c r="CL99" s="25" t="s">
        <v>19</v>
      </c>
    </row>
    <row r="100" spans="1:91" s="3" customFormat="1" ht="23.25" customHeight="1">
      <c r="A100" s="84" t="s">
        <v>97</v>
      </c>
      <c r="B100" s="49"/>
      <c r="C100" s="14"/>
      <c r="D100" s="14"/>
      <c r="E100" s="14"/>
      <c r="F100" s="200" t="s">
        <v>112</v>
      </c>
      <c r="G100" s="200"/>
      <c r="H100" s="200"/>
      <c r="I100" s="200"/>
      <c r="J100" s="200"/>
      <c r="K100" s="14"/>
      <c r="L100" s="200" t="s">
        <v>113</v>
      </c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2">
        <f>'SO 04.1 - Pěstební opatře...'!J34</f>
        <v>0</v>
      </c>
      <c r="AH100" s="203"/>
      <c r="AI100" s="203"/>
      <c r="AJ100" s="203"/>
      <c r="AK100" s="203"/>
      <c r="AL100" s="203"/>
      <c r="AM100" s="203"/>
      <c r="AN100" s="202">
        <f t="shared" si="0"/>
        <v>0</v>
      </c>
      <c r="AO100" s="203"/>
      <c r="AP100" s="203"/>
      <c r="AQ100" s="85" t="s">
        <v>100</v>
      </c>
      <c r="AR100" s="49"/>
      <c r="AS100" s="86">
        <v>0</v>
      </c>
      <c r="AT100" s="87">
        <f t="shared" si="1"/>
        <v>0</v>
      </c>
      <c r="AU100" s="88">
        <f>'SO 04.1 - Pěstební opatře...'!P127</f>
        <v>0</v>
      </c>
      <c r="AV100" s="87">
        <f>'SO 04.1 - Pěstební opatře...'!J37</f>
        <v>0</v>
      </c>
      <c r="AW100" s="87">
        <f>'SO 04.1 - Pěstební opatře...'!J38</f>
        <v>0</v>
      </c>
      <c r="AX100" s="87">
        <f>'SO 04.1 - Pěstební opatře...'!J39</f>
        <v>0</v>
      </c>
      <c r="AY100" s="87">
        <f>'SO 04.1 - Pěstební opatře...'!J40</f>
        <v>0</v>
      </c>
      <c r="AZ100" s="87">
        <f>'SO 04.1 - Pěstební opatře...'!F37</f>
        <v>0</v>
      </c>
      <c r="BA100" s="87">
        <f>'SO 04.1 - Pěstební opatře...'!F38</f>
        <v>0</v>
      </c>
      <c r="BB100" s="87">
        <f>'SO 04.1 - Pěstební opatře...'!F39</f>
        <v>0</v>
      </c>
      <c r="BC100" s="87">
        <f>'SO 04.1 - Pěstební opatře...'!F40</f>
        <v>0</v>
      </c>
      <c r="BD100" s="89">
        <f>'SO 04.1 - Pěstební opatře...'!F41</f>
        <v>0</v>
      </c>
      <c r="BT100" s="25" t="s">
        <v>114</v>
      </c>
      <c r="BV100" s="25" t="s">
        <v>89</v>
      </c>
      <c r="BW100" s="25" t="s">
        <v>115</v>
      </c>
      <c r="BX100" s="25" t="s">
        <v>111</v>
      </c>
      <c r="CL100" s="25" t="s">
        <v>1</v>
      </c>
    </row>
    <row r="101" spans="1:91" s="3" customFormat="1" ht="16.5" customHeight="1">
      <c r="A101" s="84" t="s">
        <v>97</v>
      </c>
      <c r="B101" s="49"/>
      <c r="C101" s="14"/>
      <c r="D101" s="14"/>
      <c r="E101" s="14"/>
      <c r="F101" s="200" t="s">
        <v>116</v>
      </c>
      <c r="G101" s="200"/>
      <c r="H101" s="200"/>
      <c r="I101" s="200"/>
      <c r="J101" s="200"/>
      <c r="K101" s="14"/>
      <c r="L101" s="200" t="s">
        <v>117</v>
      </c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2">
        <f>'SO 04.2 - Výsadba stromů'!J34</f>
        <v>0</v>
      </c>
      <c r="AH101" s="203"/>
      <c r="AI101" s="203"/>
      <c r="AJ101" s="203"/>
      <c r="AK101" s="203"/>
      <c r="AL101" s="203"/>
      <c r="AM101" s="203"/>
      <c r="AN101" s="202">
        <f t="shared" si="0"/>
        <v>0</v>
      </c>
      <c r="AO101" s="203"/>
      <c r="AP101" s="203"/>
      <c r="AQ101" s="85" t="s">
        <v>100</v>
      </c>
      <c r="AR101" s="49"/>
      <c r="AS101" s="86">
        <v>0</v>
      </c>
      <c r="AT101" s="87">
        <f t="shared" si="1"/>
        <v>0</v>
      </c>
      <c r="AU101" s="88">
        <f>'SO 04.2 - Výsadba stromů'!P128</f>
        <v>0</v>
      </c>
      <c r="AV101" s="87">
        <f>'SO 04.2 - Výsadba stromů'!J37</f>
        <v>0</v>
      </c>
      <c r="AW101" s="87">
        <f>'SO 04.2 - Výsadba stromů'!J38</f>
        <v>0</v>
      </c>
      <c r="AX101" s="87">
        <f>'SO 04.2 - Výsadba stromů'!J39</f>
        <v>0</v>
      </c>
      <c r="AY101" s="87">
        <f>'SO 04.2 - Výsadba stromů'!J40</f>
        <v>0</v>
      </c>
      <c r="AZ101" s="87">
        <f>'SO 04.2 - Výsadba stromů'!F37</f>
        <v>0</v>
      </c>
      <c r="BA101" s="87">
        <f>'SO 04.2 - Výsadba stromů'!F38</f>
        <v>0</v>
      </c>
      <c r="BB101" s="87">
        <f>'SO 04.2 - Výsadba stromů'!F39</f>
        <v>0</v>
      </c>
      <c r="BC101" s="87">
        <f>'SO 04.2 - Výsadba stromů'!F40</f>
        <v>0</v>
      </c>
      <c r="BD101" s="89">
        <f>'SO 04.2 - Výsadba stromů'!F41</f>
        <v>0</v>
      </c>
      <c r="BT101" s="25" t="s">
        <v>114</v>
      </c>
      <c r="BV101" s="25" t="s">
        <v>89</v>
      </c>
      <c r="BW101" s="25" t="s">
        <v>118</v>
      </c>
      <c r="BX101" s="25" t="s">
        <v>111</v>
      </c>
      <c r="CL101" s="25" t="s">
        <v>1</v>
      </c>
    </row>
    <row r="102" spans="1:91" s="3" customFormat="1" ht="16.5" customHeight="1">
      <c r="A102" s="84" t="s">
        <v>97</v>
      </c>
      <c r="B102" s="49"/>
      <c r="C102" s="14"/>
      <c r="D102" s="14"/>
      <c r="E102" s="14"/>
      <c r="F102" s="200" t="s">
        <v>119</v>
      </c>
      <c r="G102" s="200"/>
      <c r="H102" s="200"/>
      <c r="I102" s="200"/>
      <c r="J102" s="200"/>
      <c r="K102" s="14"/>
      <c r="L102" s="200" t="s">
        <v>120</v>
      </c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2">
        <f>'SO 04.3 - Výsadba keřů'!J34</f>
        <v>0</v>
      </c>
      <c r="AH102" s="203"/>
      <c r="AI102" s="203"/>
      <c r="AJ102" s="203"/>
      <c r="AK102" s="203"/>
      <c r="AL102" s="203"/>
      <c r="AM102" s="203"/>
      <c r="AN102" s="202">
        <f t="shared" si="0"/>
        <v>0</v>
      </c>
      <c r="AO102" s="203"/>
      <c r="AP102" s="203"/>
      <c r="AQ102" s="85" t="s">
        <v>100</v>
      </c>
      <c r="AR102" s="49"/>
      <c r="AS102" s="86">
        <v>0</v>
      </c>
      <c r="AT102" s="87">
        <f t="shared" si="1"/>
        <v>0</v>
      </c>
      <c r="AU102" s="88">
        <f>'SO 04.3 - Výsadba keřů'!P128</f>
        <v>0</v>
      </c>
      <c r="AV102" s="87">
        <f>'SO 04.3 - Výsadba keřů'!J37</f>
        <v>0</v>
      </c>
      <c r="AW102" s="87">
        <f>'SO 04.3 - Výsadba keřů'!J38</f>
        <v>0</v>
      </c>
      <c r="AX102" s="87">
        <f>'SO 04.3 - Výsadba keřů'!J39</f>
        <v>0</v>
      </c>
      <c r="AY102" s="87">
        <f>'SO 04.3 - Výsadba keřů'!J40</f>
        <v>0</v>
      </c>
      <c r="AZ102" s="87">
        <f>'SO 04.3 - Výsadba keřů'!F37</f>
        <v>0</v>
      </c>
      <c r="BA102" s="87">
        <f>'SO 04.3 - Výsadba keřů'!F38</f>
        <v>0</v>
      </c>
      <c r="BB102" s="87">
        <f>'SO 04.3 - Výsadba keřů'!F39</f>
        <v>0</v>
      </c>
      <c r="BC102" s="87">
        <f>'SO 04.3 - Výsadba keřů'!F40</f>
        <v>0</v>
      </c>
      <c r="BD102" s="89">
        <f>'SO 04.3 - Výsadba keřů'!F41</f>
        <v>0</v>
      </c>
      <c r="BT102" s="25" t="s">
        <v>114</v>
      </c>
      <c r="BV102" s="25" t="s">
        <v>89</v>
      </c>
      <c r="BW102" s="25" t="s">
        <v>121</v>
      </c>
      <c r="BX102" s="25" t="s">
        <v>111</v>
      </c>
      <c r="CL102" s="25" t="s">
        <v>1</v>
      </c>
    </row>
    <row r="103" spans="1:91" s="3" customFormat="1" ht="23.25" customHeight="1">
      <c r="A103" s="84" t="s">
        <v>97</v>
      </c>
      <c r="B103" s="49"/>
      <c r="C103" s="14"/>
      <c r="D103" s="14"/>
      <c r="E103" s="14"/>
      <c r="F103" s="200" t="s">
        <v>122</v>
      </c>
      <c r="G103" s="200"/>
      <c r="H103" s="200"/>
      <c r="I103" s="200"/>
      <c r="J103" s="200"/>
      <c r="K103" s="14"/>
      <c r="L103" s="200" t="s">
        <v>123</v>
      </c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2">
        <f>'SO 04.4.1 - Parkový trávník'!J34</f>
        <v>0</v>
      </c>
      <c r="AH103" s="203"/>
      <c r="AI103" s="203"/>
      <c r="AJ103" s="203"/>
      <c r="AK103" s="203"/>
      <c r="AL103" s="203"/>
      <c r="AM103" s="203"/>
      <c r="AN103" s="202">
        <f t="shared" si="0"/>
        <v>0</v>
      </c>
      <c r="AO103" s="203"/>
      <c r="AP103" s="203"/>
      <c r="AQ103" s="85" t="s">
        <v>100</v>
      </c>
      <c r="AR103" s="49"/>
      <c r="AS103" s="86">
        <v>0</v>
      </c>
      <c r="AT103" s="87">
        <f t="shared" si="1"/>
        <v>0</v>
      </c>
      <c r="AU103" s="88">
        <f>'SO 04.4.1 - Parkový trávník'!P128</f>
        <v>0</v>
      </c>
      <c r="AV103" s="87">
        <f>'SO 04.4.1 - Parkový trávník'!J37</f>
        <v>0</v>
      </c>
      <c r="AW103" s="87">
        <f>'SO 04.4.1 - Parkový trávník'!J38</f>
        <v>0</v>
      </c>
      <c r="AX103" s="87">
        <f>'SO 04.4.1 - Parkový trávník'!J39</f>
        <v>0</v>
      </c>
      <c r="AY103" s="87">
        <f>'SO 04.4.1 - Parkový trávník'!J40</f>
        <v>0</v>
      </c>
      <c r="AZ103" s="87">
        <f>'SO 04.4.1 - Parkový trávník'!F37</f>
        <v>0</v>
      </c>
      <c r="BA103" s="87">
        <f>'SO 04.4.1 - Parkový trávník'!F38</f>
        <v>0</v>
      </c>
      <c r="BB103" s="87">
        <f>'SO 04.4.1 - Parkový trávník'!F39</f>
        <v>0</v>
      </c>
      <c r="BC103" s="87">
        <f>'SO 04.4.1 - Parkový trávník'!F40</f>
        <v>0</v>
      </c>
      <c r="BD103" s="89">
        <f>'SO 04.4.1 - Parkový trávník'!F41</f>
        <v>0</v>
      </c>
      <c r="BT103" s="25" t="s">
        <v>114</v>
      </c>
      <c r="BV103" s="25" t="s">
        <v>89</v>
      </c>
      <c r="BW103" s="25" t="s">
        <v>124</v>
      </c>
      <c r="BX103" s="25" t="s">
        <v>111</v>
      </c>
      <c r="CL103" s="25" t="s">
        <v>1</v>
      </c>
    </row>
    <row r="104" spans="1:91" s="3" customFormat="1" ht="23.25" customHeight="1">
      <c r="A104" s="84" t="s">
        <v>97</v>
      </c>
      <c r="B104" s="49"/>
      <c r="C104" s="14"/>
      <c r="D104" s="14"/>
      <c r="E104" s="14"/>
      <c r="F104" s="200" t="s">
        <v>125</v>
      </c>
      <c r="G104" s="200"/>
      <c r="H104" s="200"/>
      <c r="I104" s="200"/>
      <c r="J104" s="200"/>
      <c r="K104" s="14"/>
      <c r="L104" s="200" t="s">
        <v>126</v>
      </c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2">
        <f>'SO 04.4.2 - Štěrkový trávník'!J34</f>
        <v>0</v>
      </c>
      <c r="AH104" s="203"/>
      <c r="AI104" s="203"/>
      <c r="AJ104" s="203"/>
      <c r="AK104" s="203"/>
      <c r="AL104" s="203"/>
      <c r="AM104" s="203"/>
      <c r="AN104" s="202">
        <f t="shared" si="0"/>
        <v>0</v>
      </c>
      <c r="AO104" s="203"/>
      <c r="AP104" s="203"/>
      <c r="AQ104" s="85" t="s">
        <v>100</v>
      </c>
      <c r="AR104" s="49"/>
      <c r="AS104" s="86">
        <v>0</v>
      </c>
      <c r="AT104" s="87">
        <f t="shared" si="1"/>
        <v>0</v>
      </c>
      <c r="AU104" s="88">
        <f>'SO 04.4.2 - Štěrkový trávník'!P128</f>
        <v>0</v>
      </c>
      <c r="AV104" s="87">
        <f>'SO 04.4.2 - Štěrkový trávník'!J37</f>
        <v>0</v>
      </c>
      <c r="AW104" s="87">
        <f>'SO 04.4.2 - Štěrkový trávník'!J38</f>
        <v>0</v>
      </c>
      <c r="AX104" s="87">
        <f>'SO 04.4.2 - Štěrkový trávník'!J39</f>
        <v>0</v>
      </c>
      <c r="AY104" s="87">
        <f>'SO 04.4.2 - Štěrkový trávník'!J40</f>
        <v>0</v>
      </c>
      <c r="AZ104" s="87">
        <f>'SO 04.4.2 - Štěrkový trávník'!F37</f>
        <v>0</v>
      </c>
      <c r="BA104" s="87">
        <f>'SO 04.4.2 - Štěrkový trávník'!F38</f>
        <v>0</v>
      </c>
      <c r="BB104" s="87">
        <f>'SO 04.4.2 - Štěrkový trávník'!F39</f>
        <v>0</v>
      </c>
      <c r="BC104" s="87">
        <f>'SO 04.4.2 - Štěrkový trávník'!F40</f>
        <v>0</v>
      </c>
      <c r="BD104" s="89">
        <f>'SO 04.4.2 - Štěrkový trávník'!F41</f>
        <v>0</v>
      </c>
      <c r="BT104" s="25" t="s">
        <v>114</v>
      </c>
      <c r="BV104" s="25" t="s">
        <v>89</v>
      </c>
      <c r="BW104" s="25" t="s">
        <v>127</v>
      </c>
      <c r="BX104" s="25" t="s">
        <v>111</v>
      </c>
      <c r="CL104" s="25" t="s">
        <v>1</v>
      </c>
    </row>
    <row r="105" spans="1:91" s="3" customFormat="1" ht="23.25" customHeight="1">
      <c r="A105" s="84" t="s">
        <v>97</v>
      </c>
      <c r="B105" s="49"/>
      <c r="C105" s="14"/>
      <c r="D105" s="14"/>
      <c r="E105" s="14"/>
      <c r="F105" s="200" t="s">
        <v>128</v>
      </c>
      <c r="G105" s="200"/>
      <c r="H105" s="200"/>
      <c r="I105" s="200"/>
      <c r="J105" s="200"/>
      <c r="K105" s="14"/>
      <c r="L105" s="200" t="s">
        <v>129</v>
      </c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2">
        <f>'SO 04.4.3 - Zatravněná dl...'!J34</f>
        <v>0</v>
      </c>
      <c r="AH105" s="203"/>
      <c r="AI105" s="203"/>
      <c r="AJ105" s="203"/>
      <c r="AK105" s="203"/>
      <c r="AL105" s="203"/>
      <c r="AM105" s="203"/>
      <c r="AN105" s="202">
        <f t="shared" si="0"/>
        <v>0</v>
      </c>
      <c r="AO105" s="203"/>
      <c r="AP105" s="203"/>
      <c r="AQ105" s="85" t="s">
        <v>100</v>
      </c>
      <c r="AR105" s="49"/>
      <c r="AS105" s="86">
        <v>0</v>
      </c>
      <c r="AT105" s="87">
        <f t="shared" si="1"/>
        <v>0</v>
      </c>
      <c r="AU105" s="88">
        <f>'SO 04.4.3 - Zatravněná dl...'!P128</f>
        <v>0</v>
      </c>
      <c r="AV105" s="87">
        <f>'SO 04.4.3 - Zatravněná dl...'!J37</f>
        <v>0</v>
      </c>
      <c r="AW105" s="87">
        <f>'SO 04.4.3 - Zatravněná dl...'!J38</f>
        <v>0</v>
      </c>
      <c r="AX105" s="87">
        <f>'SO 04.4.3 - Zatravněná dl...'!J39</f>
        <v>0</v>
      </c>
      <c r="AY105" s="87">
        <f>'SO 04.4.3 - Zatravněná dl...'!J40</f>
        <v>0</v>
      </c>
      <c r="AZ105" s="87">
        <f>'SO 04.4.3 - Zatravněná dl...'!F37</f>
        <v>0</v>
      </c>
      <c r="BA105" s="87">
        <f>'SO 04.4.3 - Zatravněná dl...'!F38</f>
        <v>0</v>
      </c>
      <c r="BB105" s="87">
        <f>'SO 04.4.3 - Zatravněná dl...'!F39</f>
        <v>0</v>
      </c>
      <c r="BC105" s="87">
        <f>'SO 04.4.3 - Zatravněná dl...'!F40</f>
        <v>0</v>
      </c>
      <c r="BD105" s="89">
        <f>'SO 04.4.3 - Zatravněná dl...'!F41</f>
        <v>0</v>
      </c>
      <c r="BT105" s="25" t="s">
        <v>114</v>
      </c>
      <c r="BV105" s="25" t="s">
        <v>89</v>
      </c>
      <c r="BW105" s="25" t="s">
        <v>130</v>
      </c>
      <c r="BX105" s="25" t="s">
        <v>111</v>
      </c>
      <c r="CL105" s="25" t="s">
        <v>1</v>
      </c>
    </row>
    <row r="106" spans="1:91" s="3" customFormat="1" ht="16.5" customHeight="1">
      <c r="A106" s="84" t="s">
        <v>97</v>
      </c>
      <c r="B106" s="49"/>
      <c r="C106" s="14"/>
      <c r="D106" s="14"/>
      <c r="E106" s="14"/>
      <c r="F106" s="200" t="s">
        <v>131</v>
      </c>
      <c r="G106" s="200"/>
      <c r="H106" s="200"/>
      <c r="I106" s="200"/>
      <c r="J106" s="200"/>
      <c r="K106" s="14"/>
      <c r="L106" s="200" t="s">
        <v>132</v>
      </c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2">
        <f>'SO 04.5 - Trvalkové záhony'!J34</f>
        <v>0</v>
      </c>
      <c r="AH106" s="203"/>
      <c r="AI106" s="203"/>
      <c r="AJ106" s="203"/>
      <c r="AK106" s="203"/>
      <c r="AL106" s="203"/>
      <c r="AM106" s="203"/>
      <c r="AN106" s="202">
        <f t="shared" si="0"/>
        <v>0</v>
      </c>
      <c r="AO106" s="203"/>
      <c r="AP106" s="203"/>
      <c r="AQ106" s="85" t="s">
        <v>100</v>
      </c>
      <c r="AR106" s="49"/>
      <c r="AS106" s="86">
        <v>0</v>
      </c>
      <c r="AT106" s="87">
        <f t="shared" si="1"/>
        <v>0</v>
      </c>
      <c r="AU106" s="88">
        <f>'SO 04.5 - Trvalkové záhony'!P128</f>
        <v>0</v>
      </c>
      <c r="AV106" s="87">
        <f>'SO 04.5 - Trvalkové záhony'!J37</f>
        <v>0</v>
      </c>
      <c r="AW106" s="87">
        <f>'SO 04.5 - Trvalkové záhony'!J38</f>
        <v>0</v>
      </c>
      <c r="AX106" s="87">
        <f>'SO 04.5 - Trvalkové záhony'!J39</f>
        <v>0</v>
      </c>
      <c r="AY106" s="87">
        <f>'SO 04.5 - Trvalkové záhony'!J40</f>
        <v>0</v>
      </c>
      <c r="AZ106" s="87">
        <f>'SO 04.5 - Trvalkové záhony'!F37</f>
        <v>0</v>
      </c>
      <c r="BA106" s="87">
        <f>'SO 04.5 - Trvalkové záhony'!F38</f>
        <v>0</v>
      </c>
      <c r="BB106" s="87">
        <f>'SO 04.5 - Trvalkové záhony'!F39</f>
        <v>0</v>
      </c>
      <c r="BC106" s="87">
        <f>'SO 04.5 - Trvalkové záhony'!F40</f>
        <v>0</v>
      </c>
      <c r="BD106" s="89">
        <f>'SO 04.5 - Trvalkové záhony'!F41</f>
        <v>0</v>
      </c>
      <c r="BT106" s="25" t="s">
        <v>114</v>
      </c>
      <c r="BV106" s="25" t="s">
        <v>89</v>
      </c>
      <c r="BW106" s="25" t="s">
        <v>133</v>
      </c>
      <c r="BX106" s="25" t="s">
        <v>111</v>
      </c>
      <c r="CL106" s="25" t="s">
        <v>1</v>
      </c>
    </row>
    <row r="107" spans="1:91" s="3" customFormat="1" ht="16.5" customHeight="1">
      <c r="A107" s="84" t="s">
        <v>97</v>
      </c>
      <c r="B107" s="49"/>
      <c r="C107" s="14"/>
      <c r="D107" s="14"/>
      <c r="E107" s="14"/>
      <c r="F107" s="200" t="s">
        <v>134</v>
      </c>
      <c r="G107" s="200"/>
      <c r="H107" s="200"/>
      <c r="I107" s="200"/>
      <c r="J107" s="200"/>
      <c r="K107" s="14"/>
      <c r="L107" s="200" t="s">
        <v>135</v>
      </c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2">
        <f>'SO 04.6 - Popínavé rostliny'!J34</f>
        <v>0</v>
      </c>
      <c r="AH107" s="203"/>
      <c r="AI107" s="203"/>
      <c r="AJ107" s="203"/>
      <c r="AK107" s="203"/>
      <c r="AL107" s="203"/>
      <c r="AM107" s="203"/>
      <c r="AN107" s="202">
        <f t="shared" si="0"/>
        <v>0</v>
      </c>
      <c r="AO107" s="203"/>
      <c r="AP107" s="203"/>
      <c r="AQ107" s="85" t="s">
        <v>100</v>
      </c>
      <c r="AR107" s="49"/>
      <c r="AS107" s="86">
        <v>0</v>
      </c>
      <c r="AT107" s="87">
        <f t="shared" si="1"/>
        <v>0</v>
      </c>
      <c r="AU107" s="88">
        <f>'SO 04.6 - Popínavé rostliny'!P128</f>
        <v>0</v>
      </c>
      <c r="AV107" s="87">
        <f>'SO 04.6 - Popínavé rostliny'!J37</f>
        <v>0</v>
      </c>
      <c r="AW107" s="87">
        <f>'SO 04.6 - Popínavé rostliny'!J38</f>
        <v>0</v>
      </c>
      <c r="AX107" s="87">
        <f>'SO 04.6 - Popínavé rostliny'!J39</f>
        <v>0</v>
      </c>
      <c r="AY107" s="87">
        <f>'SO 04.6 - Popínavé rostliny'!J40</f>
        <v>0</v>
      </c>
      <c r="AZ107" s="87">
        <f>'SO 04.6 - Popínavé rostliny'!F37</f>
        <v>0</v>
      </c>
      <c r="BA107" s="87">
        <f>'SO 04.6 - Popínavé rostliny'!F38</f>
        <v>0</v>
      </c>
      <c r="BB107" s="87">
        <f>'SO 04.6 - Popínavé rostliny'!F39</f>
        <v>0</v>
      </c>
      <c r="BC107" s="87">
        <f>'SO 04.6 - Popínavé rostliny'!F40</f>
        <v>0</v>
      </c>
      <c r="BD107" s="89">
        <f>'SO 04.6 - Popínavé rostliny'!F41</f>
        <v>0</v>
      </c>
      <c r="BT107" s="25" t="s">
        <v>114</v>
      </c>
      <c r="BV107" s="25" t="s">
        <v>89</v>
      </c>
      <c r="BW107" s="25" t="s">
        <v>136</v>
      </c>
      <c r="BX107" s="25" t="s">
        <v>111</v>
      </c>
      <c r="CL107" s="25" t="s">
        <v>1</v>
      </c>
    </row>
    <row r="108" spans="1:91" s="3" customFormat="1" ht="35.25" customHeight="1">
      <c r="B108" s="49"/>
      <c r="C108" s="14"/>
      <c r="D108" s="14"/>
      <c r="E108" s="200" t="s">
        <v>137</v>
      </c>
      <c r="F108" s="200"/>
      <c r="G108" s="200"/>
      <c r="H108" s="200"/>
      <c r="I108" s="200"/>
      <c r="J108" s="14"/>
      <c r="K108" s="200" t="s">
        <v>138</v>
      </c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204">
        <f>ROUND(SUM(AG109:AG110),2)</f>
        <v>0</v>
      </c>
      <c r="AH108" s="203"/>
      <c r="AI108" s="203"/>
      <c r="AJ108" s="203"/>
      <c r="AK108" s="203"/>
      <c r="AL108" s="203"/>
      <c r="AM108" s="203"/>
      <c r="AN108" s="202">
        <f t="shared" si="0"/>
        <v>0</v>
      </c>
      <c r="AO108" s="203"/>
      <c r="AP108" s="203"/>
      <c r="AQ108" s="85" t="s">
        <v>100</v>
      </c>
      <c r="AR108" s="49"/>
      <c r="AS108" s="86">
        <f>ROUND(SUM(AS109:AS110),2)</f>
        <v>0</v>
      </c>
      <c r="AT108" s="87">
        <f t="shared" si="1"/>
        <v>0</v>
      </c>
      <c r="AU108" s="88">
        <f>ROUND(SUM(AU109:AU110),5)</f>
        <v>0</v>
      </c>
      <c r="AV108" s="87">
        <f>ROUND(AZ108*L29,2)</f>
        <v>0</v>
      </c>
      <c r="AW108" s="87">
        <f>ROUND(BA108*L30,2)</f>
        <v>0</v>
      </c>
      <c r="AX108" s="87">
        <f>ROUND(BB108*L29,2)</f>
        <v>0</v>
      </c>
      <c r="AY108" s="87">
        <f>ROUND(BC108*L30,2)</f>
        <v>0</v>
      </c>
      <c r="AZ108" s="87">
        <f>ROUND(SUM(AZ109:AZ110),2)</f>
        <v>0</v>
      </c>
      <c r="BA108" s="87">
        <f>ROUND(SUM(BA109:BA110),2)</f>
        <v>0</v>
      </c>
      <c r="BB108" s="87">
        <f>ROUND(SUM(BB109:BB110),2)</f>
        <v>0</v>
      </c>
      <c r="BC108" s="87">
        <f>ROUND(SUM(BC109:BC110),2)</f>
        <v>0</v>
      </c>
      <c r="BD108" s="89">
        <f>ROUND(SUM(BD109:BD110),2)</f>
        <v>0</v>
      </c>
      <c r="BS108" s="25" t="s">
        <v>86</v>
      </c>
      <c r="BT108" s="25" t="s">
        <v>96</v>
      </c>
      <c r="BU108" s="25" t="s">
        <v>88</v>
      </c>
      <c r="BV108" s="25" t="s">
        <v>89</v>
      </c>
      <c r="BW108" s="25" t="s">
        <v>139</v>
      </c>
      <c r="BX108" s="25" t="s">
        <v>95</v>
      </c>
      <c r="CL108" s="25" t="s">
        <v>140</v>
      </c>
    </row>
    <row r="109" spans="1:91" s="3" customFormat="1" ht="23.25" customHeight="1">
      <c r="A109" s="84" t="s">
        <v>97</v>
      </c>
      <c r="B109" s="49"/>
      <c r="C109" s="14"/>
      <c r="D109" s="14"/>
      <c r="E109" s="14"/>
      <c r="F109" s="200" t="s">
        <v>141</v>
      </c>
      <c r="G109" s="200"/>
      <c r="H109" s="200"/>
      <c r="I109" s="200"/>
      <c r="J109" s="200"/>
      <c r="K109" s="14"/>
      <c r="L109" s="200" t="s">
        <v>142</v>
      </c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  <c r="AG109" s="202">
        <f>'SO 06.1 - vodovodní přípo...'!J34</f>
        <v>0</v>
      </c>
      <c r="AH109" s="203"/>
      <c r="AI109" s="203"/>
      <c r="AJ109" s="203"/>
      <c r="AK109" s="203"/>
      <c r="AL109" s="203"/>
      <c r="AM109" s="203"/>
      <c r="AN109" s="202">
        <f t="shared" si="0"/>
        <v>0</v>
      </c>
      <c r="AO109" s="203"/>
      <c r="AP109" s="203"/>
      <c r="AQ109" s="85" t="s">
        <v>100</v>
      </c>
      <c r="AR109" s="49"/>
      <c r="AS109" s="86">
        <v>0</v>
      </c>
      <c r="AT109" s="87">
        <f t="shared" si="1"/>
        <v>0</v>
      </c>
      <c r="AU109" s="88">
        <f>'SO 06.1 - vodovodní přípo...'!P128</f>
        <v>0</v>
      </c>
      <c r="AV109" s="87">
        <f>'SO 06.1 - vodovodní přípo...'!J37</f>
        <v>0</v>
      </c>
      <c r="AW109" s="87">
        <f>'SO 06.1 - vodovodní přípo...'!J38</f>
        <v>0</v>
      </c>
      <c r="AX109" s="87">
        <f>'SO 06.1 - vodovodní přípo...'!J39</f>
        <v>0</v>
      </c>
      <c r="AY109" s="87">
        <f>'SO 06.1 - vodovodní přípo...'!J40</f>
        <v>0</v>
      </c>
      <c r="AZ109" s="87">
        <f>'SO 06.1 - vodovodní přípo...'!F37</f>
        <v>0</v>
      </c>
      <c r="BA109" s="87">
        <f>'SO 06.1 - vodovodní přípo...'!F38</f>
        <v>0</v>
      </c>
      <c r="BB109" s="87">
        <f>'SO 06.1 - vodovodní přípo...'!F39</f>
        <v>0</v>
      </c>
      <c r="BC109" s="87">
        <f>'SO 06.1 - vodovodní přípo...'!F40</f>
        <v>0</v>
      </c>
      <c r="BD109" s="89">
        <f>'SO 06.1 - vodovodní přípo...'!F41</f>
        <v>0</v>
      </c>
      <c r="BT109" s="25" t="s">
        <v>114</v>
      </c>
      <c r="BV109" s="25" t="s">
        <v>89</v>
      </c>
      <c r="BW109" s="25" t="s">
        <v>143</v>
      </c>
      <c r="BX109" s="25" t="s">
        <v>139</v>
      </c>
      <c r="CL109" s="25" t="s">
        <v>140</v>
      </c>
    </row>
    <row r="110" spans="1:91" s="3" customFormat="1" ht="23.25" customHeight="1">
      <c r="A110" s="84" t="s">
        <v>97</v>
      </c>
      <c r="B110" s="49"/>
      <c r="C110" s="14"/>
      <c r="D110" s="14"/>
      <c r="E110" s="14"/>
      <c r="F110" s="200" t="s">
        <v>144</v>
      </c>
      <c r="G110" s="200"/>
      <c r="H110" s="200"/>
      <c r="I110" s="200"/>
      <c r="J110" s="200"/>
      <c r="K110" s="14"/>
      <c r="L110" s="200" t="s">
        <v>145</v>
      </c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200"/>
      <c r="AG110" s="202">
        <f>'SO 06.2 - areálové rozvod...'!J34</f>
        <v>0</v>
      </c>
      <c r="AH110" s="203"/>
      <c r="AI110" s="203"/>
      <c r="AJ110" s="203"/>
      <c r="AK110" s="203"/>
      <c r="AL110" s="203"/>
      <c r="AM110" s="203"/>
      <c r="AN110" s="202">
        <f t="shared" si="0"/>
        <v>0</v>
      </c>
      <c r="AO110" s="203"/>
      <c r="AP110" s="203"/>
      <c r="AQ110" s="85" t="s">
        <v>100</v>
      </c>
      <c r="AR110" s="49"/>
      <c r="AS110" s="86">
        <v>0</v>
      </c>
      <c r="AT110" s="87">
        <f t="shared" si="1"/>
        <v>0</v>
      </c>
      <c r="AU110" s="88">
        <f>'SO 06.2 - areálové rozvod...'!P133</f>
        <v>0</v>
      </c>
      <c r="AV110" s="87">
        <f>'SO 06.2 - areálové rozvod...'!J37</f>
        <v>0</v>
      </c>
      <c r="AW110" s="87">
        <f>'SO 06.2 - areálové rozvod...'!J38</f>
        <v>0</v>
      </c>
      <c r="AX110" s="87">
        <f>'SO 06.2 - areálové rozvod...'!J39</f>
        <v>0</v>
      </c>
      <c r="AY110" s="87">
        <f>'SO 06.2 - areálové rozvod...'!J40</f>
        <v>0</v>
      </c>
      <c r="AZ110" s="87">
        <f>'SO 06.2 - areálové rozvod...'!F37</f>
        <v>0</v>
      </c>
      <c r="BA110" s="87">
        <f>'SO 06.2 - areálové rozvod...'!F38</f>
        <v>0</v>
      </c>
      <c r="BB110" s="87">
        <f>'SO 06.2 - areálové rozvod...'!F39</f>
        <v>0</v>
      </c>
      <c r="BC110" s="87">
        <f>'SO 06.2 - areálové rozvod...'!F40</f>
        <v>0</v>
      </c>
      <c r="BD110" s="89">
        <f>'SO 06.2 - areálové rozvod...'!F41</f>
        <v>0</v>
      </c>
      <c r="BT110" s="25" t="s">
        <v>114</v>
      </c>
      <c r="BV110" s="25" t="s">
        <v>89</v>
      </c>
      <c r="BW110" s="25" t="s">
        <v>146</v>
      </c>
      <c r="BX110" s="25" t="s">
        <v>139</v>
      </c>
      <c r="CL110" s="25" t="s">
        <v>140</v>
      </c>
    </row>
    <row r="111" spans="1:91" s="6" customFormat="1" ht="24.75" customHeight="1">
      <c r="B111" s="75"/>
      <c r="C111" s="76"/>
      <c r="D111" s="201" t="s">
        <v>147</v>
      </c>
      <c r="E111" s="201"/>
      <c r="F111" s="201"/>
      <c r="G111" s="201"/>
      <c r="H111" s="201"/>
      <c r="I111" s="77"/>
      <c r="J111" s="201" t="s">
        <v>148</v>
      </c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5">
        <f>ROUND(AG112,2)</f>
        <v>0</v>
      </c>
      <c r="AH111" s="206"/>
      <c r="AI111" s="206"/>
      <c r="AJ111" s="206"/>
      <c r="AK111" s="206"/>
      <c r="AL111" s="206"/>
      <c r="AM111" s="206"/>
      <c r="AN111" s="207">
        <f t="shared" si="0"/>
        <v>0</v>
      </c>
      <c r="AO111" s="206"/>
      <c r="AP111" s="206"/>
      <c r="AQ111" s="78" t="s">
        <v>93</v>
      </c>
      <c r="AR111" s="75"/>
      <c r="AS111" s="79">
        <f>ROUND(AS112,2)</f>
        <v>0</v>
      </c>
      <c r="AT111" s="80">
        <f t="shared" si="1"/>
        <v>0</v>
      </c>
      <c r="AU111" s="81">
        <f>ROUND(AU112,5)</f>
        <v>0</v>
      </c>
      <c r="AV111" s="80">
        <f>ROUND(AZ111*L29,2)</f>
        <v>0</v>
      </c>
      <c r="AW111" s="80">
        <f>ROUND(BA111*L30,2)</f>
        <v>0</v>
      </c>
      <c r="AX111" s="80">
        <f>ROUND(BB111*L29,2)</f>
        <v>0</v>
      </c>
      <c r="AY111" s="80">
        <f>ROUND(BC111*L30,2)</f>
        <v>0</v>
      </c>
      <c r="AZ111" s="80">
        <f>ROUND(AZ112,2)</f>
        <v>0</v>
      </c>
      <c r="BA111" s="80">
        <f>ROUND(BA112,2)</f>
        <v>0</v>
      </c>
      <c r="BB111" s="80">
        <f>ROUND(BB112,2)</f>
        <v>0</v>
      </c>
      <c r="BC111" s="80">
        <f>ROUND(BC112,2)</f>
        <v>0</v>
      </c>
      <c r="BD111" s="82">
        <f>ROUND(BD112,2)</f>
        <v>0</v>
      </c>
      <c r="BS111" s="83" t="s">
        <v>86</v>
      </c>
      <c r="BT111" s="83" t="s">
        <v>94</v>
      </c>
      <c r="BU111" s="83" t="s">
        <v>88</v>
      </c>
      <c r="BV111" s="83" t="s">
        <v>89</v>
      </c>
      <c r="BW111" s="83" t="s">
        <v>149</v>
      </c>
      <c r="BX111" s="83" t="s">
        <v>5</v>
      </c>
      <c r="CL111" s="83" t="s">
        <v>19</v>
      </c>
      <c r="CM111" s="83" t="s">
        <v>96</v>
      </c>
    </row>
    <row r="112" spans="1:91" s="3" customFormat="1" ht="23.25" customHeight="1">
      <c r="A112" s="84" t="s">
        <v>97</v>
      </c>
      <c r="B112" s="49"/>
      <c r="C112" s="14"/>
      <c r="D112" s="14"/>
      <c r="E112" s="200" t="s">
        <v>150</v>
      </c>
      <c r="F112" s="200"/>
      <c r="G112" s="200"/>
      <c r="H112" s="200"/>
      <c r="I112" s="200"/>
      <c r="J112" s="14"/>
      <c r="K112" s="200" t="s">
        <v>151</v>
      </c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2">
        <f>'SO 03-2 - MOBILIÁŘ A VYBA...'!J32</f>
        <v>0</v>
      </c>
      <c r="AH112" s="203"/>
      <c r="AI112" s="203"/>
      <c r="AJ112" s="203"/>
      <c r="AK112" s="203"/>
      <c r="AL112" s="203"/>
      <c r="AM112" s="203"/>
      <c r="AN112" s="202">
        <f t="shared" si="0"/>
        <v>0</v>
      </c>
      <c r="AO112" s="203"/>
      <c r="AP112" s="203"/>
      <c r="AQ112" s="85" t="s">
        <v>100</v>
      </c>
      <c r="AR112" s="49"/>
      <c r="AS112" s="86">
        <v>0</v>
      </c>
      <c r="AT112" s="87">
        <f t="shared" si="1"/>
        <v>0</v>
      </c>
      <c r="AU112" s="88">
        <f>'SO 03-2 - MOBILIÁŘ A VYBA...'!P123</f>
        <v>0</v>
      </c>
      <c r="AV112" s="87">
        <f>'SO 03-2 - MOBILIÁŘ A VYBA...'!J35</f>
        <v>0</v>
      </c>
      <c r="AW112" s="87">
        <f>'SO 03-2 - MOBILIÁŘ A VYBA...'!J36</f>
        <v>0</v>
      </c>
      <c r="AX112" s="87">
        <f>'SO 03-2 - MOBILIÁŘ A VYBA...'!J37</f>
        <v>0</v>
      </c>
      <c r="AY112" s="87">
        <f>'SO 03-2 - MOBILIÁŘ A VYBA...'!J38</f>
        <v>0</v>
      </c>
      <c r="AZ112" s="87">
        <f>'SO 03-2 - MOBILIÁŘ A VYBA...'!F35</f>
        <v>0</v>
      </c>
      <c r="BA112" s="87">
        <f>'SO 03-2 - MOBILIÁŘ A VYBA...'!F36</f>
        <v>0</v>
      </c>
      <c r="BB112" s="87">
        <f>'SO 03-2 - MOBILIÁŘ A VYBA...'!F37</f>
        <v>0</v>
      </c>
      <c r="BC112" s="87">
        <f>'SO 03-2 - MOBILIÁŘ A VYBA...'!F38</f>
        <v>0</v>
      </c>
      <c r="BD112" s="89">
        <f>'SO 03-2 - MOBILIÁŘ A VYBA...'!F39</f>
        <v>0</v>
      </c>
      <c r="BT112" s="25" t="s">
        <v>96</v>
      </c>
      <c r="BV112" s="25" t="s">
        <v>89</v>
      </c>
      <c r="BW112" s="25" t="s">
        <v>152</v>
      </c>
      <c r="BX112" s="25" t="s">
        <v>149</v>
      </c>
      <c r="CL112" s="25" t="s">
        <v>105</v>
      </c>
    </row>
    <row r="113" spans="1:91" s="6" customFormat="1" ht="16.5" customHeight="1">
      <c r="B113" s="75"/>
      <c r="C113" s="76"/>
      <c r="D113" s="201" t="s">
        <v>153</v>
      </c>
      <c r="E113" s="201"/>
      <c r="F113" s="201"/>
      <c r="G113" s="201"/>
      <c r="H113" s="201"/>
      <c r="I113" s="77"/>
      <c r="J113" s="201" t="s">
        <v>154</v>
      </c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5">
        <f>ROUND(AG114,2)</f>
        <v>0</v>
      </c>
      <c r="AH113" s="206"/>
      <c r="AI113" s="206"/>
      <c r="AJ113" s="206"/>
      <c r="AK113" s="206"/>
      <c r="AL113" s="206"/>
      <c r="AM113" s="206"/>
      <c r="AN113" s="207">
        <f t="shared" si="0"/>
        <v>0</v>
      </c>
      <c r="AO113" s="206"/>
      <c r="AP113" s="206"/>
      <c r="AQ113" s="78" t="s">
        <v>93</v>
      </c>
      <c r="AR113" s="75"/>
      <c r="AS113" s="79">
        <f>ROUND(AS114,2)</f>
        <v>0</v>
      </c>
      <c r="AT113" s="80">
        <f t="shared" si="1"/>
        <v>0</v>
      </c>
      <c r="AU113" s="81">
        <f>ROUND(AU114,5)</f>
        <v>0</v>
      </c>
      <c r="AV113" s="80">
        <f>ROUND(AZ113*L29,2)</f>
        <v>0</v>
      </c>
      <c r="AW113" s="80">
        <f>ROUND(BA113*L30,2)</f>
        <v>0</v>
      </c>
      <c r="AX113" s="80">
        <f>ROUND(BB113*L29,2)</f>
        <v>0</v>
      </c>
      <c r="AY113" s="80">
        <f>ROUND(BC113*L30,2)</f>
        <v>0</v>
      </c>
      <c r="AZ113" s="80">
        <f>ROUND(AZ114,2)</f>
        <v>0</v>
      </c>
      <c r="BA113" s="80">
        <f>ROUND(BA114,2)</f>
        <v>0</v>
      </c>
      <c r="BB113" s="80">
        <f>ROUND(BB114,2)</f>
        <v>0</v>
      </c>
      <c r="BC113" s="80">
        <f>ROUND(BC114,2)</f>
        <v>0</v>
      </c>
      <c r="BD113" s="82">
        <f>ROUND(BD114,2)</f>
        <v>0</v>
      </c>
      <c r="BS113" s="83" t="s">
        <v>86</v>
      </c>
      <c r="BT113" s="83" t="s">
        <v>94</v>
      </c>
      <c r="BU113" s="83" t="s">
        <v>88</v>
      </c>
      <c r="BV113" s="83" t="s">
        <v>89</v>
      </c>
      <c r="BW113" s="83" t="s">
        <v>155</v>
      </c>
      <c r="BX113" s="83" t="s">
        <v>5</v>
      </c>
      <c r="CL113" s="83" t="s">
        <v>19</v>
      </c>
      <c r="CM113" s="83" t="s">
        <v>96</v>
      </c>
    </row>
    <row r="114" spans="1:91" s="3" customFormat="1" ht="23.25" customHeight="1">
      <c r="A114" s="84" t="s">
        <v>97</v>
      </c>
      <c r="B114" s="49"/>
      <c r="C114" s="14"/>
      <c r="D114" s="14"/>
      <c r="E114" s="200" t="s">
        <v>156</v>
      </c>
      <c r="F114" s="200"/>
      <c r="G114" s="200"/>
      <c r="H114" s="200"/>
      <c r="I114" s="200"/>
      <c r="J114" s="14"/>
      <c r="K114" s="200" t="s">
        <v>157</v>
      </c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2">
        <f>'VON - VEDLEJŠÍ A OSTATNÍ ...'!J32</f>
        <v>0</v>
      </c>
      <c r="AH114" s="203"/>
      <c r="AI114" s="203"/>
      <c r="AJ114" s="203"/>
      <c r="AK114" s="203"/>
      <c r="AL114" s="203"/>
      <c r="AM114" s="203"/>
      <c r="AN114" s="202">
        <f t="shared" si="0"/>
        <v>0</v>
      </c>
      <c r="AO114" s="203"/>
      <c r="AP114" s="203"/>
      <c r="AQ114" s="85" t="s">
        <v>100</v>
      </c>
      <c r="AR114" s="49"/>
      <c r="AS114" s="86">
        <v>0</v>
      </c>
      <c r="AT114" s="87">
        <f t="shared" si="1"/>
        <v>0</v>
      </c>
      <c r="AU114" s="88">
        <f>'VON - VEDLEJŠÍ A OSTATNÍ ...'!P126</f>
        <v>0</v>
      </c>
      <c r="AV114" s="87">
        <f>'VON - VEDLEJŠÍ A OSTATNÍ ...'!J35</f>
        <v>0</v>
      </c>
      <c r="AW114" s="87">
        <f>'VON - VEDLEJŠÍ A OSTATNÍ ...'!J36</f>
        <v>0</v>
      </c>
      <c r="AX114" s="87">
        <f>'VON - VEDLEJŠÍ A OSTATNÍ ...'!J37</f>
        <v>0</v>
      </c>
      <c r="AY114" s="87">
        <f>'VON - VEDLEJŠÍ A OSTATNÍ ...'!J38</f>
        <v>0</v>
      </c>
      <c r="AZ114" s="87">
        <f>'VON - VEDLEJŠÍ A OSTATNÍ ...'!F35</f>
        <v>0</v>
      </c>
      <c r="BA114" s="87">
        <f>'VON - VEDLEJŠÍ A OSTATNÍ ...'!F36</f>
        <v>0</v>
      </c>
      <c r="BB114" s="87">
        <f>'VON - VEDLEJŠÍ A OSTATNÍ ...'!F37</f>
        <v>0</v>
      </c>
      <c r="BC114" s="87">
        <f>'VON - VEDLEJŠÍ A OSTATNÍ ...'!F38</f>
        <v>0</v>
      </c>
      <c r="BD114" s="89">
        <f>'VON - VEDLEJŠÍ A OSTATNÍ ...'!F39</f>
        <v>0</v>
      </c>
      <c r="BT114" s="25" t="s">
        <v>96</v>
      </c>
      <c r="BV114" s="25" t="s">
        <v>89</v>
      </c>
      <c r="BW114" s="25" t="s">
        <v>158</v>
      </c>
      <c r="BX114" s="25" t="s">
        <v>155</v>
      </c>
      <c r="CL114" s="25" t="s">
        <v>105</v>
      </c>
    </row>
    <row r="115" spans="1:91" s="6" customFormat="1" ht="16.5" customHeight="1">
      <c r="B115" s="75"/>
      <c r="C115" s="76"/>
      <c r="D115" s="201" t="s">
        <v>159</v>
      </c>
      <c r="E115" s="201"/>
      <c r="F115" s="201"/>
      <c r="G115" s="201"/>
      <c r="H115" s="201"/>
      <c r="I115" s="77"/>
      <c r="J115" s="201" t="s">
        <v>160</v>
      </c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5">
        <f>ROUND(SUM(AG116:AG120),2)</f>
        <v>0</v>
      </c>
      <c r="AH115" s="206"/>
      <c r="AI115" s="206"/>
      <c r="AJ115" s="206"/>
      <c r="AK115" s="206"/>
      <c r="AL115" s="206"/>
      <c r="AM115" s="206"/>
      <c r="AN115" s="207">
        <f t="shared" si="0"/>
        <v>0</v>
      </c>
      <c r="AO115" s="206"/>
      <c r="AP115" s="206"/>
      <c r="AQ115" s="78" t="s">
        <v>93</v>
      </c>
      <c r="AR115" s="75"/>
      <c r="AS115" s="79">
        <f>ROUND(SUM(AS116:AS120),2)</f>
        <v>0</v>
      </c>
      <c r="AT115" s="80">
        <f t="shared" si="1"/>
        <v>0</v>
      </c>
      <c r="AU115" s="81">
        <f>ROUND(SUM(AU116:AU120),5)</f>
        <v>0</v>
      </c>
      <c r="AV115" s="80">
        <f>ROUND(AZ115*L29,2)</f>
        <v>0</v>
      </c>
      <c r="AW115" s="80">
        <f>ROUND(BA115*L30,2)</f>
        <v>0</v>
      </c>
      <c r="AX115" s="80">
        <f>ROUND(BB115*L29,2)</f>
        <v>0</v>
      </c>
      <c r="AY115" s="80">
        <f>ROUND(BC115*L30,2)</f>
        <v>0</v>
      </c>
      <c r="AZ115" s="80">
        <f>ROUND(SUM(AZ116:AZ120),2)</f>
        <v>0</v>
      </c>
      <c r="BA115" s="80">
        <f>ROUND(SUM(BA116:BA120),2)</f>
        <v>0</v>
      </c>
      <c r="BB115" s="80">
        <f>ROUND(SUM(BB116:BB120),2)</f>
        <v>0</v>
      </c>
      <c r="BC115" s="80">
        <f>ROUND(SUM(BC116:BC120),2)</f>
        <v>0</v>
      </c>
      <c r="BD115" s="82">
        <f>ROUND(SUM(BD116:BD120),2)</f>
        <v>0</v>
      </c>
      <c r="BS115" s="83" t="s">
        <v>86</v>
      </c>
      <c r="BT115" s="83" t="s">
        <v>94</v>
      </c>
      <c r="BU115" s="83" t="s">
        <v>88</v>
      </c>
      <c r="BV115" s="83" t="s">
        <v>89</v>
      </c>
      <c r="BW115" s="83" t="s">
        <v>161</v>
      </c>
      <c r="BX115" s="83" t="s">
        <v>5</v>
      </c>
      <c r="CL115" s="83" t="s">
        <v>19</v>
      </c>
      <c r="CM115" s="83" t="s">
        <v>96</v>
      </c>
    </row>
    <row r="116" spans="1:91" s="3" customFormat="1" ht="23.25" customHeight="1">
      <c r="A116" s="84" t="s">
        <v>97</v>
      </c>
      <c r="B116" s="49"/>
      <c r="C116" s="14"/>
      <c r="D116" s="14"/>
      <c r="E116" s="200" t="s">
        <v>162</v>
      </c>
      <c r="F116" s="200"/>
      <c r="G116" s="200"/>
      <c r="H116" s="200"/>
      <c r="I116" s="200"/>
      <c r="J116" s="14"/>
      <c r="K116" s="200" t="s">
        <v>163</v>
      </c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2">
        <f>'SO 02-41 - ZPEVNĚNÉ PLOCH...'!J32</f>
        <v>0</v>
      </c>
      <c r="AH116" s="203"/>
      <c r="AI116" s="203"/>
      <c r="AJ116" s="203"/>
      <c r="AK116" s="203"/>
      <c r="AL116" s="203"/>
      <c r="AM116" s="203"/>
      <c r="AN116" s="202">
        <f t="shared" si="0"/>
        <v>0</v>
      </c>
      <c r="AO116" s="203"/>
      <c r="AP116" s="203"/>
      <c r="AQ116" s="85" t="s">
        <v>100</v>
      </c>
      <c r="AR116" s="49"/>
      <c r="AS116" s="86">
        <v>0</v>
      </c>
      <c r="AT116" s="87">
        <f t="shared" si="1"/>
        <v>0</v>
      </c>
      <c r="AU116" s="88">
        <f>'SO 02-41 - ZPEVNĚNÉ PLOCH...'!P125</f>
        <v>0</v>
      </c>
      <c r="AV116" s="87">
        <f>'SO 02-41 - ZPEVNĚNÉ PLOCH...'!J35</f>
        <v>0</v>
      </c>
      <c r="AW116" s="87">
        <f>'SO 02-41 - ZPEVNĚNÉ PLOCH...'!J36</f>
        <v>0</v>
      </c>
      <c r="AX116" s="87">
        <f>'SO 02-41 - ZPEVNĚNÉ PLOCH...'!J37</f>
        <v>0</v>
      </c>
      <c r="AY116" s="87">
        <f>'SO 02-41 - ZPEVNĚNÉ PLOCH...'!J38</f>
        <v>0</v>
      </c>
      <c r="AZ116" s="87">
        <f>'SO 02-41 - ZPEVNĚNÉ PLOCH...'!F35</f>
        <v>0</v>
      </c>
      <c r="BA116" s="87">
        <f>'SO 02-41 - ZPEVNĚNÉ PLOCH...'!F36</f>
        <v>0</v>
      </c>
      <c r="BB116" s="87">
        <f>'SO 02-41 - ZPEVNĚNÉ PLOCH...'!F37</f>
        <v>0</v>
      </c>
      <c r="BC116" s="87">
        <f>'SO 02-41 - ZPEVNĚNÉ PLOCH...'!F38</f>
        <v>0</v>
      </c>
      <c r="BD116" s="89">
        <f>'SO 02-41 - ZPEVNĚNÉ PLOCH...'!F39</f>
        <v>0</v>
      </c>
      <c r="BT116" s="25" t="s">
        <v>96</v>
      </c>
      <c r="BV116" s="25" t="s">
        <v>89</v>
      </c>
      <c r="BW116" s="25" t="s">
        <v>164</v>
      </c>
      <c r="BX116" s="25" t="s">
        <v>161</v>
      </c>
      <c r="CL116" s="25" t="s">
        <v>19</v>
      </c>
    </row>
    <row r="117" spans="1:91" s="3" customFormat="1" ht="23.25" customHeight="1">
      <c r="A117" s="84" t="s">
        <v>97</v>
      </c>
      <c r="B117" s="49"/>
      <c r="C117" s="14"/>
      <c r="D117" s="14"/>
      <c r="E117" s="200" t="s">
        <v>165</v>
      </c>
      <c r="F117" s="200"/>
      <c r="G117" s="200"/>
      <c r="H117" s="200"/>
      <c r="I117" s="200"/>
      <c r="J117" s="14"/>
      <c r="K117" s="200" t="s">
        <v>166</v>
      </c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2">
        <f>'SO 02-42 - ZPEVNĚNÉ PLOCH...'!J32</f>
        <v>0</v>
      </c>
      <c r="AH117" s="203"/>
      <c r="AI117" s="203"/>
      <c r="AJ117" s="203"/>
      <c r="AK117" s="203"/>
      <c r="AL117" s="203"/>
      <c r="AM117" s="203"/>
      <c r="AN117" s="202">
        <f t="shared" si="0"/>
        <v>0</v>
      </c>
      <c r="AO117" s="203"/>
      <c r="AP117" s="203"/>
      <c r="AQ117" s="85" t="s">
        <v>100</v>
      </c>
      <c r="AR117" s="49"/>
      <c r="AS117" s="86">
        <v>0</v>
      </c>
      <c r="AT117" s="87">
        <f t="shared" si="1"/>
        <v>0</v>
      </c>
      <c r="AU117" s="88">
        <f>'SO 02-42 - ZPEVNĚNÉ PLOCH...'!P126</f>
        <v>0</v>
      </c>
      <c r="AV117" s="87">
        <f>'SO 02-42 - ZPEVNĚNÉ PLOCH...'!J35</f>
        <v>0</v>
      </c>
      <c r="AW117" s="87">
        <f>'SO 02-42 - ZPEVNĚNÉ PLOCH...'!J36</f>
        <v>0</v>
      </c>
      <c r="AX117" s="87">
        <f>'SO 02-42 - ZPEVNĚNÉ PLOCH...'!J37</f>
        <v>0</v>
      </c>
      <c r="AY117" s="87">
        <f>'SO 02-42 - ZPEVNĚNÉ PLOCH...'!J38</f>
        <v>0</v>
      </c>
      <c r="AZ117" s="87">
        <f>'SO 02-42 - ZPEVNĚNÉ PLOCH...'!F35</f>
        <v>0</v>
      </c>
      <c r="BA117" s="87">
        <f>'SO 02-42 - ZPEVNĚNÉ PLOCH...'!F36</f>
        <v>0</v>
      </c>
      <c r="BB117" s="87">
        <f>'SO 02-42 - ZPEVNĚNÉ PLOCH...'!F37</f>
        <v>0</v>
      </c>
      <c r="BC117" s="87">
        <f>'SO 02-42 - ZPEVNĚNÉ PLOCH...'!F38</f>
        <v>0</v>
      </c>
      <c r="BD117" s="89">
        <f>'SO 02-42 - ZPEVNĚNÉ PLOCH...'!F39</f>
        <v>0</v>
      </c>
      <c r="BT117" s="25" t="s">
        <v>96</v>
      </c>
      <c r="BV117" s="25" t="s">
        <v>89</v>
      </c>
      <c r="BW117" s="25" t="s">
        <v>167</v>
      </c>
      <c r="BX117" s="25" t="s">
        <v>161</v>
      </c>
      <c r="CL117" s="25" t="s">
        <v>105</v>
      </c>
    </row>
    <row r="118" spans="1:91" s="3" customFormat="1" ht="23.25" customHeight="1">
      <c r="A118" s="84" t="s">
        <v>97</v>
      </c>
      <c r="B118" s="49"/>
      <c r="C118" s="14"/>
      <c r="D118" s="14"/>
      <c r="E118" s="200" t="s">
        <v>168</v>
      </c>
      <c r="F118" s="200"/>
      <c r="G118" s="200"/>
      <c r="H118" s="200"/>
      <c r="I118" s="200"/>
      <c r="J118" s="14"/>
      <c r="K118" s="200" t="s">
        <v>169</v>
      </c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2">
        <f>'SO 05-4 - VEŘEJNÉ OSVĚTLE...'!J32</f>
        <v>0</v>
      </c>
      <c r="AH118" s="203"/>
      <c r="AI118" s="203"/>
      <c r="AJ118" s="203"/>
      <c r="AK118" s="203"/>
      <c r="AL118" s="203"/>
      <c r="AM118" s="203"/>
      <c r="AN118" s="202">
        <f t="shared" si="0"/>
        <v>0</v>
      </c>
      <c r="AO118" s="203"/>
      <c r="AP118" s="203"/>
      <c r="AQ118" s="85" t="s">
        <v>100</v>
      </c>
      <c r="AR118" s="49"/>
      <c r="AS118" s="86">
        <v>0</v>
      </c>
      <c r="AT118" s="87">
        <f t="shared" si="1"/>
        <v>0</v>
      </c>
      <c r="AU118" s="88">
        <f>'SO 05-4 - VEŘEJNÉ OSVĚTLE...'!P182</f>
        <v>0</v>
      </c>
      <c r="AV118" s="87">
        <f>'SO 05-4 - VEŘEJNÉ OSVĚTLE...'!J35</f>
        <v>0</v>
      </c>
      <c r="AW118" s="87">
        <f>'SO 05-4 - VEŘEJNÉ OSVĚTLE...'!J36</f>
        <v>0</v>
      </c>
      <c r="AX118" s="87">
        <f>'SO 05-4 - VEŘEJNÉ OSVĚTLE...'!J37</f>
        <v>0</v>
      </c>
      <c r="AY118" s="87">
        <f>'SO 05-4 - VEŘEJNÉ OSVĚTLE...'!J38</f>
        <v>0</v>
      </c>
      <c r="AZ118" s="87">
        <f>'SO 05-4 - VEŘEJNÉ OSVĚTLE...'!F35</f>
        <v>0</v>
      </c>
      <c r="BA118" s="87">
        <f>'SO 05-4 - VEŘEJNÉ OSVĚTLE...'!F36</f>
        <v>0</v>
      </c>
      <c r="BB118" s="87">
        <f>'SO 05-4 - VEŘEJNÉ OSVĚTLE...'!F37</f>
        <v>0</v>
      </c>
      <c r="BC118" s="87">
        <f>'SO 05-4 - VEŘEJNÉ OSVĚTLE...'!F38</f>
        <v>0</v>
      </c>
      <c r="BD118" s="89">
        <f>'SO 05-4 - VEŘEJNÉ OSVĚTLE...'!F39</f>
        <v>0</v>
      </c>
      <c r="BT118" s="25" t="s">
        <v>96</v>
      </c>
      <c r="BV118" s="25" t="s">
        <v>89</v>
      </c>
      <c r="BW118" s="25" t="s">
        <v>170</v>
      </c>
      <c r="BX118" s="25" t="s">
        <v>161</v>
      </c>
      <c r="CL118" s="25" t="s">
        <v>171</v>
      </c>
    </row>
    <row r="119" spans="1:91" s="3" customFormat="1" ht="23.25" customHeight="1">
      <c r="A119" s="84" t="s">
        <v>97</v>
      </c>
      <c r="B119" s="49"/>
      <c r="C119" s="14"/>
      <c r="D119" s="14"/>
      <c r="E119" s="200" t="s">
        <v>172</v>
      </c>
      <c r="F119" s="200"/>
      <c r="G119" s="200"/>
      <c r="H119" s="200"/>
      <c r="I119" s="200"/>
      <c r="J119" s="14"/>
      <c r="K119" s="200" t="s">
        <v>173</v>
      </c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2">
        <f>'SO 08-41 - PŘÍPOJKA PRO P...'!J32</f>
        <v>0</v>
      </c>
      <c r="AH119" s="203"/>
      <c r="AI119" s="203"/>
      <c r="AJ119" s="203"/>
      <c r="AK119" s="203"/>
      <c r="AL119" s="203"/>
      <c r="AM119" s="203"/>
      <c r="AN119" s="202">
        <f t="shared" si="0"/>
        <v>0</v>
      </c>
      <c r="AO119" s="203"/>
      <c r="AP119" s="203"/>
      <c r="AQ119" s="85" t="s">
        <v>100</v>
      </c>
      <c r="AR119" s="49"/>
      <c r="AS119" s="86">
        <v>0</v>
      </c>
      <c r="AT119" s="87">
        <f t="shared" si="1"/>
        <v>0</v>
      </c>
      <c r="AU119" s="88">
        <f>'SO 08-41 - PŘÍPOJKA PRO P...'!P121</f>
        <v>0</v>
      </c>
      <c r="AV119" s="87">
        <f>'SO 08-41 - PŘÍPOJKA PRO P...'!J35</f>
        <v>0</v>
      </c>
      <c r="AW119" s="87">
        <f>'SO 08-41 - PŘÍPOJKA PRO P...'!J36</f>
        <v>0</v>
      </c>
      <c r="AX119" s="87">
        <f>'SO 08-41 - PŘÍPOJKA PRO P...'!J37</f>
        <v>0</v>
      </c>
      <c r="AY119" s="87">
        <f>'SO 08-41 - PŘÍPOJKA PRO P...'!J38</f>
        <v>0</v>
      </c>
      <c r="AZ119" s="87">
        <f>'SO 08-41 - PŘÍPOJKA PRO P...'!F35</f>
        <v>0</v>
      </c>
      <c r="BA119" s="87">
        <f>'SO 08-41 - PŘÍPOJKA PRO P...'!F36</f>
        <v>0</v>
      </c>
      <c r="BB119" s="87">
        <f>'SO 08-41 - PŘÍPOJKA PRO P...'!F37</f>
        <v>0</v>
      </c>
      <c r="BC119" s="87">
        <f>'SO 08-41 - PŘÍPOJKA PRO P...'!F38</f>
        <v>0</v>
      </c>
      <c r="BD119" s="89">
        <f>'SO 08-41 - PŘÍPOJKA PRO P...'!F39</f>
        <v>0</v>
      </c>
      <c r="BT119" s="25" t="s">
        <v>96</v>
      </c>
      <c r="BV119" s="25" t="s">
        <v>89</v>
      </c>
      <c r="BW119" s="25" t="s">
        <v>174</v>
      </c>
      <c r="BX119" s="25" t="s">
        <v>161</v>
      </c>
      <c r="CL119" s="25" t="s">
        <v>175</v>
      </c>
    </row>
    <row r="120" spans="1:91" s="3" customFormat="1" ht="23.25" customHeight="1">
      <c r="A120" s="84" t="s">
        <v>97</v>
      </c>
      <c r="B120" s="49"/>
      <c r="C120" s="14"/>
      <c r="D120" s="14"/>
      <c r="E120" s="200" t="s">
        <v>176</v>
      </c>
      <c r="F120" s="200"/>
      <c r="G120" s="200"/>
      <c r="H120" s="200"/>
      <c r="I120" s="200"/>
      <c r="J120" s="14"/>
      <c r="K120" s="200" t="s">
        <v>177</v>
      </c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2">
        <f>'SO-08-42 - PŘÍPOJKA PRO P...'!J32</f>
        <v>0</v>
      </c>
      <c r="AH120" s="203"/>
      <c r="AI120" s="203"/>
      <c r="AJ120" s="203"/>
      <c r="AK120" s="203"/>
      <c r="AL120" s="203"/>
      <c r="AM120" s="203"/>
      <c r="AN120" s="202">
        <f t="shared" si="0"/>
        <v>0</v>
      </c>
      <c r="AO120" s="203"/>
      <c r="AP120" s="203"/>
      <c r="AQ120" s="85" t="s">
        <v>100</v>
      </c>
      <c r="AR120" s="49"/>
      <c r="AS120" s="90">
        <v>0</v>
      </c>
      <c r="AT120" s="91">
        <f t="shared" si="1"/>
        <v>0</v>
      </c>
      <c r="AU120" s="92">
        <f>'SO-08-42 - PŘÍPOJKA PRO P...'!P122</f>
        <v>0</v>
      </c>
      <c r="AV120" s="91">
        <f>'SO-08-42 - PŘÍPOJKA PRO P...'!J35</f>
        <v>0</v>
      </c>
      <c r="AW120" s="91">
        <f>'SO-08-42 - PŘÍPOJKA PRO P...'!J36</f>
        <v>0</v>
      </c>
      <c r="AX120" s="91">
        <f>'SO-08-42 - PŘÍPOJKA PRO P...'!J37</f>
        <v>0</v>
      </c>
      <c r="AY120" s="91">
        <f>'SO-08-42 - PŘÍPOJKA PRO P...'!J38</f>
        <v>0</v>
      </c>
      <c r="AZ120" s="91">
        <f>'SO-08-42 - PŘÍPOJKA PRO P...'!F35</f>
        <v>0</v>
      </c>
      <c r="BA120" s="91">
        <f>'SO-08-42 - PŘÍPOJKA PRO P...'!F36</f>
        <v>0</v>
      </c>
      <c r="BB120" s="91">
        <f>'SO-08-42 - PŘÍPOJKA PRO P...'!F37</f>
        <v>0</v>
      </c>
      <c r="BC120" s="91">
        <f>'SO-08-42 - PŘÍPOJKA PRO P...'!F38</f>
        <v>0</v>
      </c>
      <c r="BD120" s="93">
        <f>'SO-08-42 - PŘÍPOJKA PRO P...'!F39</f>
        <v>0</v>
      </c>
      <c r="BT120" s="25" t="s">
        <v>96</v>
      </c>
      <c r="BV120" s="25" t="s">
        <v>89</v>
      </c>
      <c r="BW120" s="25" t="s">
        <v>178</v>
      </c>
      <c r="BX120" s="25" t="s">
        <v>161</v>
      </c>
      <c r="CL120" s="25" t="s">
        <v>175</v>
      </c>
    </row>
    <row r="121" spans="1:91" s="1" customFormat="1" ht="30" customHeight="1">
      <c r="B121" s="33"/>
      <c r="AR121" s="33"/>
    </row>
    <row r="122" spans="1:91" s="1" customFormat="1" ht="6.95" customHeight="1"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33"/>
    </row>
  </sheetData>
  <sheetProtection algorithmName="SHA-512" hashValue="4vNN5Qwi0Rp4nSpvSfRGxh5IuV1B4N8zYZ0/witzPNUtIXc7BVBYsYiynlOSQ3PD/PZn5W2wZjVOLWYIwxLx1Q==" saltValue="wom/2is205u+xSzccmLT8Ol10kzsgLgaFXTkEvFaMNwZcQtnwOES29yfaTEUg3Kik8VWzPMbNiG+rtH1yEB4Dw==" spinCount="100000" sheet="1" objects="1" scenarios="1" formatColumns="0" formatRows="0"/>
  <mergeCells count="142"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K98:AF98"/>
    <mergeCell ref="E98:I98"/>
    <mergeCell ref="E99:I99"/>
    <mergeCell ref="K99:AF99"/>
    <mergeCell ref="L100:AF100"/>
    <mergeCell ref="F100:J100"/>
    <mergeCell ref="L101:AF101"/>
    <mergeCell ref="F101:J101"/>
    <mergeCell ref="L102:AF102"/>
    <mergeCell ref="F102:J102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E119:I119"/>
    <mergeCell ref="K119:AF119"/>
    <mergeCell ref="E120:I120"/>
    <mergeCell ref="K120:AF120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E114:I114"/>
    <mergeCell ref="K114:AF114"/>
    <mergeCell ref="J115:AF115"/>
    <mergeCell ref="D115:H115"/>
    <mergeCell ref="K116:AF116"/>
    <mergeCell ref="E116:I116"/>
    <mergeCell ref="K117:AF117"/>
    <mergeCell ref="E117:I117"/>
    <mergeCell ref="E118:I118"/>
    <mergeCell ref="K118:AF118"/>
    <mergeCell ref="F109:J109"/>
    <mergeCell ref="L109:AF109"/>
    <mergeCell ref="F110:J110"/>
    <mergeCell ref="L110:AF110"/>
    <mergeCell ref="J111:AF111"/>
    <mergeCell ref="D111:H111"/>
    <mergeCell ref="E112:I112"/>
    <mergeCell ref="K112:AF112"/>
    <mergeCell ref="J113:AF113"/>
    <mergeCell ref="D113:H113"/>
    <mergeCell ref="F104:J104"/>
    <mergeCell ref="L104:AF104"/>
    <mergeCell ref="F105:J105"/>
    <mergeCell ref="L105:AF105"/>
    <mergeCell ref="L106:AF106"/>
    <mergeCell ref="F106:J106"/>
    <mergeCell ref="F107:J107"/>
    <mergeCell ref="L107:AF107"/>
    <mergeCell ref="E108:I108"/>
    <mergeCell ref="K108:AF108"/>
  </mergeCells>
  <hyperlinks>
    <hyperlink ref="A96" location="'SO 01-1 - PŘÍPRAVA ÚZEMÍ ...'!C2" display="/" xr:uid="{00000000-0004-0000-0000-000000000000}"/>
    <hyperlink ref="A97" location="'SO 02-1 -  ZPEVNĚNÉ PLOCH...'!C2" display="/" xr:uid="{00000000-0004-0000-0000-000001000000}"/>
    <hyperlink ref="A98" location="'SO 03-1 - MOBILIÁŘ A VYBA...'!C2" display="/" xr:uid="{00000000-0004-0000-0000-000002000000}"/>
    <hyperlink ref="A100" location="'SO 04.1 - Pěstební opatře...'!C2" display="/" xr:uid="{00000000-0004-0000-0000-000003000000}"/>
    <hyperlink ref="A101" location="'SO 04.2 - Výsadba stromů'!C2" display="/" xr:uid="{00000000-0004-0000-0000-000004000000}"/>
    <hyperlink ref="A102" location="'SO 04.3 - Výsadba keřů'!C2" display="/" xr:uid="{00000000-0004-0000-0000-000005000000}"/>
    <hyperlink ref="A103" location="'SO 04.4.1 - Parkový trávník'!C2" display="/" xr:uid="{00000000-0004-0000-0000-000006000000}"/>
    <hyperlink ref="A104" location="'SO 04.4.2 - Štěrkový trávník'!C2" display="/" xr:uid="{00000000-0004-0000-0000-000007000000}"/>
    <hyperlink ref="A105" location="'SO 04.4.3 - Zatravněná dl...'!C2" display="/" xr:uid="{00000000-0004-0000-0000-000008000000}"/>
    <hyperlink ref="A106" location="'SO 04.5 - Trvalkové záhony'!C2" display="/" xr:uid="{00000000-0004-0000-0000-000009000000}"/>
    <hyperlink ref="A107" location="'SO 04.6 - Popínavé rostliny'!C2" display="/" xr:uid="{00000000-0004-0000-0000-00000A000000}"/>
    <hyperlink ref="A109" location="'SO 06.1 - vodovodní přípo...'!C2" display="/" xr:uid="{00000000-0004-0000-0000-00000B000000}"/>
    <hyperlink ref="A110" location="'SO 06.2 - areálové rozvod...'!C2" display="/" xr:uid="{00000000-0004-0000-0000-00000C000000}"/>
    <hyperlink ref="A112" location="'SO 03-2 - MOBILIÁŘ A VYBA...'!C2" display="/" xr:uid="{00000000-0004-0000-0000-00000D000000}"/>
    <hyperlink ref="A114" location="'VON - VEDLEJŠÍ A OSTATNÍ ...'!C2" display="/" xr:uid="{00000000-0004-0000-0000-00000E000000}"/>
    <hyperlink ref="A116" location="'SO 02-41 - ZPEVNĚNÉ PLOCH...'!C2" display="/" xr:uid="{00000000-0004-0000-0000-00000F000000}"/>
    <hyperlink ref="A117" location="'SO 02-42 - ZPEVNĚNÉ PLOCH...'!C2" display="/" xr:uid="{00000000-0004-0000-0000-000010000000}"/>
    <hyperlink ref="A118" location="'SO 05-4 - VEŘEJNÉ OSVĚTLE...'!C2" display="/" xr:uid="{00000000-0004-0000-0000-000011000000}"/>
    <hyperlink ref="A119" location="'SO 08-41 - PŘÍPOJKA PRO P...'!C2" display="/" xr:uid="{00000000-0004-0000-0000-000012000000}"/>
    <hyperlink ref="A120" location="'SO-08-42 - PŘÍPOJKA PRO P...'!C2" display="/" xr:uid="{00000000-0004-0000-0000-000013000000}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2:BM3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101</v>
      </c>
      <c r="AZ2" s="94" t="s">
        <v>179</v>
      </c>
      <c r="BA2" s="94" t="s">
        <v>1</v>
      </c>
      <c r="BB2" s="94" t="s">
        <v>1</v>
      </c>
      <c r="BC2" s="94" t="s">
        <v>180</v>
      </c>
      <c r="BD2" s="94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94" t="s">
        <v>181</v>
      </c>
      <c r="BA3" s="94" t="s">
        <v>1</v>
      </c>
      <c r="BB3" s="94" t="s">
        <v>1</v>
      </c>
      <c r="BC3" s="94" t="s">
        <v>182</v>
      </c>
      <c r="BD3" s="94" t="s">
        <v>96</v>
      </c>
    </row>
    <row r="4" spans="2:56" ht="24.95" customHeight="1">
      <c r="B4" s="20"/>
      <c r="D4" s="21" t="s">
        <v>183</v>
      </c>
      <c r="L4" s="20"/>
      <c r="M4" s="95" t="s">
        <v>10</v>
      </c>
      <c r="AT4" s="17" t="s">
        <v>4</v>
      </c>
      <c r="AZ4" s="94" t="s">
        <v>184</v>
      </c>
      <c r="BA4" s="94" t="s">
        <v>1</v>
      </c>
      <c r="BB4" s="94" t="s">
        <v>1</v>
      </c>
      <c r="BC4" s="94" t="s">
        <v>185</v>
      </c>
      <c r="BD4" s="94" t="s">
        <v>96</v>
      </c>
    </row>
    <row r="5" spans="2:56" ht="6.95" customHeight="1">
      <c r="B5" s="20"/>
      <c r="L5" s="20"/>
      <c r="AZ5" s="94" t="s">
        <v>186</v>
      </c>
      <c r="BA5" s="94" t="s">
        <v>1</v>
      </c>
      <c r="BB5" s="94" t="s">
        <v>1</v>
      </c>
      <c r="BC5" s="94" t="s">
        <v>187</v>
      </c>
      <c r="BD5" s="94" t="s">
        <v>96</v>
      </c>
    </row>
    <row r="6" spans="2:56" ht="12" customHeight="1">
      <c r="B6" s="20"/>
      <c r="D6" s="27" t="s">
        <v>16</v>
      </c>
      <c r="L6" s="20"/>
      <c r="AZ6" s="94" t="s">
        <v>188</v>
      </c>
      <c r="BA6" s="94" t="s">
        <v>1</v>
      </c>
      <c r="BB6" s="94" t="s">
        <v>1</v>
      </c>
      <c r="BC6" s="94" t="s">
        <v>189</v>
      </c>
      <c r="BD6" s="94" t="s">
        <v>96</v>
      </c>
    </row>
    <row r="7" spans="2:5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  <c r="AZ7" s="94" t="s">
        <v>190</v>
      </c>
      <c r="BA7" s="94" t="s">
        <v>1</v>
      </c>
      <c r="BB7" s="94" t="s">
        <v>1</v>
      </c>
      <c r="BC7" s="94" t="s">
        <v>191</v>
      </c>
      <c r="BD7" s="94" t="s">
        <v>96</v>
      </c>
    </row>
    <row r="8" spans="2:56" ht="12" customHeight="1">
      <c r="B8" s="20"/>
      <c r="D8" s="27" t="s">
        <v>192</v>
      </c>
      <c r="L8" s="20"/>
      <c r="AZ8" s="94" t="s">
        <v>193</v>
      </c>
      <c r="BA8" s="94" t="s">
        <v>1</v>
      </c>
      <c r="BB8" s="94" t="s">
        <v>1</v>
      </c>
      <c r="BC8" s="94" t="s">
        <v>194</v>
      </c>
      <c r="BD8" s="94" t="s">
        <v>96</v>
      </c>
    </row>
    <row r="9" spans="2:56" s="1" customFormat="1" ht="16.5" customHeight="1">
      <c r="B9" s="33"/>
      <c r="E9" s="243" t="s">
        <v>195</v>
      </c>
      <c r="F9" s="245"/>
      <c r="G9" s="245"/>
      <c r="H9" s="245"/>
      <c r="L9" s="33"/>
      <c r="AZ9" s="94" t="s">
        <v>196</v>
      </c>
      <c r="BA9" s="94" t="s">
        <v>1</v>
      </c>
      <c r="BB9" s="94" t="s">
        <v>1</v>
      </c>
      <c r="BC9" s="94" t="s">
        <v>197</v>
      </c>
      <c r="BD9" s="94" t="s">
        <v>96</v>
      </c>
    </row>
    <row r="10" spans="2:56" s="1" customFormat="1" ht="12" customHeight="1">
      <c r="B10" s="33"/>
      <c r="D10" s="27" t="s">
        <v>198</v>
      </c>
      <c r="L10" s="33"/>
      <c r="AZ10" s="94" t="s">
        <v>199</v>
      </c>
      <c r="BA10" s="94" t="s">
        <v>1</v>
      </c>
      <c r="BB10" s="94" t="s">
        <v>1</v>
      </c>
      <c r="BC10" s="94" t="s">
        <v>200</v>
      </c>
      <c r="BD10" s="94" t="s">
        <v>96</v>
      </c>
    </row>
    <row r="11" spans="2:56" s="1" customFormat="1" ht="30" customHeight="1">
      <c r="B11" s="33"/>
      <c r="E11" s="208" t="s">
        <v>201</v>
      </c>
      <c r="F11" s="245"/>
      <c r="G11" s="245"/>
      <c r="H11" s="245"/>
      <c r="L11" s="33"/>
      <c r="AZ11" s="94" t="s">
        <v>202</v>
      </c>
      <c r="BA11" s="94" t="s">
        <v>1</v>
      </c>
      <c r="BB11" s="94" t="s">
        <v>1</v>
      </c>
      <c r="BC11" s="94" t="s">
        <v>203</v>
      </c>
      <c r="BD11" s="94" t="s">
        <v>96</v>
      </c>
    </row>
    <row r="12" spans="2:56" s="1" customFormat="1" ht="11.25">
      <c r="B12" s="33"/>
      <c r="L12" s="33"/>
      <c r="AZ12" s="94" t="s">
        <v>204</v>
      </c>
      <c r="BA12" s="94" t="s">
        <v>1</v>
      </c>
      <c r="BB12" s="94" t="s">
        <v>1</v>
      </c>
      <c r="BC12" s="94" t="s">
        <v>205</v>
      </c>
      <c r="BD12" s="94" t="s">
        <v>96</v>
      </c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21</v>
      </c>
      <c r="L13" s="33"/>
      <c r="AZ13" s="94" t="s">
        <v>206</v>
      </c>
      <c r="BA13" s="94" t="s">
        <v>1</v>
      </c>
      <c r="BB13" s="94" t="s">
        <v>1</v>
      </c>
      <c r="BC13" s="94" t="s">
        <v>207</v>
      </c>
      <c r="BD13" s="94" t="s">
        <v>96</v>
      </c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28. 1. 2025</v>
      </c>
      <c r="L14" s="33"/>
      <c r="AZ14" s="94" t="s">
        <v>208</v>
      </c>
      <c r="BA14" s="94" t="s">
        <v>1</v>
      </c>
      <c r="BB14" s="94" t="s">
        <v>1</v>
      </c>
      <c r="BC14" s="94" t="s">
        <v>209</v>
      </c>
      <c r="BD14" s="94" t="s">
        <v>96</v>
      </c>
    </row>
    <row r="15" spans="2:56" s="1" customFormat="1" ht="21.75" customHeight="1">
      <c r="B15" s="33"/>
      <c r="D15" s="24" t="s">
        <v>26</v>
      </c>
      <c r="F15" s="29" t="s">
        <v>27</v>
      </c>
      <c r="I15" s="24" t="s">
        <v>28</v>
      </c>
      <c r="J15" s="29" t="s">
        <v>29</v>
      </c>
      <c r="L15" s="33"/>
      <c r="AZ15" s="94" t="s">
        <v>210</v>
      </c>
      <c r="BA15" s="94" t="s">
        <v>1</v>
      </c>
      <c r="BB15" s="94" t="s">
        <v>1</v>
      </c>
      <c r="BC15" s="94" t="s">
        <v>211</v>
      </c>
      <c r="BD15" s="94" t="s">
        <v>96</v>
      </c>
    </row>
    <row r="16" spans="2:5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  <c r="AZ16" s="94" t="s">
        <v>212</v>
      </c>
      <c r="BA16" s="94" t="s">
        <v>1</v>
      </c>
      <c r="BB16" s="94" t="s">
        <v>1</v>
      </c>
      <c r="BC16" s="94" t="s">
        <v>213</v>
      </c>
      <c r="BD16" s="94" t="s">
        <v>96</v>
      </c>
    </row>
    <row r="17" spans="2:56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  <c r="AZ17" s="94" t="s">
        <v>214</v>
      </c>
      <c r="BA17" s="94" t="s">
        <v>1</v>
      </c>
      <c r="BB17" s="94" t="s">
        <v>1</v>
      </c>
      <c r="BC17" s="94" t="s">
        <v>215</v>
      </c>
      <c r="BD17" s="94" t="s">
        <v>96</v>
      </c>
    </row>
    <row r="18" spans="2:56" s="1" customFormat="1" ht="6.95" customHeight="1">
      <c r="B18" s="33"/>
      <c r="L18" s="33"/>
      <c r="AZ18" s="94" t="s">
        <v>216</v>
      </c>
      <c r="BA18" s="94" t="s">
        <v>1</v>
      </c>
      <c r="BB18" s="94" t="s">
        <v>1</v>
      </c>
      <c r="BC18" s="94" t="s">
        <v>217</v>
      </c>
      <c r="BD18" s="94" t="s">
        <v>96</v>
      </c>
    </row>
    <row r="19" spans="2:56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  <c r="AZ19" s="94" t="s">
        <v>218</v>
      </c>
      <c r="BA19" s="94" t="s">
        <v>1</v>
      </c>
      <c r="BB19" s="94" t="s">
        <v>1</v>
      </c>
      <c r="BC19" s="94" t="s">
        <v>219</v>
      </c>
      <c r="BD19" s="94" t="s">
        <v>96</v>
      </c>
    </row>
    <row r="20" spans="2:56" s="1" customFormat="1" ht="18" customHeight="1">
      <c r="B20" s="33"/>
      <c r="E20" s="246" t="str">
        <f>'Rekapitulace stavby'!E14</f>
        <v>Vyplň údaj</v>
      </c>
      <c r="F20" s="227"/>
      <c r="G20" s="227"/>
      <c r="H20" s="227"/>
      <c r="I20" s="27" t="s">
        <v>33</v>
      </c>
      <c r="J20" s="28" t="str">
        <f>'Rekapitulace stavby'!AN14</f>
        <v>Vyplň údaj</v>
      </c>
      <c r="L20" s="33"/>
    </row>
    <row r="21" spans="2:56" s="1" customFormat="1" ht="6.95" customHeight="1">
      <c r="B21" s="33"/>
      <c r="L21" s="33"/>
    </row>
    <row r="22" spans="2:56" s="1" customFormat="1" ht="12" customHeight="1">
      <c r="B22" s="33"/>
      <c r="D22" s="27" t="s">
        <v>36</v>
      </c>
      <c r="I22" s="27" t="s">
        <v>31</v>
      </c>
      <c r="J22" s="25" t="s">
        <v>37</v>
      </c>
      <c r="L22" s="33"/>
    </row>
    <row r="23" spans="2:56" s="1" customFormat="1" ht="18" customHeight="1">
      <c r="B23" s="33"/>
      <c r="E23" s="25" t="s">
        <v>38</v>
      </c>
      <c r="I23" s="27" t="s">
        <v>33</v>
      </c>
      <c r="J23" s="25" t="s">
        <v>39</v>
      </c>
      <c r="L23" s="33"/>
    </row>
    <row r="24" spans="2:56" s="1" customFormat="1" ht="6.95" customHeight="1">
      <c r="B24" s="33"/>
      <c r="L24" s="33"/>
    </row>
    <row r="25" spans="2:56" s="1" customFormat="1" ht="12" customHeight="1">
      <c r="B25" s="33"/>
      <c r="D25" s="27" t="s">
        <v>41</v>
      </c>
      <c r="I25" s="27" t="s">
        <v>31</v>
      </c>
      <c r="J25" s="25" t="s">
        <v>1</v>
      </c>
      <c r="L25" s="33"/>
    </row>
    <row r="26" spans="2:56" s="1" customFormat="1" ht="18" customHeight="1">
      <c r="B26" s="33"/>
      <c r="E26" s="25" t="s">
        <v>220</v>
      </c>
      <c r="I26" s="27" t="s">
        <v>33</v>
      </c>
      <c r="J26" s="25" t="s">
        <v>1</v>
      </c>
      <c r="L26" s="33"/>
    </row>
    <row r="27" spans="2:56" s="1" customFormat="1" ht="6.95" customHeight="1">
      <c r="B27" s="33"/>
      <c r="L27" s="33"/>
    </row>
    <row r="28" spans="2:56" s="1" customFormat="1" ht="12" customHeight="1">
      <c r="B28" s="33"/>
      <c r="D28" s="27" t="s">
        <v>45</v>
      </c>
      <c r="L28" s="33"/>
    </row>
    <row r="29" spans="2:56" s="7" customFormat="1" ht="16.5" customHeight="1">
      <c r="B29" s="96"/>
      <c r="E29" s="232" t="s">
        <v>1</v>
      </c>
      <c r="F29" s="232"/>
      <c r="G29" s="232"/>
      <c r="H29" s="232"/>
      <c r="L29" s="96"/>
    </row>
    <row r="30" spans="2:56" s="1" customFormat="1" ht="6.95" customHeight="1">
      <c r="B30" s="33"/>
      <c r="L30" s="33"/>
    </row>
    <row r="31" spans="2:56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56" s="1" customFormat="1" ht="25.35" customHeight="1">
      <c r="B32" s="33"/>
      <c r="D32" s="97" t="s">
        <v>47</v>
      </c>
      <c r="J32" s="67">
        <f>ROUND(J123,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6" t="s">
        <v>51</v>
      </c>
      <c r="E35" s="27" t="s">
        <v>52</v>
      </c>
      <c r="F35" s="87">
        <f>ROUND((SUM(BE123:BE360)),  2)</f>
        <v>0</v>
      </c>
      <c r="I35" s="98">
        <v>0.21</v>
      </c>
      <c r="J35" s="87">
        <f>ROUND(((SUM(BE123:BE360))*I35),  2)</f>
        <v>0</v>
      </c>
      <c r="L35" s="33"/>
    </row>
    <row r="36" spans="2:12" s="1" customFormat="1" ht="14.45" customHeight="1">
      <c r="B36" s="33"/>
      <c r="E36" s="27" t="s">
        <v>53</v>
      </c>
      <c r="F36" s="87">
        <f>ROUND((SUM(BF123:BF360)),  2)</f>
        <v>0</v>
      </c>
      <c r="I36" s="98">
        <v>0.12</v>
      </c>
      <c r="J36" s="87">
        <f>ROUND(((SUM(BF123:BF360))*I36),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7">
        <f>ROUND((SUM(BG123:BG360)),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7">
        <f>ROUND((SUM(BH123:BH360)),  2)</f>
        <v>0</v>
      </c>
      <c r="I38" s="98">
        <v>0.12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7">
        <f>ROUND((SUM(BI123:BI360)),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57</v>
      </c>
      <c r="E41" s="58"/>
      <c r="F41" s="58"/>
      <c r="G41" s="101" t="s">
        <v>58</v>
      </c>
      <c r="H41" s="102" t="s">
        <v>59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s="1" customFormat="1" ht="16.5" customHeight="1">
      <c r="B86" s="33"/>
      <c r="E86" s="243" t="s">
        <v>195</v>
      </c>
      <c r="F86" s="245"/>
      <c r="G86" s="245"/>
      <c r="H86" s="245"/>
      <c r="L86" s="33"/>
    </row>
    <row r="87" spans="2:12" s="1" customFormat="1" ht="12" customHeight="1">
      <c r="B87" s="33"/>
      <c r="C87" s="27" t="s">
        <v>198</v>
      </c>
      <c r="L87" s="33"/>
    </row>
    <row r="88" spans="2:12" s="1" customFormat="1" ht="30" customHeight="1">
      <c r="B88" s="33"/>
      <c r="E88" s="208" t="str">
        <f>E11</f>
        <v>SO 01-1 - PŘÍPRAVA ÚZEMÍ - přímé výdaje na hlavní část projektu</v>
      </c>
      <c r="F88" s="245"/>
      <c r="G88" s="245"/>
      <c r="H88" s="245"/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22</v>
      </c>
      <c r="F90" s="25" t="str">
        <f>F14</f>
        <v>Jihlava</v>
      </c>
      <c r="I90" s="27" t="s">
        <v>24</v>
      </c>
      <c r="J90" s="53" t="str">
        <f>IF(J14="","",J14)</f>
        <v>28. 1. 2025</v>
      </c>
      <c r="L90" s="33"/>
    </row>
    <row r="91" spans="2:12" s="1" customFormat="1" ht="6.95" customHeight="1">
      <c r="B91" s="33"/>
      <c r="L91" s="33"/>
    </row>
    <row r="92" spans="2:12" s="1" customFormat="1" ht="15.2" customHeight="1">
      <c r="B92" s="33"/>
      <c r="C92" s="27" t="s">
        <v>30</v>
      </c>
      <c r="F92" s="25" t="str">
        <f>E17</f>
        <v>Statutární město Jihlava</v>
      </c>
      <c r="I92" s="27" t="s">
        <v>36</v>
      </c>
      <c r="J92" s="31" t="str">
        <f>E23</f>
        <v>Ing. Zdeněk Sendler</v>
      </c>
      <c r="L92" s="33"/>
    </row>
    <row r="93" spans="2:12" s="1" customFormat="1" ht="15.2" customHeight="1">
      <c r="B93" s="33"/>
      <c r="C93" s="27" t="s">
        <v>34</v>
      </c>
      <c r="F93" s="25" t="str">
        <f>IF(E20="","",E20)</f>
        <v>Vyplň údaj</v>
      </c>
      <c r="I93" s="27" t="s">
        <v>41</v>
      </c>
      <c r="J93" s="31" t="str">
        <f>E26</f>
        <v>Obrtel Michal</v>
      </c>
      <c r="L93" s="33"/>
    </row>
    <row r="94" spans="2:12" s="1" customFormat="1" ht="10.35" customHeight="1">
      <c r="B94" s="33"/>
      <c r="L94" s="33"/>
    </row>
    <row r="95" spans="2:12" s="1" customFormat="1" ht="29.25" customHeight="1">
      <c r="B95" s="33"/>
      <c r="C95" s="107" t="s">
        <v>222</v>
      </c>
      <c r="D95" s="99"/>
      <c r="E95" s="99"/>
      <c r="F95" s="99"/>
      <c r="G95" s="99"/>
      <c r="H95" s="99"/>
      <c r="I95" s="99"/>
      <c r="J95" s="108" t="s">
        <v>223</v>
      </c>
      <c r="K95" s="99"/>
      <c r="L95" s="33"/>
    </row>
    <row r="96" spans="2:12" s="1" customFormat="1" ht="10.35" customHeight="1">
      <c r="B96" s="33"/>
      <c r="L96" s="33"/>
    </row>
    <row r="97" spans="2:47" s="1" customFormat="1" ht="22.9" customHeight="1">
      <c r="B97" s="33"/>
      <c r="C97" s="109" t="s">
        <v>224</v>
      </c>
      <c r="J97" s="67">
        <f>J123</f>
        <v>0</v>
      </c>
      <c r="L97" s="33"/>
      <c r="AU97" s="17" t="s">
        <v>225</v>
      </c>
    </row>
    <row r="98" spans="2:47" s="8" customFormat="1" ht="24.95" customHeight="1">
      <c r="B98" s="110"/>
      <c r="D98" s="111" t="s">
        <v>226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47" s="8" customFormat="1" ht="24.95" customHeight="1">
      <c r="B99" s="110"/>
      <c r="D99" s="111" t="s">
        <v>227</v>
      </c>
      <c r="E99" s="112"/>
      <c r="F99" s="112"/>
      <c r="G99" s="112"/>
      <c r="H99" s="112"/>
      <c r="I99" s="112"/>
      <c r="J99" s="113">
        <f>J206</f>
        <v>0</v>
      </c>
      <c r="L99" s="110"/>
    </row>
    <row r="100" spans="2:47" s="8" customFormat="1" ht="24.95" customHeight="1">
      <c r="B100" s="110"/>
      <c r="D100" s="111" t="s">
        <v>228</v>
      </c>
      <c r="E100" s="112"/>
      <c r="F100" s="112"/>
      <c r="G100" s="112"/>
      <c r="H100" s="112"/>
      <c r="I100" s="112"/>
      <c r="J100" s="113">
        <f>J319</f>
        <v>0</v>
      </c>
      <c r="L100" s="110"/>
    </row>
    <row r="101" spans="2:47" s="8" customFormat="1" ht="24.95" customHeight="1">
      <c r="B101" s="110"/>
      <c r="D101" s="111" t="s">
        <v>229</v>
      </c>
      <c r="E101" s="112"/>
      <c r="F101" s="112"/>
      <c r="G101" s="112"/>
      <c r="H101" s="112"/>
      <c r="I101" s="112"/>
      <c r="J101" s="113">
        <f>J337</f>
        <v>0</v>
      </c>
      <c r="L101" s="110"/>
    </row>
    <row r="102" spans="2:47" s="1" customFormat="1" ht="21.75" customHeight="1">
      <c r="B102" s="33"/>
      <c r="L102" s="33"/>
    </row>
    <row r="103" spans="2:47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47" s="1" customFormat="1" ht="24.95" customHeight="1">
      <c r="B108" s="33"/>
      <c r="C108" s="21" t="s">
        <v>230</v>
      </c>
      <c r="L108" s="33"/>
    </row>
    <row r="109" spans="2:47" s="1" customFormat="1" ht="6.95" customHeight="1">
      <c r="B109" s="33"/>
      <c r="L109" s="33"/>
    </row>
    <row r="110" spans="2:47" s="1" customFormat="1" ht="12" customHeight="1">
      <c r="B110" s="33"/>
      <c r="C110" s="27" t="s">
        <v>16</v>
      </c>
      <c r="L110" s="33"/>
    </row>
    <row r="111" spans="2:47" s="1" customFormat="1" ht="16.5" customHeight="1">
      <c r="B111" s="33"/>
      <c r="E111" s="243" t="str">
        <f>E7</f>
        <v>REVITALIZACE PARKU SMETANOVY SADY, JIHLAVA</v>
      </c>
      <c r="F111" s="244"/>
      <c r="G111" s="244"/>
      <c r="H111" s="244"/>
      <c r="L111" s="33"/>
    </row>
    <row r="112" spans="2:47" ht="12" customHeight="1">
      <c r="B112" s="20"/>
      <c r="C112" s="27" t="s">
        <v>192</v>
      </c>
      <c r="L112" s="20"/>
    </row>
    <row r="113" spans="2:65" s="1" customFormat="1" ht="16.5" customHeight="1">
      <c r="B113" s="33"/>
      <c r="E113" s="243" t="s">
        <v>195</v>
      </c>
      <c r="F113" s="245"/>
      <c r="G113" s="245"/>
      <c r="H113" s="245"/>
      <c r="L113" s="33"/>
    </row>
    <row r="114" spans="2:65" s="1" customFormat="1" ht="12" customHeight="1">
      <c r="B114" s="33"/>
      <c r="C114" s="27" t="s">
        <v>198</v>
      </c>
      <c r="L114" s="33"/>
    </row>
    <row r="115" spans="2:65" s="1" customFormat="1" ht="30" customHeight="1">
      <c r="B115" s="33"/>
      <c r="E115" s="208" t="str">
        <f>E11</f>
        <v>SO 01-1 - PŘÍPRAVA ÚZEMÍ - přímé výdaje na hlavní část projektu</v>
      </c>
      <c r="F115" s="245"/>
      <c r="G115" s="245"/>
      <c r="H115" s="245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7" t="s">
        <v>22</v>
      </c>
      <c r="F117" s="25" t="str">
        <f>F14</f>
        <v>Jihlava</v>
      </c>
      <c r="I117" s="27" t="s">
        <v>24</v>
      </c>
      <c r="J117" s="53" t="str">
        <f>IF(J14="","",J14)</f>
        <v>28. 1. 2025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7" t="s">
        <v>30</v>
      </c>
      <c r="F119" s="25" t="str">
        <f>E17</f>
        <v>Statutární město Jihlava</v>
      </c>
      <c r="I119" s="27" t="s">
        <v>36</v>
      </c>
      <c r="J119" s="31" t="str">
        <f>E23</f>
        <v>Ing. Zdeněk Sendler</v>
      </c>
      <c r="L119" s="33"/>
    </row>
    <row r="120" spans="2:65" s="1" customFormat="1" ht="15.2" customHeight="1">
      <c r="B120" s="33"/>
      <c r="C120" s="27" t="s">
        <v>34</v>
      </c>
      <c r="F120" s="25" t="str">
        <f>IF(E20="","",E20)</f>
        <v>Vyplň údaj</v>
      </c>
      <c r="I120" s="27" t="s">
        <v>41</v>
      </c>
      <c r="J120" s="31" t="str">
        <f>E26</f>
        <v>Obrtel Michal</v>
      </c>
      <c r="L120" s="33"/>
    </row>
    <row r="121" spans="2:65" s="1" customFormat="1" ht="10.35" customHeight="1">
      <c r="B121" s="33"/>
      <c r="L121" s="33"/>
    </row>
    <row r="122" spans="2:65" s="9" customFormat="1" ht="29.25" customHeight="1">
      <c r="B122" s="114"/>
      <c r="C122" s="115" t="s">
        <v>231</v>
      </c>
      <c r="D122" s="116" t="s">
        <v>72</v>
      </c>
      <c r="E122" s="116" t="s">
        <v>68</v>
      </c>
      <c r="F122" s="116" t="s">
        <v>69</v>
      </c>
      <c r="G122" s="116" t="s">
        <v>232</v>
      </c>
      <c r="H122" s="116" t="s">
        <v>233</v>
      </c>
      <c r="I122" s="116" t="s">
        <v>234</v>
      </c>
      <c r="J122" s="116" t="s">
        <v>223</v>
      </c>
      <c r="K122" s="117" t="s">
        <v>235</v>
      </c>
      <c r="L122" s="114"/>
      <c r="M122" s="60" t="s">
        <v>1</v>
      </c>
      <c r="N122" s="61" t="s">
        <v>51</v>
      </c>
      <c r="O122" s="61" t="s">
        <v>236</v>
      </c>
      <c r="P122" s="61" t="s">
        <v>237</v>
      </c>
      <c r="Q122" s="61" t="s">
        <v>238</v>
      </c>
      <c r="R122" s="61" t="s">
        <v>239</v>
      </c>
      <c r="S122" s="61" t="s">
        <v>240</v>
      </c>
      <c r="T122" s="62" t="s">
        <v>241</v>
      </c>
    </row>
    <row r="123" spans="2:65" s="1" customFormat="1" ht="22.9" customHeight="1">
      <c r="B123" s="33"/>
      <c r="C123" s="65" t="s">
        <v>242</v>
      </c>
      <c r="J123" s="118">
        <f>BK123</f>
        <v>0</v>
      </c>
      <c r="L123" s="33"/>
      <c r="M123" s="63"/>
      <c r="N123" s="54"/>
      <c r="O123" s="54"/>
      <c r="P123" s="119">
        <f>P124+P206+P319+P337</f>
        <v>0</v>
      </c>
      <c r="Q123" s="54"/>
      <c r="R123" s="119">
        <f>R124+R206+R319+R337</f>
        <v>2.4642600000000003</v>
      </c>
      <c r="S123" s="54"/>
      <c r="T123" s="120">
        <f>T124+T206+T319+T337</f>
        <v>1559.6420000000001</v>
      </c>
      <c r="AT123" s="17" t="s">
        <v>86</v>
      </c>
      <c r="AU123" s="17" t="s">
        <v>225</v>
      </c>
      <c r="BK123" s="121">
        <f>BK124+BK206+BK319+BK337</f>
        <v>0</v>
      </c>
    </row>
    <row r="124" spans="2:65" s="10" customFormat="1" ht="25.9" customHeight="1">
      <c r="B124" s="122"/>
      <c r="D124" s="123" t="s">
        <v>86</v>
      </c>
      <c r="E124" s="124" t="s">
        <v>243</v>
      </c>
      <c r="F124" s="124" t="s">
        <v>244</v>
      </c>
      <c r="I124" s="125"/>
      <c r="J124" s="126">
        <f>BK124</f>
        <v>0</v>
      </c>
      <c r="L124" s="122"/>
      <c r="M124" s="127"/>
      <c r="P124" s="128">
        <f>SUM(P125:P205)</f>
        <v>0</v>
      </c>
      <c r="R124" s="128">
        <f>SUM(R125:R205)</f>
        <v>0</v>
      </c>
      <c r="T124" s="129">
        <f>SUM(T125:T205)</f>
        <v>1559.6420000000001</v>
      </c>
      <c r="AR124" s="123" t="s">
        <v>94</v>
      </c>
      <c r="AT124" s="130" t="s">
        <v>86</v>
      </c>
      <c r="AU124" s="130" t="s">
        <v>87</v>
      </c>
      <c r="AY124" s="123" t="s">
        <v>245</v>
      </c>
      <c r="BK124" s="131">
        <f>SUM(BK125:BK205)</f>
        <v>0</v>
      </c>
    </row>
    <row r="125" spans="2:65" s="1" customFormat="1" ht="24.2" customHeight="1">
      <c r="B125" s="33"/>
      <c r="C125" s="132" t="s">
        <v>94</v>
      </c>
      <c r="D125" s="132" t="s">
        <v>246</v>
      </c>
      <c r="E125" s="133" t="s">
        <v>247</v>
      </c>
      <c r="F125" s="134" t="s">
        <v>248</v>
      </c>
      <c r="G125" s="135" t="s">
        <v>249</v>
      </c>
      <c r="H125" s="136">
        <v>29</v>
      </c>
      <c r="I125" s="137"/>
      <c r="J125" s="138">
        <f>ROUND(I125*H125,2)</f>
        <v>0</v>
      </c>
      <c r="K125" s="134" t="s">
        <v>250</v>
      </c>
      <c r="L125" s="33"/>
      <c r="M125" s="139" t="s">
        <v>1</v>
      </c>
      <c r="N125" s="140" t="s">
        <v>52</v>
      </c>
      <c r="P125" s="141">
        <f>O125*H125</f>
        <v>0</v>
      </c>
      <c r="Q125" s="141">
        <v>0</v>
      </c>
      <c r="R125" s="141">
        <f>Q125*H125</f>
        <v>0</v>
      </c>
      <c r="S125" s="141">
        <v>0.3</v>
      </c>
      <c r="T125" s="142">
        <f>S125*H125</f>
        <v>8.6999999999999993</v>
      </c>
      <c r="AR125" s="143" t="s">
        <v>251</v>
      </c>
      <c r="AT125" s="143" t="s">
        <v>246</v>
      </c>
      <c r="AU125" s="143" t="s">
        <v>94</v>
      </c>
      <c r="AY125" s="17" t="s">
        <v>245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94</v>
      </c>
      <c r="BK125" s="144">
        <f>ROUND(I125*H125,2)</f>
        <v>0</v>
      </c>
      <c r="BL125" s="17" t="s">
        <v>251</v>
      </c>
      <c r="BM125" s="143" t="s">
        <v>252</v>
      </c>
    </row>
    <row r="126" spans="2:65" s="11" customFormat="1" ht="11.25">
      <c r="B126" s="145"/>
      <c r="D126" s="146" t="s">
        <v>253</v>
      </c>
      <c r="E126" s="147" t="s">
        <v>1</v>
      </c>
      <c r="F126" s="148" t="s">
        <v>254</v>
      </c>
      <c r="H126" s="147" t="s">
        <v>1</v>
      </c>
      <c r="I126" s="149"/>
      <c r="L126" s="145"/>
      <c r="M126" s="150"/>
      <c r="T126" s="151"/>
      <c r="AT126" s="147" t="s">
        <v>253</v>
      </c>
      <c r="AU126" s="147" t="s">
        <v>94</v>
      </c>
      <c r="AV126" s="11" t="s">
        <v>94</v>
      </c>
      <c r="AW126" s="11" t="s">
        <v>40</v>
      </c>
      <c r="AX126" s="11" t="s">
        <v>87</v>
      </c>
      <c r="AY126" s="147" t="s">
        <v>245</v>
      </c>
    </row>
    <row r="127" spans="2:65" s="12" customFormat="1" ht="22.5">
      <c r="B127" s="152"/>
      <c r="D127" s="146" t="s">
        <v>253</v>
      </c>
      <c r="E127" s="153" t="s">
        <v>1</v>
      </c>
      <c r="F127" s="154" t="s">
        <v>255</v>
      </c>
      <c r="H127" s="155">
        <v>29</v>
      </c>
      <c r="I127" s="156"/>
      <c r="L127" s="152"/>
      <c r="M127" s="157"/>
      <c r="T127" s="158"/>
      <c r="AT127" s="153" t="s">
        <v>253</v>
      </c>
      <c r="AU127" s="153" t="s">
        <v>94</v>
      </c>
      <c r="AV127" s="12" t="s">
        <v>96</v>
      </c>
      <c r="AW127" s="12" t="s">
        <v>40</v>
      </c>
      <c r="AX127" s="12" t="s">
        <v>94</v>
      </c>
      <c r="AY127" s="153" t="s">
        <v>245</v>
      </c>
    </row>
    <row r="128" spans="2:65" s="1" customFormat="1" ht="21.75" customHeight="1">
      <c r="B128" s="33"/>
      <c r="C128" s="132" t="s">
        <v>96</v>
      </c>
      <c r="D128" s="132" t="s">
        <v>246</v>
      </c>
      <c r="E128" s="133" t="s">
        <v>256</v>
      </c>
      <c r="F128" s="134" t="s">
        <v>257</v>
      </c>
      <c r="G128" s="135" t="s">
        <v>258</v>
      </c>
      <c r="H128" s="136">
        <v>8.6999999999999993</v>
      </c>
      <c r="I128" s="137"/>
      <c r="J128" s="138">
        <f>ROUND(I128*H128,2)</f>
        <v>0</v>
      </c>
      <c r="K128" s="134" t="s">
        <v>250</v>
      </c>
      <c r="L128" s="33"/>
      <c r="M128" s="139" t="s">
        <v>1</v>
      </c>
      <c r="N128" s="140" t="s">
        <v>52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251</v>
      </c>
      <c r="AT128" s="143" t="s">
        <v>246</v>
      </c>
      <c r="AU128" s="143" t="s">
        <v>94</v>
      </c>
      <c r="AY128" s="17" t="s">
        <v>245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94</v>
      </c>
      <c r="BK128" s="144">
        <f>ROUND(I128*H128,2)</f>
        <v>0</v>
      </c>
      <c r="BL128" s="17" t="s">
        <v>251</v>
      </c>
      <c r="BM128" s="143" t="s">
        <v>259</v>
      </c>
    </row>
    <row r="129" spans="2:65" s="1" customFormat="1" ht="24.2" customHeight="1">
      <c r="B129" s="33"/>
      <c r="C129" s="132" t="s">
        <v>114</v>
      </c>
      <c r="D129" s="132" t="s">
        <v>246</v>
      </c>
      <c r="E129" s="133" t="s">
        <v>260</v>
      </c>
      <c r="F129" s="134" t="s">
        <v>261</v>
      </c>
      <c r="G129" s="135" t="s">
        <v>258</v>
      </c>
      <c r="H129" s="136">
        <v>226.2</v>
      </c>
      <c r="I129" s="137"/>
      <c r="J129" s="138">
        <f>ROUND(I129*H129,2)</f>
        <v>0</v>
      </c>
      <c r="K129" s="134" t="s">
        <v>250</v>
      </c>
      <c r="L129" s="33"/>
      <c r="M129" s="139" t="s">
        <v>1</v>
      </c>
      <c r="N129" s="140" t="s">
        <v>52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251</v>
      </c>
      <c r="AT129" s="143" t="s">
        <v>246</v>
      </c>
      <c r="AU129" s="143" t="s">
        <v>94</v>
      </c>
      <c r="AY129" s="17" t="s">
        <v>245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94</v>
      </c>
      <c r="BK129" s="144">
        <f>ROUND(I129*H129,2)</f>
        <v>0</v>
      </c>
      <c r="BL129" s="17" t="s">
        <v>251</v>
      </c>
      <c r="BM129" s="143" t="s">
        <v>262</v>
      </c>
    </row>
    <row r="130" spans="2:65" s="12" customFormat="1" ht="11.25">
      <c r="B130" s="152"/>
      <c r="D130" s="146" t="s">
        <v>253</v>
      </c>
      <c r="F130" s="154" t="s">
        <v>263</v>
      </c>
      <c r="H130" s="155">
        <v>226.2</v>
      </c>
      <c r="I130" s="156"/>
      <c r="L130" s="152"/>
      <c r="M130" s="157"/>
      <c r="T130" s="158"/>
      <c r="AT130" s="153" t="s">
        <v>253</v>
      </c>
      <c r="AU130" s="153" t="s">
        <v>94</v>
      </c>
      <c r="AV130" s="12" t="s">
        <v>96</v>
      </c>
      <c r="AW130" s="12" t="s">
        <v>4</v>
      </c>
      <c r="AX130" s="12" t="s">
        <v>94</v>
      </c>
      <c r="AY130" s="153" t="s">
        <v>245</v>
      </c>
    </row>
    <row r="131" spans="2:65" s="1" customFormat="1" ht="44.25" customHeight="1">
      <c r="B131" s="33"/>
      <c r="C131" s="132" t="s">
        <v>251</v>
      </c>
      <c r="D131" s="132" t="s">
        <v>246</v>
      </c>
      <c r="E131" s="133" t="s">
        <v>264</v>
      </c>
      <c r="F131" s="134" t="s">
        <v>265</v>
      </c>
      <c r="G131" s="135" t="s">
        <v>258</v>
      </c>
      <c r="H131" s="136">
        <v>8.6999999999999993</v>
      </c>
      <c r="I131" s="137"/>
      <c r="J131" s="138">
        <f>ROUND(I131*H131,2)</f>
        <v>0</v>
      </c>
      <c r="K131" s="134" t="s">
        <v>266</v>
      </c>
      <c r="L131" s="33"/>
      <c r="M131" s="139" t="s">
        <v>1</v>
      </c>
      <c r="N131" s="140" t="s">
        <v>52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251</v>
      </c>
      <c r="AT131" s="143" t="s">
        <v>246</v>
      </c>
      <c r="AU131" s="143" t="s">
        <v>94</v>
      </c>
      <c r="AY131" s="17" t="s">
        <v>245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94</v>
      </c>
      <c r="BK131" s="144">
        <f>ROUND(I131*H131,2)</f>
        <v>0</v>
      </c>
      <c r="BL131" s="17" t="s">
        <v>251</v>
      </c>
      <c r="BM131" s="143" t="s">
        <v>267</v>
      </c>
    </row>
    <row r="132" spans="2:65" s="1" customFormat="1" ht="24.2" customHeight="1">
      <c r="B132" s="33"/>
      <c r="C132" s="132" t="s">
        <v>268</v>
      </c>
      <c r="D132" s="132" t="s">
        <v>246</v>
      </c>
      <c r="E132" s="133" t="s">
        <v>269</v>
      </c>
      <c r="F132" s="134" t="s">
        <v>270</v>
      </c>
      <c r="G132" s="135" t="s">
        <v>271</v>
      </c>
      <c r="H132" s="136">
        <v>1023</v>
      </c>
      <c r="I132" s="137"/>
      <c r="J132" s="138">
        <f>ROUND(I132*H132,2)</f>
        <v>0</v>
      </c>
      <c r="K132" s="134" t="s">
        <v>266</v>
      </c>
      <c r="L132" s="33"/>
      <c r="M132" s="139" t="s">
        <v>1</v>
      </c>
      <c r="N132" s="140" t="s">
        <v>52</v>
      </c>
      <c r="P132" s="141">
        <f>O132*H132</f>
        <v>0</v>
      </c>
      <c r="Q132" s="141">
        <v>0</v>
      </c>
      <c r="R132" s="141">
        <f>Q132*H132</f>
        <v>0</v>
      </c>
      <c r="S132" s="141">
        <v>0.115</v>
      </c>
      <c r="T132" s="142">
        <f>S132*H132</f>
        <v>117.64500000000001</v>
      </c>
      <c r="AR132" s="143" t="s">
        <v>251</v>
      </c>
      <c r="AT132" s="143" t="s">
        <v>246</v>
      </c>
      <c r="AU132" s="143" t="s">
        <v>94</v>
      </c>
      <c r="AY132" s="17" t="s">
        <v>245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94</v>
      </c>
      <c r="BK132" s="144">
        <f>ROUND(I132*H132,2)</f>
        <v>0</v>
      </c>
      <c r="BL132" s="17" t="s">
        <v>251</v>
      </c>
      <c r="BM132" s="143" t="s">
        <v>272</v>
      </c>
    </row>
    <row r="133" spans="2:65" s="11" customFormat="1" ht="11.25">
      <c r="B133" s="145"/>
      <c r="D133" s="146" t="s">
        <v>253</v>
      </c>
      <c r="E133" s="147" t="s">
        <v>1</v>
      </c>
      <c r="F133" s="148" t="s">
        <v>273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94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65" s="12" customFormat="1" ht="22.5">
      <c r="B134" s="152"/>
      <c r="D134" s="146" t="s">
        <v>253</v>
      </c>
      <c r="E134" s="153" t="s">
        <v>1</v>
      </c>
      <c r="F134" s="154" t="s">
        <v>274</v>
      </c>
      <c r="H134" s="155">
        <v>1023</v>
      </c>
      <c r="I134" s="156"/>
      <c r="L134" s="152"/>
      <c r="M134" s="157"/>
      <c r="T134" s="158"/>
      <c r="AT134" s="153" t="s">
        <v>253</v>
      </c>
      <c r="AU134" s="153" t="s">
        <v>94</v>
      </c>
      <c r="AV134" s="12" t="s">
        <v>96</v>
      </c>
      <c r="AW134" s="12" t="s">
        <v>40</v>
      </c>
      <c r="AX134" s="12" t="s">
        <v>87</v>
      </c>
      <c r="AY134" s="153" t="s">
        <v>245</v>
      </c>
    </row>
    <row r="135" spans="2:65" s="13" customFormat="1" ht="11.25">
      <c r="B135" s="159"/>
      <c r="D135" s="146" t="s">
        <v>253</v>
      </c>
      <c r="E135" s="160" t="s">
        <v>179</v>
      </c>
      <c r="F135" s="161" t="s">
        <v>275</v>
      </c>
      <c r="H135" s="162">
        <v>1023</v>
      </c>
      <c r="I135" s="163"/>
      <c r="L135" s="159"/>
      <c r="M135" s="164"/>
      <c r="T135" s="165"/>
      <c r="AT135" s="160" t="s">
        <v>253</v>
      </c>
      <c r="AU135" s="160" t="s">
        <v>94</v>
      </c>
      <c r="AV135" s="13" t="s">
        <v>251</v>
      </c>
      <c r="AW135" s="13" t="s">
        <v>40</v>
      </c>
      <c r="AX135" s="13" t="s">
        <v>94</v>
      </c>
      <c r="AY135" s="160" t="s">
        <v>245</v>
      </c>
    </row>
    <row r="136" spans="2:65" s="1" customFormat="1" ht="24.2" customHeight="1">
      <c r="B136" s="33"/>
      <c r="C136" s="132" t="s">
        <v>276</v>
      </c>
      <c r="D136" s="132" t="s">
        <v>246</v>
      </c>
      <c r="E136" s="133" t="s">
        <v>277</v>
      </c>
      <c r="F136" s="134" t="s">
        <v>278</v>
      </c>
      <c r="G136" s="135" t="s">
        <v>271</v>
      </c>
      <c r="H136" s="136">
        <v>920.7</v>
      </c>
      <c r="I136" s="137"/>
      <c r="J136" s="138">
        <f>ROUND(I136*H136,2)</f>
        <v>0</v>
      </c>
      <c r="K136" s="134" t="s">
        <v>250</v>
      </c>
      <c r="L136" s="33"/>
      <c r="M136" s="139" t="s">
        <v>1</v>
      </c>
      <c r="N136" s="140" t="s">
        <v>52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251</v>
      </c>
      <c r="AT136" s="143" t="s">
        <v>246</v>
      </c>
      <c r="AU136" s="143" t="s">
        <v>94</v>
      </c>
      <c r="AY136" s="17" t="s">
        <v>245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94</v>
      </c>
      <c r="BK136" s="144">
        <f>ROUND(I136*H136,2)</f>
        <v>0</v>
      </c>
      <c r="BL136" s="17" t="s">
        <v>251</v>
      </c>
      <c r="BM136" s="143" t="s">
        <v>279</v>
      </c>
    </row>
    <row r="137" spans="2:65" s="11" customFormat="1" ht="11.25">
      <c r="B137" s="145"/>
      <c r="D137" s="146" t="s">
        <v>253</v>
      </c>
      <c r="E137" s="147" t="s">
        <v>1</v>
      </c>
      <c r="F137" s="148" t="s">
        <v>280</v>
      </c>
      <c r="H137" s="147" t="s">
        <v>1</v>
      </c>
      <c r="I137" s="149"/>
      <c r="L137" s="145"/>
      <c r="M137" s="150"/>
      <c r="T137" s="151"/>
      <c r="AT137" s="147" t="s">
        <v>253</v>
      </c>
      <c r="AU137" s="147" t="s">
        <v>94</v>
      </c>
      <c r="AV137" s="11" t="s">
        <v>94</v>
      </c>
      <c r="AW137" s="11" t="s">
        <v>40</v>
      </c>
      <c r="AX137" s="11" t="s">
        <v>87</v>
      </c>
      <c r="AY137" s="147" t="s">
        <v>245</v>
      </c>
    </row>
    <row r="138" spans="2:65" s="11" customFormat="1" ht="22.5">
      <c r="B138" s="145"/>
      <c r="D138" s="146" t="s">
        <v>253</v>
      </c>
      <c r="E138" s="147" t="s">
        <v>1</v>
      </c>
      <c r="F138" s="148" t="s">
        <v>281</v>
      </c>
      <c r="H138" s="147" t="s">
        <v>1</v>
      </c>
      <c r="I138" s="149"/>
      <c r="L138" s="145"/>
      <c r="M138" s="150"/>
      <c r="T138" s="151"/>
      <c r="AT138" s="147" t="s">
        <v>253</v>
      </c>
      <c r="AU138" s="147" t="s">
        <v>94</v>
      </c>
      <c r="AV138" s="11" t="s">
        <v>94</v>
      </c>
      <c r="AW138" s="11" t="s">
        <v>40</v>
      </c>
      <c r="AX138" s="11" t="s">
        <v>87</v>
      </c>
      <c r="AY138" s="147" t="s">
        <v>245</v>
      </c>
    </row>
    <row r="139" spans="2:65" s="12" customFormat="1" ht="11.25">
      <c r="B139" s="152"/>
      <c r="D139" s="146" t="s">
        <v>253</v>
      </c>
      <c r="E139" s="153" t="s">
        <v>1</v>
      </c>
      <c r="F139" s="154" t="s">
        <v>282</v>
      </c>
      <c r="H139" s="155">
        <v>920.7</v>
      </c>
      <c r="I139" s="156"/>
      <c r="L139" s="152"/>
      <c r="M139" s="157"/>
      <c r="T139" s="158"/>
      <c r="AT139" s="153" t="s">
        <v>253</v>
      </c>
      <c r="AU139" s="153" t="s">
        <v>94</v>
      </c>
      <c r="AV139" s="12" t="s">
        <v>96</v>
      </c>
      <c r="AW139" s="12" t="s">
        <v>40</v>
      </c>
      <c r="AX139" s="12" t="s">
        <v>94</v>
      </c>
      <c r="AY139" s="153" t="s">
        <v>245</v>
      </c>
    </row>
    <row r="140" spans="2:65" s="1" customFormat="1" ht="24.2" customHeight="1">
      <c r="B140" s="33"/>
      <c r="C140" s="132" t="s">
        <v>283</v>
      </c>
      <c r="D140" s="132" t="s">
        <v>246</v>
      </c>
      <c r="E140" s="133" t="s">
        <v>284</v>
      </c>
      <c r="F140" s="134" t="s">
        <v>285</v>
      </c>
      <c r="G140" s="135" t="s">
        <v>249</v>
      </c>
      <c r="H140" s="136">
        <v>29</v>
      </c>
      <c r="I140" s="137"/>
      <c r="J140" s="138">
        <f>ROUND(I140*H140,2)</f>
        <v>0</v>
      </c>
      <c r="K140" s="134" t="s">
        <v>250</v>
      </c>
      <c r="L140" s="33"/>
      <c r="M140" s="139" t="s">
        <v>1</v>
      </c>
      <c r="N140" s="140" t="s">
        <v>52</v>
      </c>
      <c r="P140" s="141">
        <f>O140*H140</f>
        <v>0</v>
      </c>
      <c r="Q140" s="141">
        <v>0</v>
      </c>
      <c r="R140" s="141">
        <f>Q140*H140</f>
        <v>0</v>
      </c>
      <c r="S140" s="141">
        <v>0.255</v>
      </c>
      <c r="T140" s="142">
        <f>S140*H140</f>
        <v>7.3950000000000005</v>
      </c>
      <c r="AR140" s="143" t="s">
        <v>251</v>
      </c>
      <c r="AT140" s="143" t="s">
        <v>246</v>
      </c>
      <c r="AU140" s="143" t="s">
        <v>94</v>
      </c>
      <c r="AY140" s="17" t="s">
        <v>245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94</v>
      </c>
      <c r="BK140" s="144">
        <f>ROUND(I140*H140,2)</f>
        <v>0</v>
      </c>
      <c r="BL140" s="17" t="s">
        <v>251</v>
      </c>
      <c r="BM140" s="143" t="s">
        <v>286</v>
      </c>
    </row>
    <row r="141" spans="2:65" s="11" customFormat="1" ht="11.25">
      <c r="B141" s="145"/>
      <c r="D141" s="146" t="s">
        <v>253</v>
      </c>
      <c r="E141" s="147" t="s">
        <v>1</v>
      </c>
      <c r="F141" s="148" t="s">
        <v>254</v>
      </c>
      <c r="H141" s="147" t="s">
        <v>1</v>
      </c>
      <c r="I141" s="149"/>
      <c r="L141" s="145"/>
      <c r="M141" s="150"/>
      <c r="T141" s="151"/>
      <c r="AT141" s="147" t="s">
        <v>253</v>
      </c>
      <c r="AU141" s="147" t="s">
        <v>94</v>
      </c>
      <c r="AV141" s="11" t="s">
        <v>94</v>
      </c>
      <c r="AW141" s="11" t="s">
        <v>40</v>
      </c>
      <c r="AX141" s="11" t="s">
        <v>87</v>
      </c>
      <c r="AY141" s="147" t="s">
        <v>245</v>
      </c>
    </row>
    <row r="142" spans="2:65" s="12" customFormat="1" ht="11.25">
      <c r="B142" s="152"/>
      <c r="D142" s="146" t="s">
        <v>253</v>
      </c>
      <c r="E142" s="153" t="s">
        <v>1</v>
      </c>
      <c r="F142" s="154" t="s">
        <v>287</v>
      </c>
      <c r="H142" s="155">
        <v>29</v>
      </c>
      <c r="I142" s="156"/>
      <c r="L142" s="152"/>
      <c r="M142" s="157"/>
      <c r="T142" s="158"/>
      <c r="AT142" s="153" t="s">
        <v>253</v>
      </c>
      <c r="AU142" s="153" t="s">
        <v>94</v>
      </c>
      <c r="AV142" s="12" t="s">
        <v>96</v>
      </c>
      <c r="AW142" s="12" t="s">
        <v>40</v>
      </c>
      <c r="AX142" s="12" t="s">
        <v>87</v>
      </c>
      <c r="AY142" s="153" t="s">
        <v>245</v>
      </c>
    </row>
    <row r="143" spans="2:65" s="13" customFormat="1" ht="11.25">
      <c r="B143" s="159"/>
      <c r="D143" s="146" t="s">
        <v>253</v>
      </c>
      <c r="E143" s="160" t="s">
        <v>181</v>
      </c>
      <c r="F143" s="161" t="s">
        <v>275</v>
      </c>
      <c r="H143" s="162">
        <v>29</v>
      </c>
      <c r="I143" s="163"/>
      <c r="L143" s="159"/>
      <c r="M143" s="164"/>
      <c r="T143" s="165"/>
      <c r="AT143" s="160" t="s">
        <v>253</v>
      </c>
      <c r="AU143" s="160" t="s">
        <v>94</v>
      </c>
      <c r="AV143" s="13" t="s">
        <v>251</v>
      </c>
      <c r="AW143" s="13" t="s">
        <v>40</v>
      </c>
      <c r="AX143" s="13" t="s">
        <v>94</v>
      </c>
      <c r="AY143" s="160" t="s">
        <v>245</v>
      </c>
    </row>
    <row r="144" spans="2:65" s="1" customFormat="1" ht="16.5" customHeight="1">
      <c r="B144" s="33"/>
      <c r="C144" s="132" t="s">
        <v>194</v>
      </c>
      <c r="D144" s="132" t="s">
        <v>246</v>
      </c>
      <c r="E144" s="133" t="s">
        <v>288</v>
      </c>
      <c r="F144" s="134" t="s">
        <v>289</v>
      </c>
      <c r="G144" s="135" t="s">
        <v>271</v>
      </c>
      <c r="H144" s="136">
        <v>30.2</v>
      </c>
      <c r="I144" s="137"/>
      <c r="J144" s="138">
        <f>ROUND(I144*H144,2)</f>
        <v>0</v>
      </c>
      <c r="K144" s="134" t="s">
        <v>250</v>
      </c>
      <c r="L144" s="33"/>
      <c r="M144" s="139" t="s">
        <v>1</v>
      </c>
      <c r="N144" s="140" t="s">
        <v>52</v>
      </c>
      <c r="P144" s="141">
        <f>O144*H144</f>
        <v>0</v>
      </c>
      <c r="Q144" s="141">
        <v>0</v>
      </c>
      <c r="R144" s="141">
        <f>Q144*H144</f>
        <v>0</v>
      </c>
      <c r="S144" s="141">
        <v>0.04</v>
      </c>
      <c r="T144" s="142">
        <f>S144*H144</f>
        <v>1.208</v>
      </c>
      <c r="AR144" s="143" t="s">
        <v>251</v>
      </c>
      <c r="AT144" s="143" t="s">
        <v>246</v>
      </c>
      <c r="AU144" s="143" t="s">
        <v>94</v>
      </c>
      <c r="AY144" s="17" t="s">
        <v>245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94</v>
      </c>
      <c r="BK144" s="144">
        <f>ROUND(I144*H144,2)</f>
        <v>0</v>
      </c>
      <c r="BL144" s="17" t="s">
        <v>251</v>
      </c>
      <c r="BM144" s="143" t="s">
        <v>290</v>
      </c>
    </row>
    <row r="145" spans="2:65" s="11" customFormat="1" ht="11.25">
      <c r="B145" s="145"/>
      <c r="D145" s="146" t="s">
        <v>253</v>
      </c>
      <c r="E145" s="147" t="s">
        <v>1</v>
      </c>
      <c r="F145" s="148" t="s">
        <v>291</v>
      </c>
      <c r="H145" s="147" t="s">
        <v>1</v>
      </c>
      <c r="I145" s="149"/>
      <c r="L145" s="145"/>
      <c r="M145" s="150"/>
      <c r="T145" s="151"/>
      <c r="AT145" s="147" t="s">
        <v>253</v>
      </c>
      <c r="AU145" s="147" t="s">
        <v>94</v>
      </c>
      <c r="AV145" s="11" t="s">
        <v>94</v>
      </c>
      <c r="AW145" s="11" t="s">
        <v>40</v>
      </c>
      <c r="AX145" s="11" t="s">
        <v>87</v>
      </c>
      <c r="AY145" s="147" t="s">
        <v>245</v>
      </c>
    </row>
    <row r="146" spans="2:65" s="12" customFormat="1" ht="11.25">
      <c r="B146" s="152"/>
      <c r="D146" s="146" t="s">
        <v>253</v>
      </c>
      <c r="E146" s="153" t="s">
        <v>1</v>
      </c>
      <c r="F146" s="154" t="s">
        <v>292</v>
      </c>
      <c r="H146" s="155">
        <v>30.2</v>
      </c>
      <c r="I146" s="156"/>
      <c r="L146" s="152"/>
      <c r="M146" s="157"/>
      <c r="T146" s="158"/>
      <c r="AT146" s="153" t="s">
        <v>253</v>
      </c>
      <c r="AU146" s="153" t="s">
        <v>94</v>
      </c>
      <c r="AV146" s="12" t="s">
        <v>96</v>
      </c>
      <c r="AW146" s="12" t="s">
        <v>40</v>
      </c>
      <c r="AX146" s="12" t="s">
        <v>94</v>
      </c>
      <c r="AY146" s="153" t="s">
        <v>245</v>
      </c>
    </row>
    <row r="147" spans="2:65" s="1" customFormat="1" ht="21.75" customHeight="1">
      <c r="B147" s="33"/>
      <c r="C147" s="132" t="s">
        <v>189</v>
      </c>
      <c r="D147" s="132" t="s">
        <v>246</v>
      </c>
      <c r="E147" s="133" t="s">
        <v>293</v>
      </c>
      <c r="F147" s="134" t="s">
        <v>294</v>
      </c>
      <c r="G147" s="135" t="s">
        <v>258</v>
      </c>
      <c r="H147" s="136">
        <v>126.248</v>
      </c>
      <c r="I147" s="137"/>
      <c r="J147" s="138">
        <f>ROUND(I147*H147,2)</f>
        <v>0</v>
      </c>
      <c r="K147" s="134" t="s">
        <v>250</v>
      </c>
      <c r="L147" s="33"/>
      <c r="M147" s="139" t="s">
        <v>1</v>
      </c>
      <c r="N147" s="140" t="s">
        <v>52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251</v>
      </c>
      <c r="AT147" s="143" t="s">
        <v>246</v>
      </c>
      <c r="AU147" s="143" t="s">
        <v>94</v>
      </c>
      <c r="AY147" s="17" t="s">
        <v>245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94</v>
      </c>
      <c r="BK147" s="144">
        <f>ROUND(I147*H147,2)</f>
        <v>0</v>
      </c>
      <c r="BL147" s="17" t="s">
        <v>251</v>
      </c>
      <c r="BM147" s="143" t="s">
        <v>295</v>
      </c>
    </row>
    <row r="148" spans="2:65" s="1" customFormat="1" ht="24.2" customHeight="1">
      <c r="B148" s="33"/>
      <c r="C148" s="132" t="s">
        <v>296</v>
      </c>
      <c r="D148" s="132" t="s">
        <v>246</v>
      </c>
      <c r="E148" s="133" t="s">
        <v>297</v>
      </c>
      <c r="F148" s="134" t="s">
        <v>298</v>
      </c>
      <c r="G148" s="135" t="s">
        <v>258</v>
      </c>
      <c r="H148" s="136">
        <v>3282.4479999999999</v>
      </c>
      <c r="I148" s="137"/>
      <c r="J148" s="138">
        <f>ROUND(I148*H148,2)</f>
        <v>0</v>
      </c>
      <c r="K148" s="134" t="s">
        <v>250</v>
      </c>
      <c r="L148" s="33"/>
      <c r="M148" s="139" t="s">
        <v>1</v>
      </c>
      <c r="N148" s="140" t="s">
        <v>52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251</v>
      </c>
      <c r="AT148" s="143" t="s">
        <v>246</v>
      </c>
      <c r="AU148" s="143" t="s">
        <v>94</v>
      </c>
      <c r="AY148" s="17" t="s">
        <v>245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94</v>
      </c>
      <c r="BK148" s="144">
        <f>ROUND(I148*H148,2)</f>
        <v>0</v>
      </c>
      <c r="BL148" s="17" t="s">
        <v>251</v>
      </c>
      <c r="BM148" s="143" t="s">
        <v>299</v>
      </c>
    </row>
    <row r="149" spans="2:65" s="12" customFormat="1" ht="11.25">
      <c r="B149" s="152"/>
      <c r="D149" s="146" t="s">
        <v>253</v>
      </c>
      <c r="F149" s="154" t="s">
        <v>300</v>
      </c>
      <c r="H149" s="155">
        <v>3282.4479999999999</v>
      </c>
      <c r="I149" s="156"/>
      <c r="L149" s="152"/>
      <c r="M149" s="157"/>
      <c r="T149" s="158"/>
      <c r="AT149" s="153" t="s">
        <v>253</v>
      </c>
      <c r="AU149" s="153" t="s">
        <v>94</v>
      </c>
      <c r="AV149" s="12" t="s">
        <v>96</v>
      </c>
      <c r="AW149" s="12" t="s">
        <v>4</v>
      </c>
      <c r="AX149" s="12" t="s">
        <v>94</v>
      </c>
      <c r="AY149" s="153" t="s">
        <v>245</v>
      </c>
    </row>
    <row r="150" spans="2:65" s="1" customFormat="1" ht="37.9" customHeight="1">
      <c r="B150" s="33"/>
      <c r="C150" s="132" t="s">
        <v>301</v>
      </c>
      <c r="D150" s="132" t="s">
        <v>246</v>
      </c>
      <c r="E150" s="133" t="s">
        <v>302</v>
      </c>
      <c r="F150" s="134" t="s">
        <v>303</v>
      </c>
      <c r="G150" s="135" t="s">
        <v>258</v>
      </c>
      <c r="H150" s="136">
        <v>126.248</v>
      </c>
      <c r="I150" s="137"/>
      <c r="J150" s="138">
        <f>ROUND(I150*H150,2)</f>
        <v>0</v>
      </c>
      <c r="K150" s="134" t="s">
        <v>266</v>
      </c>
      <c r="L150" s="33"/>
      <c r="M150" s="139" t="s">
        <v>1</v>
      </c>
      <c r="N150" s="140" t="s">
        <v>52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251</v>
      </c>
      <c r="AT150" s="143" t="s">
        <v>246</v>
      </c>
      <c r="AU150" s="143" t="s">
        <v>94</v>
      </c>
      <c r="AY150" s="17" t="s">
        <v>245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94</v>
      </c>
      <c r="BK150" s="144">
        <f>ROUND(I150*H150,2)</f>
        <v>0</v>
      </c>
      <c r="BL150" s="17" t="s">
        <v>251</v>
      </c>
      <c r="BM150" s="143" t="s">
        <v>304</v>
      </c>
    </row>
    <row r="151" spans="2:65" s="1" customFormat="1" ht="24.2" customHeight="1">
      <c r="B151" s="33"/>
      <c r="C151" s="132" t="s">
        <v>8</v>
      </c>
      <c r="D151" s="132" t="s">
        <v>246</v>
      </c>
      <c r="E151" s="133" t="s">
        <v>305</v>
      </c>
      <c r="F151" s="134" t="s">
        <v>306</v>
      </c>
      <c r="G151" s="135" t="s">
        <v>249</v>
      </c>
      <c r="H151" s="136">
        <v>1383</v>
      </c>
      <c r="I151" s="137"/>
      <c r="J151" s="138">
        <f>ROUND(I151*H151,2)</f>
        <v>0</v>
      </c>
      <c r="K151" s="134" t="s">
        <v>250</v>
      </c>
      <c r="L151" s="33"/>
      <c r="M151" s="139" t="s">
        <v>1</v>
      </c>
      <c r="N151" s="140" t="s">
        <v>52</v>
      </c>
      <c r="P151" s="141">
        <f>O151*H151</f>
        <v>0</v>
      </c>
      <c r="Q151" s="141">
        <v>0</v>
      </c>
      <c r="R151" s="141">
        <f>Q151*H151</f>
        <v>0</v>
      </c>
      <c r="S151" s="141">
        <v>0.58199999999999996</v>
      </c>
      <c r="T151" s="142">
        <f>S151*H151</f>
        <v>804.90599999999995</v>
      </c>
      <c r="AR151" s="143" t="s">
        <v>251</v>
      </c>
      <c r="AT151" s="143" t="s">
        <v>246</v>
      </c>
      <c r="AU151" s="143" t="s">
        <v>94</v>
      </c>
      <c r="AY151" s="17" t="s">
        <v>245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94</v>
      </c>
      <c r="BK151" s="144">
        <f>ROUND(I151*H151,2)</f>
        <v>0</v>
      </c>
      <c r="BL151" s="17" t="s">
        <v>251</v>
      </c>
      <c r="BM151" s="143" t="s">
        <v>307</v>
      </c>
    </row>
    <row r="152" spans="2:65" s="12" customFormat="1" ht="11.25">
      <c r="B152" s="152"/>
      <c r="D152" s="146" t="s">
        <v>253</v>
      </c>
      <c r="E152" s="153" t="s">
        <v>1</v>
      </c>
      <c r="F152" s="154" t="s">
        <v>308</v>
      </c>
      <c r="H152" s="155">
        <v>2431</v>
      </c>
      <c r="I152" s="156"/>
      <c r="L152" s="152"/>
      <c r="M152" s="157"/>
      <c r="T152" s="158"/>
      <c r="AT152" s="153" t="s">
        <v>253</v>
      </c>
      <c r="AU152" s="153" t="s">
        <v>94</v>
      </c>
      <c r="AV152" s="12" t="s">
        <v>96</v>
      </c>
      <c r="AW152" s="12" t="s">
        <v>40</v>
      </c>
      <c r="AX152" s="12" t="s">
        <v>87</v>
      </c>
      <c r="AY152" s="153" t="s">
        <v>245</v>
      </c>
    </row>
    <row r="153" spans="2:65" s="13" customFormat="1" ht="11.25">
      <c r="B153" s="159"/>
      <c r="D153" s="146" t="s">
        <v>253</v>
      </c>
      <c r="E153" s="160" t="s">
        <v>309</v>
      </c>
      <c r="F153" s="161" t="s">
        <v>275</v>
      </c>
      <c r="H153" s="162">
        <v>2431</v>
      </c>
      <c r="I153" s="163"/>
      <c r="L153" s="159"/>
      <c r="M153" s="164"/>
      <c r="T153" s="165"/>
      <c r="AT153" s="160" t="s">
        <v>253</v>
      </c>
      <c r="AU153" s="160" t="s">
        <v>94</v>
      </c>
      <c r="AV153" s="13" t="s">
        <v>251</v>
      </c>
      <c r="AW153" s="13" t="s">
        <v>40</v>
      </c>
      <c r="AX153" s="13" t="s">
        <v>87</v>
      </c>
      <c r="AY153" s="160" t="s">
        <v>245</v>
      </c>
    </row>
    <row r="154" spans="2:65" s="12" customFormat="1" ht="11.25">
      <c r="B154" s="152"/>
      <c r="D154" s="146" t="s">
        <v>253</v>
      </c>
      <c r="E154" s="153" t="s">
        <v>1</v>
      </c>
      <c r="F154" s="154" t="s">
        <v>310</v>
      </c>
      <c r="H154" s="155">
        <v>2431</v>
      </c>
      <c r="I154" s="156"/>
      <c r="L154" s="152"/>
      <c r="M154" s="157"/>
      <c r="T154" s="158"/>
      <c r="AT154" s="153" t="s">
        <v>253</v>
      </c>
      <c r="AU154" s="153" t="s">
        <v>94</v>
      </c>
      <c r="AV154" s="12" t="s">
        <v>96</v>
      </c>
      <c r="AW154" s="12" t="s">
        <v>40</v>
      </c>
      <c r="AX154" s="12" t="s">
        <v>87</v>
      </c>
      <c r="AY154" s="153" t="s">
        <v>245</v>
      </c>
    </row>
    <row r="155" spans="2:65" s="11" customFormat="1" ht="22.5">
      <c r="B155" s="145"/>
      <c r="D155" s="146" t="s">
        <v>253</v>
      </c>
      <c r="E155" s="147" t="s">
        <v>1</v>
      </c>
      <c r="F155" s="148" t="s">
        <v>311</v>
      </c>
      <c r="H155" s="147" t="s">
        <v>1</v>
      </c>
      <c r="I155" s="149"/>
      <c r="L155" s="145"/>
      <c r="M155" s="150"/>
      <c r="T155" s="151"/>
      <c r="AT155" s="147" t="s">
        <v>253</v>
      </c>
      <c r="AU155" s="147" t="s">
        <v>94</v>
      </c>
      <c r="AV155" s="11" t="s">
        <v>94</v>
      </c>
      <c r="AW155" s="11" t="s">
        <v>40</v>
      </c>
      <c r="AX155" s="11" t="s">
        <v>87</v>
      </c>
      <c r="AY155" s="147" t="s">
        <v>245</v>
      </c>
    </row>
    <row r="156" spans="2:65" s="12" customFormat="1" ht="11.25">
      <c r="B156" s="152"/>
      <c r="D156" s="146" t="s">
        <v>253</v>
      </c>
      <c r="E156" s="153" t="s">
        <v>1</v>
      </c>
      <c r="F156" s="154" t="s">
        <v>312</v>
      </c>
      <c r="H156" s="155">
        <v>-1048</v>
      </c>
      <c r="I156" s="156"/>
      <c r="L156" s="152"/>
      <c r="M156" s="157"/>
      <c r="T156" s="158"/>
      <c r="AT156" s="153" t="s">
        <v>253</v>
      </c>
      <c r="AU156" s="153" t="s">
        <v>94</v>
      </c>
      <c r="AV156" s="12" t="s">
        <v>96</v>
      </c>
      <c r="AW156" s="12" t="s">
        <v>40</v>
      </c>
      <c r="AX156" s="12" t="s">
        <v>87</v>
      </c>
      <c r="AY156" s="153" t="s">
        <v>245</v>
      </c>
    </row>
    <row r="157" spans="2:65" s="13" customFormat="1" ht="11.25">
      <c r="B157" s="159"/>
      <c r="D157" s="146" t="s">
        <v>253</v>
      </c>
      <c r="E157" s="160" t="s">
        <v>313</v>
      </c>
      <c r="F157" s="161" t="s">
        <v>275</v>
      </c>
      <c r="H157" s="162">
        <v>1383</v>
      </c>
      <c r="I157" s="163"/>
      <c r="L157" s="159"/>
      <c r="M157" s="164"/>
      <c r="T157" s="165"/>
      <c r="AT157" s="160" t="s">
        <v>253</v>
      </c>
      <c r="AU157" s="160" t="s">
        <v>94</v>
      </c>
      <c r="AV157" s="13" t="s">
        <v>251</v>
      </c>
      <c r="AW157" s="13" t="s">
        <v>40</v>
      </c>
      <c r="AX157" s="13" t="s">
        <v>94</v>
      </c>
      <c r="AY157" s="160" t="s">
        <v>245</v>
      </c>
    </row>
    <row r="158" spans="2:65" s="1" customFormat="1" ht="24.2" customHeight="1">
      <c r="B158" s="33"/>
      <c r="C158" s="132" t="s">
        <v>314</v>
      </c>
      <c r="D158" s="132" t="s">
        <v>246</v>
      </c>
      <c r="E158" s="133" t="s">
        <v>315</v>
      </c>
      <c r="F158" s="134" t="s">
        <v>316</v>
      </c>
      <c r="G158" s="135" t="s">
        <v>249</v>
      </c>
      <c r="H158" s="136">
        <v>1048</v>
      </c>
      <c r="I158" s="137"/>
      <c r="J158" s="138">
        <f>ROUND(I158*H158,2)</f>
        <v>0</v>
      </c>
      <c r="K158" s="134" t="s">
        <v>250</v>
      </c>
      <c r="L158" s="33"/>
      <c r="M158" s="139" t="s">
        <v>1</v>
      </c>
      <c r="N158" s="140" t="s">
        <v>52</v>
      </c>
      <c r="P158" s="141">
        <f>O158*H158</f>
        <v>0</v>
      </c>
      <c r="Q158" s="141">
        <v>0</v>
      </c>
      <c r="R158" s="141">
        <f>Q158*H158</f>
        <v>0</v>
      </c>
      <c r="S158" s="141">
        <v>0.58199999999999996</v>
      </c>
      <c r="T158" s="142">
        <f>S158*H158</f>
        <v>609.93599999999992</v>
      </c>
      <c r="AR158" s="143" t="s">
        <v>251</v>
      </c>
      <c r="AT158" s="143" t="s">
        <v>246</v>
      </c>
      <c r="AU158" s="143" t="s">
        <v>94</v>
      </c>
      <c r="AY158" s="17" t="s">
        <v>245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94</v>
      </c>
      <c r="BK158" s="144">
        <f>ROUND(I158*H158,2)</f>
        <v>0</v>
      </c>
      <c r="BL158" s="17" t="s">
        <v>251</v>
      </c>
      <c r="BM158" s="143" t="s">
        <v>317</v>
      </c>
    </row>
    <row r="159" spans="2:65" s="11" customFormat="1" ht="11.25">
      <c r="B159" s="145"/>
      <c r="D159" s="146" t="s">
        <v>253</v>
      </c>
      <c r="E159" s="147" t="s">
        <v>1</v>
      </c>
      <c r="F159" s="148" t="s">
        <v>318</v>
      </c>
      <c r="H159" s="147" t="s">
        <v>1</v>
      </c>
      <c r="I159" s="149"/>
      <c r="L159" s="145"/>
      <c r="M159" s="150"/>
      <c r="T159" s="151"/>
      <c r="AT159" s="147" t="s">
        <v>253</v>
      </c>
      <c r="AU159" s="147" t="s">
        <v>94</v>
      </c>
      <c r="AV159" s="11" t="s">
        <v>94</v>
      </c>
      <c r="AW159" s="11" t="s">
        <v>40</v>
      </c>
      <c r="AX159" s="11" t="s">
        <v>87</v>
      </c>
      <c r="AY159" s="147" t="s">
        <v>245</v>
      </c>
    </row>
    <row r="160" spans="2:65" s="11" customFormat="1" ht="11.25">
      <c r="B160" s="145"/>
      <c r="D160" s="146" t="s">
        <v>253</v>
      </c>
      <c r="E160" s="147" t="s">
        <v>1</v>
      </c>
      <c r="F160" s="148" t="s">
        <v>319</v>
      </c>
      <c r="H160" s="147" t="s">
        <v>1</v>
      </c>
      <c r="I160" s="149"/>
      <c r="L160" s="145"/>
      <c r="M160" s="150"/>
      <c r="T160" s="151"/>
      <c r="AT160" s="147" t="s">
        <v>253</v>
      </c>
      <c r="AU160" s="147" t="s">
        <v>94</v>
      </c>
      <c r="AV160" s="11" t="s">
        <v>94</v>
      </c>
      <c r="AW160" s="11" t="s">
        <v>40</v>
      </c>
      <c r="AX160" s="11" t="s">
        <v>87</v>
      </c>
      <c r="AY160" s="147" t="s">
        <v>245</v>
      </c>
    </row>
    <row r="161" spans="2:65" s="12" customFormat="1" ht="11.25">
      <c r="B161" s="152"/>
      <c r="D161" s="146" t="s">
        <v>253</v>
      </c>
      <c r="E161" s="153" t="s">
        <v>1</v>
      </c>
      <c r="F161" s="154" t="s">
        <v>320</v>
      </c>
      <c r="H161" s="155">
        <v>1077</v>
      </c>
      <c r="I161" s="156"/>
      <c r="L161" s="152"/>
      <c r="M161" s="157"/>
      <c r="T161" s="158"/>
      <c r="AT161" s="153" t="s">
        <v>253</v>
      </c>
      <c r="AU161" s="153" t="s">
        <v>94</v>
      </c>
      <c r="AV161" s="12" t="s">
        <v>96</v>
      </c>
      <c r="AW161" s="12" t="s">
        <v>40</v>
      </c>
      <c r="AX161" s="12" t="s">
        <v>87</v>
      </c>
      <c r="AY161" s="153" t="s">
        <v>245</v>
      </c>
    </row>
    <row r="162" spans="2:65" s="12" customFormat="1" ht="11.25">
      <c r="B162" s="152"/>
      <c r="D162" s="146" t="s">
        <v>253</v>
      </c>
      <c r="E162" s="153" t="s">
        <v>1</v>
      </c>
      <c r="F162" s="154" t="s">
        <v>321</v>
      </c>
      <c r="H162" s="155">
        <v>-29</v>
      </c>
      <c r="I162" s="156"/>
      <c r="L162" s="152"/>
      <c r="M162" s="157"/>
      <c r="T162" s="158"/>
      <c r="AT162" s="153" t="s">
        <v>253</v>
      </c>
      <c r="AU162" s="153" t="s">
        <v>94</v>
      </c>
      <c r="AV162" s="12" t="s">
        <v>96</v>
      </c>
      <c r="AW162" s="12" t="s">
        <v>40</v>
      </c>
      <c r="AX162" s="12" t="s">
        <v>87</v>
      </c>
      <c r="AY162" s="153" t="s">
        <v>245</v>
      </c>
    </row>
    <row r="163" spans="2:65" s="13" customFormat="1" ht="11.25">
      <c r="B163" s="159"/>
      <c r="D163" s="146" t="s">
        <v>253</v>
      </c>
      <c r="E163" s="160" t="s">
        <v>184</v>
      </c>
      <c r="F163" s="161" t="s">
        <v>275</v>
      </c>
      <c r="H163" s="162">
        <v>1048</v>
      </c>
      <c r="I163" s="163"/>
      <c r="L163" s="159"/>
      <c r="M163" s="164"/>
      <c r="T163" s="165"/>
      <c r="AT163" s="160" t="s">
        <v>253</v>
      </c>
      <c r="AU163" s="160" t="s">
        <v>94</v>
      </c>
      <c r="AV163" s="13" t="s">
        <v>251</v>
      </c>
      <c r="AW163" s="13" t="s">
        <v>40</v>
      </c>
      <c r="AX163" s="13" t="s">
        <v>94</v>
      </c>
      <c r="AY163" s="160" t="s">
        <v>245</v>
      </c>
    </row>
    <row r="164" spans="2:65" s="1" customFormat="1" ht="21.75" customHeight="1">
      <c r="B164" s="33"/>
      <c r="C164" s="132" t="s">
        <v>322</v>
      </c>
      <c r="D164" s="132" t="s">
        <v>246</v>
      </c>
      <c r="E164" s="133" t="s">
        <v>293</v>
      </c>
      <c r="F164" s="134" t="s">
        <v>294</v>
      </c>
      <c r="G164" s="135" t="s">
        <v>258</v>
      </c>
      <c r="H164" s="136">
        <v>1414.8420000000001</v>
      </c>
      <c r="I164" s="137"/>
      <c r="J164" s="138">
        <f>ROUND(I164*H164,2)</f>
        <v>0</v>
      </c>
      <c r="K164" s="134" t="s">
        <v>250</v>
      </c>
      <c r="L164" s="33"/>
      <c r="M164" s="139" t="s">
        <v>1</v>
      </c>
      <c r="N164" s="140" t="s">
        <v>52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251</v>
      </c>
      <c r="AT164" s="143" t="s">
        <v>246</v>
      </c>
      <c r="AU164" s="143" t="s">
        <v>94</v>
      </c>
      <c r="AY164" s="17" t="s">
        <v>245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94</v>
      </c>
      <c r="BK164" s="144">
        <f>ROUND(I164*H164,2)</f>
        <v>0</v>
      </c>
      <c r="BL164" s="17" t="s">
        <v>251</v>
      </c>
      <c r="BM164" s="143" t="s">
        <v>323</v>
      </c>
    </row>
    <row r="165" spans="2:65" s="1" customFormat="1" ht="24.2" customHeight="1">
      <c r="B165" s="33"/>
      <c r="C165" s="132" t="s">
        <v>324</v>
      </c>
      <c r="D165" s="132" t="s">
        <v>246</v>
      </c>
      <c r="E165" s="133" t="s">
        <v>297</v>
      </c>
      <c r="F165" s="134" t="s">
        <v>298</v>
      </c>
      <c r="G165" s="135" t="s">
        <v>258</v>
      </c>
      <c r="H165" s="136">
        <v>36785.892</v>
      </c>
      <c r="I165" s="137"/>
      <c r="J165" s="138">
        <f>ROUND(I165*H165,2)</f>
        <v>0</v>
      </c>
      <c r="K165" s="134" t="s">
        <v>250</v>
      </c>
      <c r="L165" s="33"/>
      <c r="M165" s="139" t="s">
        <v>1</v>
      </c>
      <c r="N165" s="140" t="s">
        <v>52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251</v>
      </c>
      <c r="AT165" s="143" t="s">
        <v>246</v>
      </c>
      <c r="AU165" s="143" t="s">
        <v>94</v>
      </c>
      <c r="AY165" s="17" t="s">
        <v>245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94</v>
      </c>
      <c r="BK165" s="144">
        <f>ROUND(I165*H165,2)</f>
        <v>0</v>
      </c>
      <c r="BL165" s="17" t="s">
        <v>251</v>
      </c>
      <c r="BM165" s="143" t="s">
        <v>325</v>
      </c>
    </row>
    <row r="166" spans="2:65" s="12" customFormat="1" ht="11.25">
      <c r="B166" s="152"/>
      <c r="D166" s="146" t="s">
        <v>253</v>
      </c>
      <c r="F166" s="154" t="s">
        <v>326</v>
      </c>
      <c r="H166" s="155">
        <v>36785.892</v>
      </c>
      <c r="I166" s="156"/>
      <c r="L166" s="152"/>
      <c r="M166" s="157"/>
      <c r="T166" s="158"/>
      <c r="AT166" s="153" t="s">
        <v>253</v>
      </c>
      <c r="AU166" s="153" t="s">
        <v>94</v>
      </c>
      <c r="AV166" s="12" t="s">
        <v>96</v>
      </c>
      <c r="AW166" s="12" t="s">
        <v>4</v>
      </c>
      <c r="AX166" s="12" t="s">
        <v>94</v>
      </c>
      <c r="AY166" s="153" t="s">
        <v>245</v>
      </c>
    </row>
    <row r="167" spans="2:65" s="1" customFormat="1" ht="55.5" customHeight="1">
      <c r="B167" s="33"/>
      <c r="C167" s="132" t="s">
        <v>327</v>
      </c>
      <c r="D167" s="132" t="s">
        <v>246</v>
      </c>
      <c r="E167" s="133" t="s">
        <v>328</v>
      </c>
      <c r="F167" s="134" t="s">
        <v>329</v>
      </c>
      <c r="G167" s="135" t="s">
        <v>258</v>
      </c>
      <c r="H167" s="136">
        <v>1414.8420000000001</v>
      </c>
      <c r="I167" s="137"/>
      <c r="J167" s="138">
        <f>ROUND(I167*H167,2)</f>
        <v>0</v>
      </c>
      <c r="K167" s="134" t="s">
        <v>266</v>
      </c>
      <c r="L167" s="33"/>
      <c r="M167" s="139" t="s">
        <v>1</v>
      </c>
      <c r="N167" s="140" t="s">
        <v>52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251</v>
      </c>
      <c r="AT167" s="143" t="s">
        <v>246</v>
      </c>
      <c r="AU167" s="143" t="s">
        <v>94</v>
      </c>
      <c r="AY167" s="17" t="s">
        <v>245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94</v>
      </c>
      <c r="BK167" s="144">
        <f>ROUND(I167*H167,2)</f>
        <v>0</v>
      </c>
      <c r="BL167" s="17" t="s">
        <v>251</v>
      </c>
      <c r="BM167" s="143" t="s">
        <v>330</v>
      </c>
    </row>
    <row r="168" spans="2:65" s="1" customFormat="1" ht="24.2" customHeight="1">
      <c r="B168" s="33"/>
      <c r="C168" s="132" t="s">
        <v>331</v>
      </c>
      <c r="D168" s="132" t="s">
        <v>246</v>
      </c>
      <c r="E168" s="133" t="s">
        <v>332</v>
      </c>
      <c r="F168" s="134" t="s">
        <v>333</v>
      </c>
      <c r="G168" s="135" t="s">
        <v>334</v>
      </c>
      <c r="H168" s="136">
        <v>31</v>
      </c>
      <c r="I168" s="137"/>
      <c r="J168" s="138">
        <f>ROUND(I168*H168,2)</f>
        <v>0</v>
      </c>
      <c r="K168" s="134" t="s">
        <v>266</v>
      </c>
      <c r="L168" s="33"/>
      <c r="M168" s="139" t="s">
        <v>1</v>
      </c>
      <c r="N168" s="140" t="s">
        <v>52</v>
      </c>
      <c r="P168" s="141">
        <f>O168*H168</f>
        <v>0</v>
      </c>
      <c r="Q168" s="141">
        <v>0</v>
      </c>
      <c r="R168" s="141">
        <f>Q168*H168</f>
        <v>0</v>
      </c>
      <c r="S168" s="141">
        <v>0.08</v>
      </c>
      <c r="T168" s="142">
        <f>S168*H168</f>
        <v>2.48</v>
      </c>
      <c r="AR168" s="143" t="s">
        <v>251</v>
      </c>
      <c r="AT168" s="143" t="s">
        <v>246</v>
      </c>
      <c r="AU168" s="143" t="s">
        <v>94</v>
      </c>
      <c r="AY168" s="17" t="s">
        <v>245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94</v>
      </c>
      <c r="BK168" s="144">
        <f>ROUND(I168*H168,2)</f>
        <v>0</v>
      </c>
      <c r="BL168" s="17" t="s">
        <v>251</v>
      </c>
      <c r="BM168" s="143" t="s">
        <v>335</v>
      </c>
    </row>
    <row r="169" spans="2:65" s="12" customFormat="1" ht="11.25">
      <c r="B169" s="152"/>
      <c r="D169" s="146" t="s">
        <v>253</v>
      </c>
      <c r="E169" s="153" t="s">
        <v>1</v>
      </c>
      <c r="F169" s="154" t="s">
        <v>336</v>
      </c>
      <c r="H169" s="155">
        <v>31</v>
      </c>
      <c r="I169" s="156"/>
      <c r="L169" s="152"/>
      <c r="M169" s="157"/>
      <c r="T169" s="158"/>
      <c r="AT169" s="153" t="s">
        <v>253</v>
      </c>
      <c r="AU169" s="153" t="s">
        <v>94</v>
      </c>
      <c r="AV169" s="12" t="s">
        <v>96</v>
      </c>
      <c r="AW169" s="12" t="s">
        <v>40</v>
      </c>
      <c r="AX169" s="12" t="s">
        <v>87</v>
      </c>
      <c r="AY169" s="153" t="s">
        <v>245</v>
      </c>
    </row>
    <row r="170" spans="2:65" s="13" customFormat="1" ht="11.25">
      <c r="B170" s="159"/>
      <c r="D170" s="146" t="s">
        <v>253</v>
      </c>
      <c r="E170" s="160" t="s">
        <v>190</v>
      </c>
      <c r="F170" s="161" t="s">
        <v>275</v>
      </c>
      <c r="H170" s="162">
        <v>31</v>
      </c>
      <c r="I170" s="163"/>
      <c r="L170" s="159"/>
      <c r="M170" s="164"/>
      <c r="T170" s="165"/>
      <c r="AT170" s="160" t="s">
        <v>253</v>
      </c>
      <c r="AU170" s="160" t="s">
        <v>94</v>
      </c>
      <c r="AV170" s="13" t="s">
        <v>251</v>
      </c>
      <c r="AW170" s="13" t="s">
        <v>40</v>
      </c>
      <c r="AX170" s="13" t="s">
        <v>94</v>
      </c>
      <c r="AY170" s="160" t="s">
        <v>245</v>
      </c>
    </row>
    <row r="171" spans="2:65" s="1" customFormat="1" ht="24.2" customHeight="1">
      <c r="B171" s="33"/>
      <c r="C171" s="132" t="s">
        <v>337</v>
      </c>
      <c r="D171" s="132" t="s">
        <v>246</v>
      </c>
      <c r="E171" s="133" t="s">
        <v>338</v>
      </c>
      <c r="F171" s="134" t="s">
        <v>339</v>
      </c>
      <c r="G171" s="135" t="s">
        <v>334</v>
      </c>
      <c r="H171" s="136">
        <v>9</v>
      </c>
      <c r="I171" s="137"/>
      <c r="J171" s="138">
        <f>ROUND(I171*H171,2)</f>
        <v>0</v>
      </c>
      <c r="K171" s="134" t="s">
        <v>266</v>
      </c>
      <c r="L171" s="33"/>
      <c r="M171" s="139" t="s">
        <v>1</v>
      </c>
      <c r="N171" s="140" t="s">
        <v>52</v>
      </c>
      <c r="P171" s="141">
        <f>O171*H171</f>
        <v>0</v>
      </c>
      <c r="Q171" s="141">
        <v>0</v>
      </c>
      <c r="R171" s="141">
        <f>Q171*H171</f>
        <v>0</v>
      </c>
      <c r="S171" s="141">
        <v>0.2</v>
      </c>
      <c r="T171" s="142">
        <f>S171*H171</f>
        <v>1.8</v>
      </c>
      <c r="AR171" s="143" t="s">
        <v>251</v>
      </c>
      <c r="AT171" s="143" t="s">
        <v>246</v>
      </c>
      <c r="AU171" s="143" t="s">
        <v>94</v>
      </c>
      <c r="AY171" s="17" t="s">
        <v>245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94</v>
      </c>
      <c r="BK171" s="144">
        <f>ROUND(I171*H171,2)</f>
        <v>0</v>
      </c>
      <c r="BL171" s="17" t="s">
        <v>251</v>
      </c>
      <c r="BM171" s="143" t="s">
        <v>340</v>
      </c>
    </row>
    <row r="172" spans="2:65" s="12" customFormat="1" ht="11.25">
      <c r="B172" s="152"/>
      <c r="D172" s="146" t="s">
        <v>253</v>
      </c>
      <c r="E172" s="153" t="s">
        <v>1</v>
      </c>
      <c r="F172" s="154" t="s">
        <v>341</v>
      </c>
      <c r="H172" s="155">
        <v>9</v>
      </c>
      <c r="I172" s="156"/>
      <c r="L172" s="152"/>
      <c r="M172" s="157"/>
      <c r="T172" s="158"/>
      <c r="AT172" s="153" t="s">
        <v>253</v>
      </c>
      <c r="AU172" s="153" t="s">
        <v>94</v>
      </c>
      <c r="AV172" s="12" t="s">
        <v>96</v>
      </c>
      <c r="AW172" s="12" t="s">
        <v>40</v>
      </c>
      <c r="AX172" s="12" t="s">
        <v>87</v>
      </c>
      <c r="AY172" s="153" t="s">
        <v>245</v>
      </c>
    </row>
    <row r="173" spans="2:65" s="13" customFormat="1" ht="11.25">
      <c r="B173" s="159"/>
      <c r="D173" s="146" t="s">
        <v>253</v>
      </c>
      <c r="E173" s="160" t="s">
        <v>188</v>
      </c>
      <c r="F173" s="161" t="s">
        <v>275</v>
      </c>
      <c r="H173" s="162">
        <v>9</v>
      </c>
      <c r="I173" s="163"/>
      <c r="L173" s="159"/>
      <c r="M173" s="164"/>
      <c r="T173" s="165"/>
      <c r="AT173" s="160" t="s">
        <v>253</v>
      </c>
      <c r="AU173" s="160" t="s">
        <v>94</v>
      </c>
      <c r="AV173" s="13" t="s">
        <v>251</v>
      </c>
      <c r="AW173" s="13" t="s">
        <v>40</v>
      </c>
      <c r="AX173" s="13" t="s">
        <v>94</v>
      </c>
      <c r="AY173" s="160" t="s">
        <v>245</v>
      </c>
    </row>
    <row r="174" spans="2:65" s="1" customFormat="1" ht="24.2" customHeight="1">
      <c r="B174" s="33"/>
      <c r="C174" s="132" t="s">
        <v>342</v>
      </c>
      <c r="D174" s="132" t="s">
        <v>246</v>
      </c>
      <c r="E174" s="133" t="s">
        <v>343</v>
      </c>
      <c r="F174" s="134" t="s">
        <v>344</v>
      </c>
      <c r="G174" s="135" t="s">
        <v>334</v>
      </c>
      <c r="H174" s="136">
        <v>8</v>
      </c>
      <c r="I174" s="137"/>
      <c r="J174" s="138">
        <f>ROUND(I174*H174,2)</f>
        <v>0</v>
      </c>
      <c r="K174" s="134" t="s">
        <v>266</v>
      </c>
      <c r="L174" s="33"/>
      <c r="M174" s="139" t="s">
        <v>1</v>
      </c>
      <c r="N174" s="140" t="s">
        <v>52</v>
      </c>
      <c r="P174" s="141">
        <f>O174*H174</f>
        <v>0</v>
      </c>
      <c r="Q174" s="141">
        <v>0</v>
      </c>
      <c r="R174" s="141">
        <f>Q174*H174</f>
        <v>0</v>
      </c>
      <c r="S174" s="141">
        <v>1.4E-2</v>
      </c>
      <c r="T174" s="142">
        <f>S174*H174</f>
        <v>0.112</v>
      </c>
      <c r="AR174" s="143" t="s">
        <v>251</v>
      </c>
      <c r="AT174" s="143" t="s">
        <v>246</v>
      </c>
      <c r="AU174" s="143" t="s">
        <v>94</v>
      </c>
      <c r="AY174" s="17" t="s">
        <v>245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94</v>
      </c>
      <c r="BK174" s="144">
        <f>ROUND(I174*H174,2)</f>
        <v>0</v>
      </c>
      <c r="BL174" s="17" t="s">
        <v>251</v>
      </c>
      <c r="BM174" s="143" t="s">
        <v>345</v>
      </c>
    </row>
    <row r="175" spans="2:65" s="12" customFormat="1" ht="22.5">
      <c r="B175" s="152"/>
      <c r="D175" s="146" t="s">
        <v>253</v>
      </c>
      <c r="E175" s="153" t="s">
        <v>1</v>
      </c>
      <c r="F175" s="154" t="s">
        <v>346</v>
      </c>
      <c r="H175" s="155">
        <v>8</v>
      </c>
      <c r="I175" s="156"/>
      <c r="L175" s="152"/>
      <c r="M175" s="157"/>
      <c r="T175" s="158"/>
      <c r="AT175" s="153" t="s">
        <v>253</v>
      </c>
      <c r="AU175" s="153" t="s">
        <v>94</v>
      </c>
      <c r="AV175" s="12" t="s">
        <v>96</v>
      </c>
      <c r="AW175" s="12" t="s">
        <v>40</v>
      </c>
      <c r="AX175" s="12" t="s">
        <v>87</v>
      </c>
      <c r="AY175" s="153" t="s">
        <v>245</v>
      </c>
    </row>
    <row r="176" spans="2:65" s="13" customFormat="1" ht="11.25">
      <c r="B176" s="159"/>
      <c r="D176" s="146" t="s">
        <v>253</v>
      </c>
      <c r="E176" s="160" t="s">
        <v>193</v>
      </c>
      <c r="F176" s="161" t="s">
        <v>275</v>
      </c>
      <c r="H176" s="162">
        <v>8</v>
      </c>
      <c r="I176" s="163"/>
      <c r="L176" s="159"/>
      <c r="M176" s="164"/>
      <c r="T176" s="165"/>
      <c r="AT176" s="160" t="s">
        <v>253</v>
      </c>
      <c r="AU176" s="160" t="s">
        <v>94</v>
      </c>
      <c r="AV176" s="13" t="s">
        <v>251</v>
      </c>
      <c r="AW176" s="13" t="s">
        <v>40</v>
      </c>
      <c r="AX176" s="13" t="s">
        <v>94</v>
      </c>
      <c r="AY176" s="160" t="s">
        <v>245</v>
      </c>
    </row>
    <row r="177" spans="2:65" s="1" customFormat="1" ht="24.2" customHeight="1">
      <c r="B177" s="33"/>
      <c r="C177" s="132" t="s">
        <v>347</v>
      </c>
      <c r="D177" s="132" t="s">
        <v>246</v>
      </c>
      <c r="E177" s="133" t="s">
        <v>348</v>
      </c>
      <c r="F177" s="134" t="s">
        <v>349</v>
      </c>
      <c r="G177" s="135" t="s">
        <v>350</v>
      </c>
      <c r="H177" s="136">
        <v>6.5119999999999996</v>
      </c>
      <c r="I177" s="137"/>
      <c r="J177" s="138">
        <f>ROUND(I177*H177,2)</f>
        <v>0</v>
      </c>
      <c r="K177" s="134" t="s">
        <v>250</v>
      </c>
      <c r="L177" s="33"/>
      <c r="M177" s="139" t="s">
        <v>1</v>
      </c>
      <c r="N177" s="140" t="s">
        <v>52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251</v>
      </c>
      <c r="AT177" s="143" t="s">
        <v>246</v>
      </c>
      <c r="AU177" s="143" t="s">
        <v>94</v>
      </c>
      <c r="AY177" s="17" t="s">
        <v>245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94</v>
      </c>
      <c r="BK177" s="144">
        <f>ROUND(I177*H177,2)</f>
        <v>0</v>
      </c>
      <c r="BL177" s="17" t="s">
        <v>251</v>
      </c>
      <c r="BM177" s="143" t="s">
        <v>351</v>
      </c>
    </row>
    <row r="178" spans="2:65" s="12" customFormat="1" ht="11.25">
      <c r="B178" s="152"/>
      <c r="D178" s="146" t="s">
        <v>253</v>
      </c>
      <c r="E178" s="153" t="s">
        <v>1</v>
      </c>
      <c r="F178" s="154" t="s">
        <v>352</v>
      </c>
      <c r="H178" s="155">
        <v>6</v>
      </c>
      <c r="I178" s="156"/>
      <c r="L178" s="152"/>
      <c r="M178" s="157"/>
      <c r="T178" s="158"/>
      <c r="AT178" s="153" t="s">
        <v>253</v>
      </c>
      <c r="AU178" s="153" t="s">
        <v>94</v>
      </c>
      <c r="AV178" s="12" t="s">
        <v>96</v>
      </c>
      <c r="AW178" s="12" t="s">
        <v>40</v>
      </c>
      <c r="AX178" s="12" t="s">
        <v>87</v>
      </c>
      <c r="AY178" s="153" t="s">
        <v>245</v>
      </c>
    </row>
    <row r="179" spans="2:65" s="12" customFormat="1" ht="11.25">
      <c r="B179" s="152"/>
      <c r="D179" s="146" t="s">
        <v>253</v>
      </c>
      <c r="E179" s="153" t="s">
        <v>1</v>
      </c>
      <c r="F179" s="154" t="s">
        <v>353</v>
      </c>
      <c r="H179" s="155">
        <v>0.51200000000000001</v>
      </c>
      <c r="I179" s="156"/>
      <c r="L179" s="152"/>
      <c r="M179" s="157"/>
      <c r="T179" s="158"/>
      <c r="AT179" s="153" t="s">
        <v>253</v>
      </c>
      <c r="AU179" s="153" t="s">
        <v>94</v>
      </c>
      <c r="AV179" s="12" t="s">
        <v>96</v>
      </c>
      <c r="AW179" s="12" t="s">
        <v>40</v>
      </c>
      <c r="AX179" s="12" t="s">
        <v>87</v>
      </c>
      <c r="AY179" s="153" t="s">
        <v>245</v>
      </c>
    </row>
    <row r="180" spans="2:65" s="13" customFormat="1" ht="11.25">
      <c r="B180" s="159"/>
      <c r="D180" s="146" t="s">
        <v>253</v>
      </c>
      <c r="E180" s="160" t="s">
        <v>186</v>
      </c>
      <c r="F180" s="161" t="s">
        <v>275</v>
      </c>
      <c r="H180" s="162">
        <v>6.5119999999999996</v>
      </c>
      <c r="I180" s="163"/>
      <c r="L180" s="159"/>
      <c r="M180" s="164"/>
      <c r="T180" s="165"/>
      <c r="AT180" s="160" t="s">
        <v>253</v>
      </c>
      <c r="AU180" s="160" t="s">
        <v>94</v>
      </c>
      <c r="AV180" s="13" t="s">
        <v>251</v>
      </c>
      <c r="AW180" s="13" t="s">
        <v>40</v>
      </c>
      <c r="AX180" s="13" t="s">
        <v>94</v>
      </c>
      <c r="AY180" s="160" t="s">
        <v>245</v>
      </c>
    </row>
    <row r="181" spans="2:65" s="1" customFormat="1" ht="21.75" customHeight="1">
      <c r="B181" s="33"/>
      <c r="C181" s="132" t="s">
        <v>7</v>
      </c>
      <c r="D181" s="132" t="s">
        <v>246</v>
      </c>
      <c r="E181" s="133" t="s">
        <v>293</v>
      </c>
      <c r="F181" s="134" t="s">
        <v>294</v>
      </c>
      <c r="G181" s="135" t="s">
        <v>258</v>
      </c>
      <c r="H181" s="136">
        <v>20.021000000000001</v>
      </c>
      <c r="I181" s="137"/>
      <c r="J181" s="138">
        <f>ROUND(I181*H181,2)</f>
        <v>0</v>
      </c>
      <c r="K181" s="134" t="s">
        <v>250</v>
      </c>
      <c r="L181" s="33"/>
      <c r="M181" s="139" t="s">
        <v>1</v>
      </c>
      <c r="N181" s="140" t="s">
        <v>52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251</v>
      </c>
      <c r="AT181" s="143" t="s">
        <v>246</v>
      </c>
      <c r="AU181" s="143" t="s">
        <v>94</v>
      </c>
      <c r="AY181" s="17" t="s">
        <v>245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94</v>
      </c>
      <c r="BK181" s="144">
        <f>ROUND(I181*H181,2)</f>
        <v>0</v>
      </c>
      <c r="BL181" s="17" t="s">
        <v>251</v>
      </c>
      <c r="BM181" s="143" t="s">
        <v>354</v>
      </c>
    </row>
    <row r="182" spans="2:65" s="12" customFormat="1" ht="11.25">
      <c r="B182" s="152"/>
      <c r="D182" s="146" t="s">
        <v>253</v>
      </c>
      <c r="E182" s="153" t="s">
        <v>1</v>
      </c>
      <c r="F182" s="154" t="s">
        <v>355</v>
      </c>
      <c r="H182" s="155">
        <v>1.8</v>
      </c>
      <c r="I182" s="156"/>
      <c r="L182" s="152"/>
      <c r="M182" s="157"/>
      <c r="T182" s="158"/>
      <c r="AT182" s="153" t="s">
        <v>253</v>
      </c>
      <c r="AU182" s="153" t="s">
        <v>94</v>
      </c>
      <c r="AV182" s="12" t="s">
        <v>96</v>
      </c>
      <c r="AW182" s="12" t="s">
        <v>40</v>
      </c>
      <c r="AX182" s="12" t="s">
        <v>87</v>
      </c>
      <c r="AY182" s="153" t="s">
        <v>245</v>
      </c>
    </row>
    <row r="183" spans="2:65" s="12" customFormat="1" ht="11.25">
      <c r="B183" s="152"/>
      <c r="D183" s="146" t="s">
        <v>253</v>
      </c>
      <c r="E183" s="153" t="s">
        <v>1</v>
      </c>
      <c r="F183" s="154" t="s">
        <v>356</v>
      </c>
      <c r="H183" s="155">
        <v>2.48</v>
      </c>
      <c r="I183" s="156"/>
      <c r="L183" s="152"/>
      <c r="M183" s="157"/>
      <c r="T183" s="158"/>
      <c r="AT183" s="153" t="s">
        <v>253</v>
      </c>
      <c r="AU183" s="153" t="s">
        <v>94</v>
      </c>
      <c r="AV183" s="12" t="s">
        <v>96</v>
      </c>
      <c r="AW183" s="12" t="s">
        <v>40</v>
      </c>
      <c r="AX183" s="12" t="s">
        <v>87</v>
      </c>
      <c r="AY183" s="153" t="s">
        <v>245</v>
      </c>
    </row>
    <row r="184" spans="2:65" s="12" customFormat="1" ht="11.25">
      <c r="B184" s="152"/>
      <c r="D184" s="146" t="s">
        <v>253</v>
      </c>
      <c r="E184" s="153" t="s">
        <v>1</v>
      </c>
      <c r="F184" s="154" t="s">
        <v>357</v>
      </c>
      <c r="H184" s="155">
        <v>0.112</v>
      </c>
      <c r="I184" s="156"/>
      <c r="L184" s="152"/>
      <c r="M184" s="157"/>
      <c r="T184" s="158"/>
      <c r="AT184" s="153" t="s">
        <v>253</v>
      </c>
      <c r="AU184" s="153" t="s">
        <v>94</v>
      </c>
      <c r="AV184" s="12" t="s">
        <v>96</v>
      </c>
      <c r="AW184" s="12" t="s">
        <v>40</v>
      </c>
      <c r="AX184" s="12" t="s">
        <v>87</v>
      </c>
      <c r="AY184" s="153" t="s">
        <v>245</v>
      </c>
    </row>
    <row r="185" spans="2:65" s="12" customFormat="1" ht="11.25">
      <c r="B185" s="152"/>
      <c r="D185" s="146" t="s">
        <v>253</v>
      </c>
      <c r="E185" s="153" t="s">
        <v>1</v>
      </c>
      <c r="F185" s="154" t="s">
        <v>358</v>
      </c>
      <c r="H185" s="155">
        <v>15.629</v>
      </c>
      <c r="I185" s="156"/>
      <c r="L185" s="152"/>
      <c r="M185" s="157"/>
      <c r="T185" s="158"/>
      <c r="AT185" s="153" t="s">
        <v>253</v>
      </c>
      <c r="AU185" s="153" t="s">
        <v>94</v>
      </c>
      <c r="AV185" s="12" t="s">
        <v>96</v>
      </c>
      <c r="AW185" s="12" t="s">
        <v>40</v>
      </c>
      <c r="AX185" s="12" t="s">
        <v>87</v>
      </c>
      <c r="AY185" s="153" t="s">
        <v>245</v>
      </c>
    </row>
    <row r="186" spans="2:65" s="13" customFormat="1" ht="11.25">
      <c r="B186" s="159"/>
      <c r="D186" s="146" t="s">
        <v>253</v>
      </c>
      <c r="E186" s="160" t="s">
        <v>1</v>
      </c>
      <c r="F186" s="161" t="s">
        <v>275</v>
      </c>
      <c r="H186" s="162">
        <v>20.021000000000001</v>
      </c>
      <c r="I186" s="163"/>
      <c r="L186" s="159"/>
      <c r="M186" s="164"/>
      <c r="T186" s="165"/>
      <c r="AT186" s="160" t="s">
        <v>253</v>
      </c>
      <c r="AU186" s="160" t="s">
        <v>94</v>
      </c>
      <c r="AV186" s="13" t="s">
        <v>251</v>
      </c>
      <c r="AW186" s="13" t="s">
        <v>40</v>
      </c>
      <c r="AX186" s="13" t="s">
        <v>94</v>
      </c>
      <c r="AY186" s="160" t="s">
        <v>245</v>
      </c>
    </row>
    <row r="187" spans="2:65" s="1" customFormat="1" ht="24.2" customHeight="1">
      <c r="B187" s="33"/>
      <c r="C187" s="132" t="s">
        <v>359</v>
      </c>
      <c r="D187" s="132" t="s">
        <v>246</v>
      </c>
      <c r="E187" s="133" t="s">
        <v>297</v>
      </c>
      <c r="F187" s="134" t="s">
        <v>298</v>
      </c>
      <c r="G187" s="135" t="s">
        <v>258</v>
      </c>
      <c r="H187" s="136">
        <v>520.54600000000005</v>
      </c>
      <c r="I187" s="137"/>
      <c r="J187" s="138">
        <f>ROUND(I187*H187,2)</f>
        <v>0</v>
      </c>
      <c r="K187" s="134" t="s">
        <v>250</v>
      </c>
      <c r="L187" s="33"/>
      <c r="M187" s="139" t="s">
        <v>1</v>
      </c>
      <c r="N187" s="140" t="s">
        <v>52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251</v>
      </c>
      <c r="AT187" s="143" t="s">
        <v>246</v>
      </c>
      <c r="AU187" s="143" t="s">
        <v>94</v>
      </c>
      <c r="AY187" s="17" t="s">
        <v>245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94</v>
      </c>
      <c r="BK187" s="144">
        <f>ROUND(I187*H187,2)</f>
        <v>0</v>
      </c>
      <c r="BL187" s="17" t="s">
        <v>251</v>
      </c>
      <c r="BM187" s="143" t="s">
        <v>360</v>
      </c>
    </row>
    <row r="188" spans="2:65" s="12" customFormat="1" ht="11.25">
      <c r="B188" s="152"/>
      <c r="D188" s="146" t="s">
        <v>253</v>
      </c>
      <c r="F188" s="154" t="s">
        <v>361</v>
      </c>
      <c r="H188" s="155">
        <v>520.54600000000005</v>
      </c>
      <c r="I188" s="156"/>
      <c r="L188" s="152"/>
      <c r="M188" s="157"/>
      <c r="T188" s="158"/>
      <c r="AT188" s="153" t="s">
        <v>253</v>
      </c>
      <c r="AU188" s="153" t="s">
        <v>94</v>
      </c>
      <c r="AV188" s="12" t="s">
        <v>96</v>
      </c>
      <c r="AW188" s="12" t="s">
        <v>4</v>
      </c>
      <c r="AX188" s="12" t="s">
        <v>94</v>
      </c>
      <c r="AY188" s="153" t="s">
        <v>245</v>
      </c>
    </row>
    <row r="189" spans="2:65" s="1" customFormat="1" ht="37.9" customHeight="1">
      <c r="B189" s="33"/>
      <c r="C189" s="132" t="s">
        <v>362</v>
      </c>
      <c r="D189" s="132" t="s">
        <v>246</v>
      </c>
      <c r="E189" s="133" t="s">
        <v>302</v>
      </c>
      <c r="F189" s="134" t="s">
        <v>303</v>
      </c>
      <c r="G189" s="135" t="s">
        <v>258</v>
      </c>
      <c r="H189" s="136">
        <v>17.068999999999999</v>
      </c>
      <c r="I189" s="137"/>
      <c r="J189" s="138">
        <f>ROUND(I189*H189,2)</f>
        <v>0</v>
      </c>
      <c r="K189" s="134" t="s">
        <v>266</v>
      </c>
      <c r="L189" s="33"/>
      <c r="M189" s="139" t="s">
        <v>1</v>
      </c>
      <c r="N189" s="140" t="s">
        <v>52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251</v>
      </c>
      <c r="AT189" s="143" t="s">
        <v>246</v>
      </c>
      <c r="AU189" s="143" t="s">
        <v>94</v>
      </c>
      <c r="AY189" s="17" t="s">
        <v>245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94</v>
      </c>
      <c r="BK189" s="144">
        <f>ROUND(I189*H189,2)</f>
        <v>0</v>
      </c>
      <c r="BL189" s="17" t="s">
        <v>251</v>
      </c>
      <c r="BM189" s="143" t="s">
        <v>363</v>
      </c>
    </row>
    <row r="190" spans="2:65" s="12" customFormat="1" ht="11.25">
      <c r="B190" s="152"/>
      <c r="D190" s="146" t="s">
        <v>253</v>
      </c>
      <c r="E190" s="153" t="s">
        <v>1</v>
      </c>
      <c r="F190" s="154" t="s">
        <v>364</v>
      </c>
      <c r="H190" s="155">
        <v>1.44</v>
      </c>
      <c r="I190" s="156"/>
      <c r="L190" s="152"/>
      <c r="M190" s="157"/>
      <c r="T190" s="158"/>
      <c r="AT190" s="153" t="s">
        <v>253</v>
      </c>
      <c r="AU190" s="153" t="s">
        <v>94</v>
      </c>
      <c r="AV190" s="12" t="s">
        <v>96</v>
      </c>
      <c r="AW190" s="12" t="s">
        <v>40</v>
      </c>
      <c r="AX190" s="12" t="s">
        <v>87</v>
      </c>
      <c r="AY190" s="153" t="s">
        <v>245</v>
      </c>
    </row>
    <row r="191" spans="2:65" s="12" customFormat="1" ht="11.25">
      <c r="B191" s="152"/>
      <c r="D191" s="146" t="s">
        <v>253</v>
      </c>
      <c r="E191" s="153" t="s">
        <v>1</v>
      </c>
      <c r="F191" s="154" t="s">
        <v>365</v>
      </c>
      <c r="H191" s="155">
        <v>15.629</v>
      </c>
      <c r="I191" s="156"/>
      <c r="L191" s="152"/>
      <c r="M191" s="157"/>
      <c r="T191" s="158"/>
      <c r="AT191" s="153" t="s">
        <v>253</v>
      </c>
      <c r="AU191" s="153" t="s">
        <v>94</v>
      </c>
      <c r="AV191" s="12" t="s">
        <v>96</v>
      </c>
      <c r="AW191" s="12" t="s">
        <v>40</v>
      </c>
      <c r="AX191" s="12" t="s">
        <v>87</v>
      </c>
      <c r="AY191" s="153" t="s">
        <v>245</v>
      </c>
    </row>
    <row r="192" spans="2:65" s="13" customFormat="1" ht="11.25">
      <c r="B192" s="159"/>
      <c r="D192" s="146" t="s">
        <v>253</v>
      </c>
      <c r="E192" s="160" t="s">
        <v>1</v>
      </c>
      <c r="F192" s="161" t="s">
        <v>275</v>
      </c>
      <c r="H192" s="162">
        <v>17.068999999999999</v>
      </c>
      <c r="I192" s="163"/>
      <c r="L192" s="159"/>
      <c r="M192" s="164"/>
      <c r="T192" s="165"/>
      <c r="AT192" s="160" t="s">
        <v>253</v>
      </c>
      <c r="AU192" s="160" t="s">
        <v>94</v>
      </c>
      <c r="AV192" s="13" t="s">
        <v>251</v>
      </c>
      <c r="AW192" s="13" t="s">
        <v>40</v>
      </c>
      <c r="AX192" s="13" t="s">
        <v>94</v>
      </c>
      <c r="AY192" s="160" t="s">
        <v>245</v>
      </c>
    </row>
    <row r="193" spans="2:65" s="1" customFormat="1" ht="33" customHeight="1">
      <c r="B193" s="33"/>
      <c r="C193" s="132" t="s">
        <v>366</v>
      </c>
      <c r="D193" s="132" t="s">
        <v>246</v>
      </c>
      <c r="E193" s="133" t="s">
        <v>367</v>
      </c>
      <c r="F193" s="134" t="s">
        <v>368</v>
      </c>
      <c r="G193" s="135" t="s">
        <v>258</v>
      </c>
      <c r="H193" s="136">
        <v>1.6</v>
      </c>
      <c r="I193" s="137"/>
      <c r="J193" s="138">
        <f>ROUND(I193*H193,2)</f>
        <v>0</v>
      </c>
      <c r="K193" s="134" t="s">
        <v>266</v>
      </c>
      <c r="L193" s="33"/>
      <c r="M193" s="139" t="s">
        <v>1</v>
      </c>
      <c r="N193" s="140" t="s">
        <v>52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251</v>
      </c>
      <c r="AT193" s="143" t="s">
        <v>246</v>
      </c>
      <c r="AU193" s="143" t="s">
        <v>94</v>
      </c>
      <c r="AY193" s="17" t="s">
        <v>245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94</v>
      </c>
      <c r="BK193" s="144">
        <f>ROUND(I193*H193,2)</f>
        <v>0</v>
      </c>
      <c r="BL193" s="17" t="s">
        <v>251</v>
      </c>
      <c r="BM193" s="143" t="s">
        <v>369</v>
      </c>
    </row>
    <row r="194" spans="2:65" s="12" customFormat="1" ht="22.5">
      <c r="B194" s="152"/>
      <c r="D194" s="146" t="s">
        <v>253</v>
      </c>
      <c r="E194" s="153" t="s">
        <v>1</v>
      </c>
      <c r="F194" s="154" t="s">
        <v>370</v>
      </c>
      <c r="H194" s="155">
        <v>1.6</v>
      </c>
      <c r="I194" s="156"/>
      <c r="L194" s="152"/>
      <c r="M194" s="157"/>
      <c r="T194" s="158"/>
      <c r="AT194" s="153" t="s">
        <v>253</v>
      </c>
      <c r="AU194" s="153" t="s">
        <v>94</v>
      </c>
      <c r="AV194" s="12" t="s">
        <v>96</v>
      </c>
      <c r="AW194" s="12" t="s">
        <v>40</v>
      </c>
      <c r="AX194" s="12" t="s">
        <v>94</v>
      </c>
      <c r="AY194" s="153" t="s">
        <v>245</v>
      </c>
    </row>
    <row r="195" spans="2:65" s="1" customFormat="1" ht="24.2" customHeight="1">
      <c r="B195" s="33"/>
      <c r="C195" s="132" t="s">
        <v>371</v>
      </c>
      <c r="D195" s="132" t="s">
        <v>246</v>
      </c>
      <c r="E195" s="133" t="s">
        <v>372</v>
      </c>
      <c r="F195" s="134" t="s">
        <v>373</v>
      </c>
      <c r="G195" s="135" t="s">
        <v>258</v>
      </c>
      <c r="H195" s="136">
        <v>0.112</v>
      </c>
      <c r="I195" s="137"/>
      <c r="J195" s="138">
        <f>ROUND(I195*H195,2)</f>
        <v>0</v>
      </c>
      <c r="K195" s="134" t="s">
        <v>266</v>
      </c>
      <c r="L195" s="33"/>
      <c r="M195" s="139" t="s">
        <v>1</v>
      </c>
      <c r="N195" s="140" t="s">
        <v>52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251</v>
      </c>
      <c r="AT195" s="143" t="s">
        <v>246</v>
      </c>
      <c r="AU195" s="143" t="s">
        <v>94</v>
      </c>
      <c r="AY195" s="17" t="s">
        <v>245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94</v>
      </c>
      <c r="BK195" s="144">
        <f>ROUND(I195*H195,2)</f>
        <v>0</v>
      </c>
      <c r="BL195" s="17" t="s">
        <v>251</v>
      </c>
      <c r="BM195" s="143" t="s">
        <v>374</v>
      </c>
    </row>
    <row r="196" spans="2:65" s="11" customFormat="1" ht="11.25">
      <c r="B196" s="145"/>
      <c r="D196" s="146" t="s">
        <v>253</v>
      </c>
      <c r="E196" s="147" t="s">
        <v>1</v>
      </c>
      <c r="F196" s="148" t="s">
        <v>375</v>
      </c>
      <c r="H196" s="147" t="s">
        <v>1</v>
      </c>
      <c r="I196" s="149"/>
      <c r="L196" s="145"/>
      <c r="M196" s="150"/>
      <c r="T196" s="151"/>
      <c r="AT196" s="147" t="s">
        <v>253</v>
      </c>
      <c r="AU196" s="147" t="s">
        <v>94</v>
      </c>
      <c r="AV196" s="11" t="s">
        <v>94</v>
      </c>
      <c r="AW196" s="11" t="s">
        <v>40</v>
      </c>
      <c r="AX196" s="11" t="s">
        <v>87</v>
      </c>
      <c r="AY196" s="147" t="s">
        <v>245</v>
      </c>
    </row>
    <row r="197" spans="2:65" s="12" customFormat="1" ht="22.5">
      <c r="B197" s="152"/>
      <c r="D197" s="146" t="s">
        <v>253</v>
      </c>
      <c r="E197" s="153" t="s">
        <v>1</v>
      </c>
      <c r="F197" s="154" t="s">
        <v>376</v>
      </c>
      <c r="H197" s="155">
        <v>0.112</v>
      </c>
      <c r="I197" s="156"/>
      <c r="L197" s="152"/>
      <c r="M197" s="157"/>
      <c r="T197" s="158"/>
      <c r="AT197" s="153" t="s">
        <v>253</v>
      </c>
      <c r="AU197" s="153" t="s">
        <v>94</v>
      </c>
      <c r="AV197" s="12" t="s">
        <v>96</v>
      </c>
      <c r="AW197" s="12" t="s">
        <v>40</v>
      </c>
      <c r="AX197" s="12" t="s">
        <v>94</v>
      </c>
      <c r="AY197" s="153" t="s">
        <v>245</v>
      </c>
    </row>
    <row r="198" spans="2:65" s="1" customFormat="1" ht="16.5" customHeight="1">
      <c r="B198" s="33"/>
      <c r="C198" s="132" t="s">
        <v>377</v>
      </c>
      <c r="D198" s="132" t="s">
        <v>246</v>
      </c>
      <c r="E198" s="133" t="s">
        <v>378</v>
      </c>
      <c r="F198" s="134" t="s">
        <v>379</v>
      </c>
      <c r="G198" s="135" t="s">
        <v>380</v>
      </c>
      <c r="H198" s="136">
        <v>1240</v>
      </c>
      <c r="I198" s="137"/>
      <c r="J198" s="138">
        <f>ROUND(I198*H198,2)</f>
        <v>0</v>
      </c>
      <c r="K198" s="134" t="s">
        <v>266</v>
      </c>
      <c r="L198" s="33"/>
      <c r="M198" s="139" t="s">
        <v>1</v>
      </c>
      <c r="N198" s="140" t="s">
        <v>52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251</v>
      </c>
      <c r="AT198" s="143" t="s">
        <v>246</v>
      </c>
      <c r="AU198" s="143" t="s">
        <v>94</v>
      </c>
      <c r="AY198" s="17" t="s">
        <v>245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94</v>
      </c>
      <c r="BK198" s="144">
        <f>ROUND(I198*H198,2)</f>
        <v>0</v>
      </c>
      <c r="BL198" s="17" t="s">
        <v>251</v>
      </c>
      <c r="BM198" s="143" t="s">
        <v>381</v>
      </c>
    </row>
    <row r="199" spans="2:65" s="12" customFormat="1" ht="11.25">
      <c r="B199" s="152"/>
      <c r="D199" s="146" t="s">
        <v>253</v>
      </c>
      <c r="E199" s="153" t="s">
        <v>1</v>
      </c>
      <c r="F199" s="154" t="s">
        <v>382</v>
      </c>
      <c r="H199" s="155">
        <v>1240</v>
      </c>
      <c r="I199" s="156"/>
      <c r="L199" s="152"/>
      <c r="M199" s="157"/>
      <c r="T199" s="158"/>
      <c r="AT199" s="153" t="s">
        <v>253</v>
      </c>
      <c r="AU199" s="153" t="s">
        <v>94</v>
      </c>
      <c r="AV199" s="12" t="s">
        <v>96</v>
      </c>
      <c r="AW199" s="12" t="s">
        <v>40</v>
      </c>
      <c r="AX199" s="12" t="s">
        <v>94</v>
      </c>
      <c r="AY199" s="153" t="s">
        <v>245</v>
      </c>
    </row>
    <row r="200" spans="2:65" s="1" customFormat="1" ht="21.75" customHeight="1">
      <c r="B200" s="33"/>
      <c r="C200" s="132" t="s">
        <v>383</v>
      </c>
      <c r="D200" s="132" t="s">
        <v>246</v>
      </c>
      <c r="E200" s="133" t="s">
        <v>384</v>
      </c>
      <c r="F200" s="134" t="s">
        <v>385</v>
      </c>
      <c r="G200" s="135" t="s">
        <v>350</v>
      </c>
      <c r="H200" s="136">
        <v>3</v>
      </c>
      <c r="I200" s="137"/>
      <c r="J200" s="138">
        <f>ROUND(I200*H200,2)</f>
        <v>0</v>
      </c>
      <c r="K200" s="134" t="s">
        <v>266</v>
      </c>
      <c r="L200" s="33"/>
      <c r="M200" s="139" t="s">
        <v>1</v>
      </c>
      <c r="N200" s="140" t="s">
        <v>52</v>
      </c>
      <c r="P200" s="141">
        <f>O200*H200</f>
        <v>0</v>
      </c>
      <c r="Q200" s="141">
        <v>0</v>
      </c>
      <c r="R200" s="141">
        <f>Q200*H200</f>
        <v>0</v>
      </c>
      <c r="S200" s="141">
        <v>1.82</v>
      </c>
      <c r="T200" s="142">
        <f>S200*H200</f>
        <v>5.46</v>
      </c>
      <c r="AR200" s="143" t="s">
        <v>251</v>
      </c>
      <c r="AT200" s="143" t="s">
        <v>246</v>
      </c>
      <c r="AU200" s="143" t="s">
        <v>94</v>
      </c>
      <c r="AY200" s="17" t="s">
        <v>245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94</v>
      </c>
      <c r="BK200" s="144">
        <f>ROUND(I200*H200,2)</f>
        <v>0</v>
      </c>
      <c r="BL200" s="17" t="s">
        <v>251</v>
      </c>
      <c r="BM200" s="143" t="s">
        <v>386</v>
      </c>
    </row>
    <row r="201" spans="2:65" s="12" customFormat="1" ht="11.25">
      <c r="B201" s="152"/>
      <c r="D201" s="146" t="s">
        <v>253</v>
      </c>
      <c r="E201" s="153" t="s">
        <v>1</v>
      </c>
      <c r="F201" s="154" t="s">
        <v>387</v>
      </c>
      <c r="H201" s="155">
        <v>3</v>
      </c>
      <c r="I201" s="156"/>
      <c r="L201" s="152"/>
      <c r="M201" s="157"/>
      <c r="T201" s="158"/>
      <c r="AT201" s="153" t="s">
        <v>253</v>
      </c>
      <c r="AU201" s="153" t="s">
        <v>94</v>
      </c>
      <c r="AV201" s="12" t="s">
        <v>96</v>
      </c>
      <c r="AW201" s="12" t="s">
        <v>40</v>
      </c>
      <c r="AX201" s="12" t="s">
        <v>94</v>
      </c>
      <c r="AY201" s="153" t="s">
        <v>245</v>
      </c>
    </row>
    <row r="202" spans="2:65" s="1" customFormat="1" ht="24.2" customHeight="1">
      <c r="B202" s="33"/>
      <c r="C202" s="132" t="s">
        <v>388</v>
      </c>
      <c r="D202" s="132" t="s">
        <v>246</v>
      </c>
      <c r="E202" s="133" t="s">
        <v>389</v>
      </c>
      <c r="F202" s="134" t="s">
        <v>390</v>
      </c>
      <c r="G202" s="135" t="s">
        <v>258</v>
      </c>
      <c r="H202" s="136">
        <v>8.5500000000000007</v>
      </c>
      <c r="I202" s="137"/>
      <c r="J202" s="138">
        <f>ROUND(I202*H202,2)</f>
        <v>0</v>
      </c>
      <c r="K202" s="134" t="s">
        <v>250</v>
      </c>
      <c r="L202" s="33"/>
      <c r="M202" s="139" t="s">
        <v>1</v>
      </c>
      <c r="N202" s="140" t="s">
        <v>52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251</v>
      </c>
      <c r="AT202" s="143" t="s">
        <v>246</v>
      </c>
      <c r="AU202" s="143" t="s">
        <v>94</v>
      </c>
      <c r="AY202" s="17" t="s">
        <v>245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94</v>
      </c>
      <c r="BK202" s="144">
        <f>ROUND(I202*H202,2)</f>
        <v>0</v>
      </c>
      <c r="BL202" s="17" t="s">
        <v>251</v>
      </c>
      <c r="BM202" s="143" t="s">
        <v>391</v>
      </c>
    </row>
    <row r="203" spans="2:65" s="12" customFormat="1" ht="11.25">
      <c r="B203" s="152"/>
      <c r="D203" s="146" t="s">
        <v>253</v>
      </c>
      <c r="E203" s="153" t="s">
        <v>1</v>
      </c>
      <c r="F203" s="154" t="s">
        <v>392</v>
      </c>
      <c r="H203" s="155">
        <v>8.5500000000000007</v>
      </c>
      <c r="I203" s="156"/>
      <c r="L203" s="152"/>
      <c r="M203" s="157"/>
      <c r="T203" s="158"/>
      <c r="AT203" s="153" t="s">
        <v>253</v>
      </c>
      <c r="AU203" s="153" t="s">
        <v>94</v>
      </c>
      <c r="AV203" s="12" t="s">
        <v>96</v>
      </c>
      <c r="AW203" s="12" t="s">
        <v>40</v>
      </c>
      <c r="AX203" s="12" t="s">
        <v>94</v>
      </c>
      <c r="AY203" s="153" t="s">
        <v>245</v>
      </c>
    </row>
    <row r="204" spans="2:65" s="1" customFormat="1" ht="24.2" customHeight="1">
      <c r="B204" s="33"/>
      <c r="C204" s="132" t="s">
        <v>182</v>
      </c>
      <c r="D204" s="132" t="s">
        <v>246</v>
      </c>
      <c r="E204" s="133" t="s">
        <v>393</v>
      </c>
      <c r="F204" s="134" t="s">
        <v>394</v>
      </c>
      <c r="G204" s="135" t="s">
        <v>258</v>
      </c>
      <c r="H204" s="136">
        <v>76.95</v>
      </c>
      <c r="I204" s="137"/>
      <c r="J204" s="138">
        <f>ROUND(I204*H204,2)</f>
        <v>0</v>
      </c>
      <c r="K204" s="134" t="s">
        <v>250</v>
      </c>
      <c r="L204" s="33"/>
      <c r="M204" s="139" t="s">
        <v>1</v>
      </c>
      <c r="N204" s="140" t="s">
        <v>52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251</v>
      </c>
      <c r="AT204" s="143" t="s">
        <v>246</v>
      </c>
      <c r="AU204" s="143" t="s">
        <v>94</v>
      </c>
      <c r="AY204" s="17" t="s">
        <v>245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94</v>
      </c>
      <c r="BK204" s="144">
        <f>ROUND(I204*H204,2)</f>
        <v>0</v>
      </c>
      <c r="BL204" s="17" t="s">
        <v>251</v>
      </c>
      <c r="BM204" s="143" t="s">
        <v>395</v>
      </c>
    </row>
    <row r="205" spans="2:65" s="12" customFormat="1" ht="11.25">
      <c r="B205" s="152"/>
      <c r="D205" s="146" t="s">
        <v>253</v>
      </c>
      <c r="F205" s="154" t="s">
        <v>396</v>
      </c>
      <c r="H205" s="155">
        <v>76.95</v>
      </c>
      <c r="I205" s="156"/>
      <c r="L205" s="152"/>
      <c r="M205" s="157"/>
      <c r="T205" s="158"/>
      <c r="AT205" s="153" t="s">
        <v>253</v>
      </c>
      <c r="AU205" s="153" t="s">
        <v>94</v>
      </c>
      <c r="AV205" s="12" t="s">
        <v>96</v>
      </c>
      <c r="AW205" s="12" t="s">
        <v>4</v>
      </c>
      <c r="AX205" s="12" t="s">
        <v>94</v>
      </c>
      <c r="AY205" s="153" t="s">
        <v>245</v>
      </c>
    </row>
    <row r="206" spans="2:65" s="10" customFormat="1" ht="25.9" customHeight="1">
      <c r="B206" s="122"/>
      <c r="D206" s="123" t="s">
        <v>86</v>
      </c>
      <c r="E206" s="124" t="s">
        <v>397</v>
      </c>
      <c r="F206" s="124" t="s">
        <v>398</v>
      </c>
      <c r="I206" s="125"/>
      <c r="J206" s="126">
        <f>BK206</f>
        <v>0</v>
      </c>
      <c r="L206" s="122"/>
      <c r="M206" s="127"/>
      <c r="P206" s="128">
        <f>SUM(P207:P318)</f>
        <v>0</v>
      </c>
      <c r="R206" s="128">
        <f>SUM(R207:R318)</f>
        <v>0</v>
      </c>
      <c r="T206" s="129">
        <f>SUM(T207:T318)</f>
        <v>0</v>
      </c>
      <c r="AR206" s="123" t="s">
        <v>94</v>
      </c>
      <c r="AT206" s="130" t="s">
        <v>86</v>
      </c>
      <c r="AU206" s="130" t="s">
        <v>87</v>
      </c>
      <c r="AY206" s="123" t="s">
        <v>245</v>
      </c>
      <c r="BK206" s="131">
        <f>SUM(BK207:BK318)</f>
        <v>0</v>
      </c>
    </row>
    <row r="207" spans="2:65" s="1" customFormat="1" ht="24.2" customHeight="1">
      <c r="B207" s="33"/>
      <c r="C207" s="132" t="s">
        <v>399</v>
      </c>
      <c r="D207" s="132" t="s">
        <v>246</v>
      </c>
      <c r="E207" s="133" t="s">
        <v>400</v>
      </c>
      <c r="F207" s="134" t="s">
        <v>401</v>
      </c>
      <c r="G207" s="135" t="s">
        <v>249</v>
      </c>
      <c r="H207" s="136">
        <v>488.83199999999999</v>
      </c>
      <c r="I207" s="137"/>
      <c r="J207" s="138">
        <f>ROUND(I207*H207,2)</f>
        <v>0</v>
      </c>
      <c r="K207" s="134" t="s">
        <v>250</v>
      </c>
      <c r="L207" s="33"/>
      <c r="M207" s="139" t="s">
        <v>1</v>
      </c>
      <c r="N207" s="140" t="s">
        <v>52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251</v>
      </c>
      <c r="AT207" s="143" t="s">
        <v>246</v>
      </c>
      <c r="AU207" s="143" t="s">
        <v>94</v>
      </c>
      <c r="AY207" s="17" t="s">
        <v>245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94</v>
      </c>
      <c r="BK207" s="144">
        <f>ROUND(I207*H207,2)</f>
        <v>0</v>
      </c>
      <c r="BL207" s="17" t="s">
        <v>251</v>
      </c>
      <c r="BM207" s="143" t="s">
        <v>402</v>
      </c>
    </row>
    <row r="208" spans="2:65" s="11" customFormat="1" ht="22.5">
      <c r="B208" s="145"/>
      <c r="D208" s="146" t="s">
        <v>253</v>
      </c>
      <c r="E208" s="147" t="s">
        <v>1</v>
      </c>
      <c r="F208" s="148" t="s">
        <v>403</v>
      </c>
      <c r="H208" s="147" t="s">
        <v>1</v>
      </c>
      <c r="I208" s="149"/>
      <c r="L208" s="145"/>
      <c r="M208" s="150"/>
      <c r="T208" s="151"/>
      <c r="AT208" s="147" t="s">
        <v>253</v>
      </c>
      <c r="AU208" s="147" t="s">
        <v>94</v>
      </c>
      <c r="AV208" s="11" t="s">
        <v>94</v>
      </c>
      <c r="AW208" s="11" t="s">
        <v>40</v>
      </c>
      <c r="AX208" s="11" t="s">
        <v>87</v>
      </c>
      <c r="AY208" s="147" t="s">
        <v>245</v>
      </c>
    </row>
    <row r="209" spans="2:51" s="11" customFormat="1" ht="11.25">
      <c r="B209" s="145"/>
      <c r="D209" s="146" t="s">
        <v>253</v>
      </c>
      <c r="E209" s="147" t="s">
        <v>1</v>
      </c>
      <c r="F209" s="148" t="s">
        <v>404</v>
      </c>
      <c r="H209" s="147" t="s">
        <v>1</v>
      </c>
      <c r="I209" s="149"/>
      <c r="L209" s="145"/>
      <c r="M209" s="150"/>
      <c r="T209" s="151"/>
      <c r="AT209" s="147" t="s">
        <v>253</v>
      </c>
      <c r="AU209" s="147" t="s">
        <v>94</v>
      </c>
      <c r="AV209" s="11" t="s">
        <v>94</v>
      </c>
      <c r="AW209" s="11" t="s">
        <v>40</v>
      </c>
      <c r="AX209" s="11" t="s">
        <v>87</v>
      </c>
      <c r="AY209" s="147" t="s">
        <v>245</v>
      </c>
    </row>
    <row r="210" spans="2:51" s="11" customFormat="1" ht="11.25">
      <c r="B210" s="145"/>
      <c r="D210" s="146" t="s">
        <v>253</v>
      </c>
      <c r="E210" s="147" t="s">
        <v>1</v>
      </c>
      <c r="F210" s="148" t="s">
        <v>405</v>
      </c>
      <c r="H210" s="147" t="s">
        <v>1</v>
      </c>
      <c r="I210" s="149"/>
      <c r="L210" s="145"/>
      <c r="M210" s="150"/>
      <c r="T210" s="151"/>
      <c r="AT210" s="147" t="s">
        <v>253</v>
      </c>
      <c r="AU210" s="147" t="s">
        <v>94</v>
      </c>
      <c r="AV210" s="11" t="s">
        <v>94</v>
      </c>
      <c r="AW210" s="11" t="s">
        <v>40</v>
      </c>
      <c r="AX210" s="11" t="s">
        <v>87</v>
      </c>
      <c r="AY210" s="147" t="s">
        <v>245</v>
      </c>
    </row>
    <row r="211" spans="2:51" s="13" customFormat="1" ht="11.25">
      <c r="B211" s="159"/>
      <c r="D211" s="146" t="s">
        <v>253</v>
      </c>
      <c r="E211" s="160" t="s">
        <v>1</v>
      </c>
      <c r="F211" s="161" t="s">
        <v>275</v>
      </c>
      <c r="H211" s="162">
        <v>0</v>
      </c>
      <c r="I211" s="163"/>
      <c r="L211" s="159"/>
      <c r="M211" s="164"/>
      <c r="T211" s="165"/>
      <c r="AT211" s="160" t="s">
        <v>253</v>
      </c>
      <c r="AU211" s="160" t="s">
        <v>94</v>
      </c>
      <c r="AV211" s="13" t="s">
        <v>251</v>
      </c>
      <c r="AW211" s="13" t="s">
        <v>40</v>
      </c>
      <c r="AX211" s="13" t="s">
        <v>87</v>
      </c>
      <c r="AY211" s="160" t="s">
        <v>245</v>
      </c>
    </row>
    <row r="212" spans="2:51" s="11" customFormat="1" ht="11.25">
      <c r="B212" s="145"/>
      <c r="D212" s="146" t="s">
        <v>253</v>
      </c>
      <c r="E212" s="147" t="s">
        <v>1</v>
      </c>
      <c r="F212" s="148" t="s">
        <v>406</v>
      </c>
      <c r="H212" s="147" t="s">
        <v>1</v>
      </c>
      <c r="I212" s="149"/>
      <c r="L212" s="145"/>
      <c r="M212" s="150"/>
      <c r="T212" s="151"/>
      <c r="AT212" s="147" t="s">
        <v>253</v>
      </c>
      <c r="AU212" s="147" t="s">
        <v>94</v>
      </c>
      <c r="AV212" s="11" t="s">
        <v>94</v>
      </c>
      <c r="AW212" s="11" t="s">
        <v>40</v>
      </c>
      <c r="AX212" s="11" t="s">
        <v>87</v>
      </c>
      <c r="AY212" s="147" t="s">
        <v>245</v>
      </c>
    </row>
    <row r="213" spans="2:51" s="11" customFormat="1" ht="11.25">
      <c r="B213" s="145"/>
      <c r="D213" s="146" t="s">
        <v>253</v>
      </c>
      <c r="E213" s="147" t="s">
        <v>1</v>
      </c>
      <c r="F213" s="148" t="s">
        <v>407</v>
      </c>
      <c r="H213" s="147" t="s">
        <v>1</v>
      </c>
      <c r="I213" s="149"/>
      <c r="L213" s="145"/>
      <c r="M213" s="150"/>
      <c r="T213" s="151"/>
      <c r="AT213" s="147" t="s">
        <v>253</v>
      </c>
      <c r="AU213" s="147" t="s">
        <v>94</v>
      </c>
      <c r="AV213" s="11" t="s">
        <v>94</v>
      </c>
      <c r="AW213" s="11" t="s">
        <v>40</v>
      </c>
      <c r="AX213" s="11" t="s">
        <v>87</v>
      </c>
      <c r="AY213" s="147" t="s">
        <v>245</v>
      </c>
    </row>
    <row r="214" spans="2:51" s="12" customFormat="1" ht="11.25">
      <c r="B214" s="152"/>
      <c r="D214" s="146" t="s">
        <v>253</v>
      </c>
      <c r="E214" s="153" t="s">
        <v>1</v>
      </c>
      <c r="F214" s="154" t="s">
        <v>408</v>
      </c>
      <c r="H214" s="155">
        <v>948.2</v>
      </c>
      <c r="I214" s="156"/>
      <c r="L214" s="152"/>
      <c r="M214" s="157"/>
      <c r="T214" s="158"/>
      <c r="AT214" s="153" t="s">
        <v>253</v>
      </c>
      <c r="AU214" s="153" t="s">
        <v>94</v>
      </c>
      <c r="AV214" s="12" t="s">
        <v>96</v>
      </c>
      <c r="AW214" s="12" t="s">
        <v>40</v>
      </c>
      <c r="AX214" s="12" t="s">
        <v>87</v>
      </c>
      <c r="AY214" s="153" t="s">
        <v>245</v>
      </c>
    </row>
    <row r="215" spans="2:51" s="11" customFormat="1" ht="11.25">
      <c r="B215" s="145"/>
      <c r="D215" s="146" t="s">
        <v>253</v>
      </c>
      <c r="E215" s="147" t="s">
        <v>1</v>
      </c>
      <c r="F215" s="148" t="s">
        <v>406</v>
      </c>
      <c r="H215" s="147" t="s">
        <v>1</v>
      </c>
      <c r="I215" s="149"/>
      <c r="L215" s="145"/>
      <c r="M215" s="150"/>
      <c r="T215" s="151"/>
      <c r="AT215" s="147" t="s">
        <v>253</v>
      </c>
      <c r="AU215" s="147" t="s">
        <v>94</v>
      </c>
      <c r="AV215" s="11" t="s">
        <v>94</v>
      </c>
      <c r="AW215" s="11" t="s">
        <v>40</v>
      </c>
      <c r="AX215" s="11" t="s">
        <v>87</v>
      </c>
      <c r="AY215" s="147" t="s">
        <v>245</v>
      </c>
    </row>
    <row r="216" spans="2:51" s="11" customFormat="1" ht="11.25">
      <c r="B216" s="145"/>
      <c r="D216" s="146" t="s">
        <v>253</v>
      </c>
      <c r="E216" s="147" t="s">
        <v>1</v>
      </c>
      <c r="F216" s="148" t="s">
        <v>409</v>
      </c>
      <c r="H216" s="147" t="s">
        <v>1</v>
      </c>
      <c r="I216" s="149"/>
      <c r="L216" s="145"/>
      <c r="M216" s="150"/>
      <c r="T216" s="151"/>
      <c r="AT216" s="147" t="s">
        <v>253</v>
      </c>
      <c r="AU216" s="147" t="s">
        <v>94</v>
      </c>
      <c r="AV216" s="11" t="s">
        <v>94</v>
      </c>
      <c r="AW216" s="11" t="s">
        <v>40</v>
      </c>
      <c r="AX216" s="11" t="s">
        <v>87</v>
      </c>
      <c r="AY216" s="147" t="s">
        <v>245</v>
      </c>
    </row>
    <row r="217" spans="2:51" s="12" customFormat="1" ht="11.25">
      <c r="B217" s="152"/>
      <c r="D217" s="146" t="s">
        <v>253</v>
      </c>
      <c r="E217" s="153" t="s">
        <v>1</v>
      </c>
      <c r="F217" s="154" t="s">
        <v>410</v>
      </c>
      <c r="H217" s="155">
        <v>42.2</v>
      </c>
      <c r="I217" s="156"/>
      <c r="L217" s="152"/>
      <c r="M217" s="157"/>
      <c r="T217" s="158"/>
      <c r="AT217" s="153" t="s">
        <v>253</v>
      </c>
      <c r="AU217" s="153" t="s">
        <v>94</v>
      </c>
      <c r="AV217" s="12" t="s">
        <v>96</v>
      </c>
      <c r="AW217" s="12" t="s">
        <v>40</v>
      </c>
      <c r="AX217" s="12" t="s">
        <v>87</v>
      </c>
      <c r="AY217" s="153" t="s">
        <v>245</v>
      </c>
    </row>
    <row r="218" spans="2:51" s="11" customFormat="1" ht="11.25">
      <c r="B218" s="145"/>
      <c r="D218" s="146" t="s">
        <v>253</v>
      </c>
      <c r="E218" s="147" t="s">
        <v>1</v>
      </c>
      <c r="F218" s="148" t="s">
        <v>411</v>
      </c>
      <c r="H218" s="147" t="s">
        <v>1</v>
      </c>
      <c r="I218" s="149"/>
      <c r="L218" s="145"/>
      <c r="M218" s="150"/>
      <c r="T218" s="151"/>
      <c r="AT218" s="147" t="s">
        <v>253</v>
      </c>
      <c r="AU218" s="147" t="s">
        <v>94</v>
      </c>
      <c r="AV218" s="11" t="s">
        <v>94</v>
      </c>
      <c r="AW218" s="11" t="s">
        <v>40</v>
      </c>
      <c r="AX218" s="11" t="s">
        <v>87</v>
      </c>
      <c r="AY218" s="147" t="s">
        <v>245</v>
      </c>
    </row>
    <row r="219" spans="2:51" s="11" customFormat="1" ht="11.25">
      <c r="B219" s="145"/>
      <c r="D219" s="146" t="s">
        <v>253</v>
      </c>
      <c r="E219" s="147" t="s">
        <v>1</v>
      </c>
      <c r="F219" s="148" t="s">
        <v>412</v>
      </c>
      <c r="H219" s="147" t="s">
        <v>1</v>
      </c>
      <c r="I219" s="149"/>
      <c r="L219" s="145"/>
      <c r="M219" s="150"/>
      <c r="T219" s="151"/>
      <c r="AT219" s="147" t="s">
        <v>253</v>
      </c>
      <c r="AU219" s="147" t="s">
        <v>94</v>
      </c>
      <c r="AV219" s="11" t="s">
        <v>94</v>
      </c>
      <c r="AW219" s="11" t="s">
        <v>40</v>
      </c>
      <c r="AX219" s="11" t="s">
        <v>87</v>
      </c>
      <c r="AY219" s="147" t="s">
        <v>245</v>
      </c>
    </row>
    <row r="220" spans="2:51" s="12" customFormat="1" ht="11.25">
      <c r="B220" s="152"/>
      <c r="D220" s="146" t="s">
        <v>253</v>
      </c>
      <c r="E220" s="153" t="s">
        <v>1</v>
      </c>
      <c r="F220" s="154" t="s">
        <v>413</v>
      </c>
      <c r="H220" s="155">
        <v>28</v>
      </c>
      <c r="I220" s="156"/>
      <c r="L220" s="152"/>
      <c r="M220" s="157"/>
      <c r="T220" s="158"/>
      <c r="AT220" s="153" t="s">
        <v>253</v>
      </c>
      <c r="AU220" s="153" t="s">
        <v>94</v>
      </c>
      <c r="AV220" s="12" t="s">
        <v>96</v>
      </c>
      <c r="AW220" s="12" t="s">
        <v>40</v>
      </c>
      <c r="AX220" s="12" t="s">
        <v>87</v>
      </c>
      <c r="AY220" s="153" t="s">
        <v>245</v>
      </c>
    </row>
    <row r="221" spans="2:51" s="13" customFormat="1" ht="11.25">
      <c r="B221" s="159"/>
      <c r="D221" s="146" t="s">
        <v>253</v>
      </c>
      <c r="E221" s="160" t="s">
        <v>196</v>
      </c>
      <c r="F221" s="161" t="s">
        <v>275</v>
      </c>
      <c r="H221" s="162">
        <v>1018.4</v>
      </c>
      <c r="I221" s="163"/>
      <c r="L221" s="159"/>
      <c r="M221" s="164"/>
      <c r="T221" s="165"/>
      <c r="AT221" s="160" t="s">
        <v>253</v>
      </c>
      <c r="AU221" s="160" t="s">
        <v>94</v>
      </c>
      <c r="AV221" s="13" t="s">
        <v>251</v>
      </c>
      <c r="AW221" s="13" t="s">
        <v>40</v>
      </c>
      <c r="AX221" s="13" t="s">
        <v>87</v>
      </c>
      <c r="AY221" s="160" t="s">
        <v>245</v>
      </c>
    </row>
    <row r="222" spans="2:51" s="11" customFormat="1" ht="22.5">
      <c r="B222" s="145"/>
      <c r="D222" s="146" t="s">
        <v>253</v>
      </c>
      <c r="E222" s="147" t="s">
        <v>1</v>
      </c>
      <c r="F222" s="148" t="s">
        <v>414</v>
      </c>
      <c r="H222" s="147" t="s">
        <v>1</v>
      </c>
      <c r="I222" s="149"/>
      <c r="L222" s="145"/>
      <c r="M222" s="150"/>
      <c r="T222" s="151"/>
      <c r="AT222" s="147" t="s">
        <v>253</v>
      </c>
      <c r="AU222" s="147" t="s">
        <v>94</v>
      </c>
      <c r="AV222" s="11" t="s">
        <v>94</v>
      </c>
      <c r="AW222" s="11" t="s">
        <v>40</v>
      </c>
      <c r="AX222" s="11" t="s">
        <v>87</v>
      </c>
      <c r="AY222" s="147" t="s">
        <v>245</v>
      </c>
    </row>
    <row r="223" spans="2:51" s="11" customFormat="1" ht="11.25">
      <c r="B223" s="145"/>
      <c r="D223" s="146" t="s">
        <v>253</v>
      </c>
      <c r="E223" s="147" t="s">
        <v>1</v>
      </c>
      <c r="F223" s="148" t="s">
        <v>415</v>
      </c>
      <c r="H223" s="147" t="s">
        <v>1</v>
      </c>
      <c r="I223" s="149"/>
      <c r="L223" s="145"/>
      <c r="M223" s="150"/>
      <c r="T223" s="151"/>
      <c r="AT223" s="147" t="s">
        <v>253</v>
      </c>
      <c r="AU223" s="147" t="s">
        <v>94</v>
      </c>
      <c r="AV223" s="11" t="s">
        <v>94</v>
      </c>
      <c r="AW223" s="11" t="s">
        <v>40</v>
      </c>
      <c r="AX223" s="11" t="s">
        <v>87</v>
      </c>
      <c r="AY223" s="147" t="s">
        <v>245</v>
      </c>
    </row>
    <row r="224" spans="2:51" s="12" customFormat="1" ht="11.25">
      <c r="B224" s="152"/>
      <c r="D224" s="146" t="s">
        <v>253</v>
      </c>
      <c r="E224" s="153" t="s">
        <v>1</v>
      </c>
      <c r="F224" s="154" t="s">
        <v>416</v>
      </c>
      <c r="H224" s="155">
        <v>488.83199999999999</v>
      </c>
      <c r="I224" s="156"/>
      <c r="L224" s="152"/>
      <c r="M224" s="157"/>
      <c r="T224" s="158"/>
      <c r="AT224" s="153" t="s">
        <v>253</v>
      </c>
      <c r="AU224" s="153" t="s">
        <v>94</v>
      </c>
      <c r="AV224" s="12" t="s">
        <v>96</v>
      </c>
      <c r="AW224" s="12" t="s">
        <v>40</v>
      </c>
      <c r="AX224" s="12" t="s">
        <v>87</v>
      </c>
      <c r="AY224" s="153" t="s">
        <v>245</v>
      </c>
    </row>
    <row r="225" spans="2:65" s="13" customFormat="1" ht="11.25">
      <c r="B225" s="159"/>
      <c r="D225" s="146" t="s">
        <v>253</v>
      </c>
      <c r="E225" s="160" t="s">
        <v>1</v>
      </c>
      <c r="F225" s="161" t="s">
        <v>275</v>
      </c>
      <c r="H225" s="162">
        <v>488.83199999999999</v>
      </c>
      <c r="I225" s="163"/>
      <c r="L225" s="159"/>
      <c r="M225" s="164"/>
      <c r="T225" s="165"/>
      <c r="AT225" s="160" t="s">
        <v>253</v>
      </c>
      <c r="AU225" s="160" t="s">
        <v>94</v>
      </c>
      <c r="AV225" s="13" t="s">
        <v>251</v>
      </c>
      <c r="AW225" s="13" t="s">
        <v>40</v>
      </c>
      <c r="AX225" s="13" t="s">
        <v>94</v>
      </c>
      <c r="AY225" s="160" t="s">
        <v>245</v>
      </c>
    </row>
    <row r="226" spans="2:65" s="1" customFormat="1" ht="24.2" customHeight="1">
      <c r="B226" s="33"/>
      <c r="C226" s="132" t="s">
        <v>191</v>
      </c>
      <c r="D226" s="132" t="s">
        <v>246</v>
      </c>
      <c r="E226" s="133" t="s">
        <v>417</v>
      </c>
      <c r="F226" s="134" t="s">
        <v>418</v>
      </c>
      <c r="G226" s="135" t="s">
        <v>350</v>
      </c>
      <c r="H226" s="136">
        <v>82.024000000000001</v>
      </c>
      <c r="I226" s="137"/>
      <c r="J226" s="138">
        <f>ROUND(I226*H226,2)</f>
        <v>0</v>
      </c>
      <c r="K226" s="134" t="s">
        <v>250</v>
      </c>
      <c r="L226" s="33"/>
      <c r="M226" s="139" t="s">
        <v>1</v>
      </c>
      <c r="N226" s="140" t="s">
        <v>52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251</v>
      </c>
      <c r="AT226" s="143" t="s">
        <v>246</v>
      </c>
      <c r="AU226" s="143" t="s">
        <v>94</v>
      </c>
      <c r="AY226" s="17" t="s">
        <v>245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94</v>
      </c>
      <c r="BK226" s="144">
        <f>ROUND(I226*H226,2)</f>
        <v>0</v>
      </c>
      <c r="BL226" s="17" t="s">
        <v>251</v>
      </c>
      <c r="BM226" s="143" t="s">
        <v>419</v>
      </c>
    </row>
    <row r="227" spans="2:65" s="11" customFormat="1" ht="11.25">
      <c r="B227" s="145"/>
      <c r="D227" s="146" t="s">
        <v>253</v>
      </c>
      <c r="E227" s="147" t="s">
        <v>1</v>
      </c>
      <c r="F227" s="148" t="s">
        <v>420</v>
      </c>
      <c r="H227" s="147" t="s">
        <v>1</v>
      </c>
      <c r="I227" s="149"/>
      <c r="L227" s="145"/>
      <c r="M227" s="150"/>
      <c r="T227" s="151"/>
      <c r="AT227" s="147" t="s">
        <v>253</v>
      </c>
      <c r="AU227" s="147" t="s">
        <v>94</v>
      </c>
      <c r="AV227" s="11" t="s">
        <v>94</v>
      </c>
      <c r="AW227" s="11" t="s">
        <v>40</v>
      </c>
      <c r="AX227" s="11" t="s">
        <v>87</v>
      </c>
      <c r="AY227" s="147" t="s">
        <v>245</v>
      </c>
    </row>
    <row r="228" spans="2:65" s="11" customFormat="1" ht="11.25">
      <c r="B228" s="145"/>
      <c r="D228" s="146" t="s">
        <v>253</v>
      </c>
      <c r="E228" s="147" t="s">
        <v>1</v>
      </c>
      <c r="F228" s="148" t="s">
        <v>406</v>
      </c>
      <c r="H228" s="147" t="s">
        <v>1</v>
      </c>
      <c r="I228" s="149"/>
      <c r="L228" s="145"/>
      <c r="M228" s="150"/>
      <c r="T228" s="151"/>
      <c r="AT228" s="147" t="s">
        <v>253</v>
      </c>
      <c r="AU228" s="147" t="s">
        <v>94</v>
      </c>
      <c r="AV228" s="11" t="s">
        <v>94</v>
      </c>
      <c r="AW228" s="11" t="s">
        <v>40</v>
      </c>
      <c r="AX228" s="11" t="s">
        <v>87</v>
      </c>
      <c r="AY228" s="147" t="s">
        <v>245</v>
      </c>
    </row>
    <row r="229" spans="2:65" s="11" customFormat="1" ht="11.25">
      <c r="B229" s="145"/>
      <c r="D229" s="146" t="s">
        <v>253</v>
      </c>
      <c r="E229" s="147" t="s">
        <v>1</v>
      </c>
      <c r="F229" s="148" t="s">
        <v>407</v>
      </c>
      <c r="H229" s="147" t="s">
        <v>1</v>
      </c>
      <c r="I229" s="149"/>
      <c r="L229" s="145"/>
      <c r="M229" s="150"/>
      <c r="T229" s="151"/>
      <c r="AT229" s="147" t="s">
        <v>253</v>
      </c>
      <c r="AU229" s="147" t="s">
        <v>94</v>
      </c>
      <c r="AV229" s="11" t="s">
        <v>94</v>
      </c>
      <c r="AW229" s="11" t="s">
        <v>40</v>
      </c>
      <c r="AX229" s="11" t="s">
        <v>87</v>
      </c>
      <c r="AY229" s="147" t="s">
        <v>245</v>
      </c>
    </row>
    <row r="230" spans="2:65" s="12" customFormat="1" ht="11.25">
      <c r="B230" s="152"/>
      <c r="D230" s="146" t="s">
        <v>253</v>
      </c>
      <c r="E230" s="153" t="s">
        <v>1</v>
      </c>
      <c r="F230" s="154" t="s">
        <v>421</v>
      </c>
      <c r="H230" s="155">
        <v>161.19399999999999</v>
      </c>
      <c r="I230" s="156"/>
      <c r="L230" s="152"/>
      <c r="M230" s="157"/>
      <c r="T230" s="158"/>
      <c r="AT230" s="153" t="s">
        <v>253</v>
      </c>
      <c r="AU230" s="153" t="s">
        <v>94</v>
      </c>
      <c r="AV230" s="12" t="s">
        <v>96</v>
      </c>
      <c r="AW230" s="12" t="s">
        <v>40</v>
      </c>
      <c r="AX230" s="12" t="s">
        <v>87</v>
      </c>
      <c r="AY230" s="153" t="s">
        <v>245</v>
      </c>
    </row>
    <row r="231" spans="2:65" s="11" customFormat="1" ht="11.25">
      <c r="B231" s="145"/>
      <c r="D231" s="146" t="s">
        <v>253</v>
      </c>
      <c r="E231" s="147" t="s">
        <v>1</v>
      </c>
      <c r="F231" s="148" t="s">
        <v>406</v>
      </c>
      <c r="H231" s="147" t="s">
        <v>1</v>
      </c>
      <c r="I231" s="149"/>
      <c r="L231" s="145"/>
      <c r="M231" s="150"/>
      <c r="T231" s="151"/>
      <c r="AT231" s="147" t="s">
        <v>253</v>
      </c>
      <c r="AU231" s="147" t="s">
        <v>94</v>
      </c>
      <c r="AV231" s="11" t="s">
        <v>94</v>
      </c>
      <c r="AW231" s="11" t="s">
        <v>40</v>
      </c>
      <c r="AX231" s="11" t="s">
        <v>87</v>
      </c>
      <c r="AY231" s="147" t="s">
        <v>245</v>
      </c>
    </row>
    <row r="232" spans="2:65" s="11" customFormat="1" ht="11.25">
      <c r="B232" s="145"/>
      <c r="D232" s="146" t="s">
        <v>253</v>
      </c>
      <c r="E232" s="147" t="s">
        <v>1</v>
      </c>
      <c r="F232" s="148" t="s">
        <v>409</v>
      </c>
      <c r="H232" s="147" t="s">
        <v>1</v>
      </c>
      <c r="I232" s="149"/>
      <c r="L232" s="145"/>
      <c r="M232" s="150"/>
      <c r="T232" s="151"/>
      <c r="AT232" s="147" t="s">
        <v>253</v>
      </c>
      <c r="AU232" s="147" t="s">
        <v>94</v>
      </c>
      <c r="AV232" s="11" t="s">
        <v>94</v>
      </c>
      <c r="AW232" s="11" t="s">
        <v>40</v>
      </c>
      <c r="AX232" s="11" t="s">
        <v>87</v>
      </c>
      <c r="AY232" s="147" t="s">
        <v>245</v>
      </c>
    </row>
    <row r="233" spans="2:65" s="12" customFormat="1" ht="11.25">
      <c r="B233" s="152"/>
      <c r="D233" s="146" t="s">
        <v>253</v>
      </c>
      <c r="E233" s="153" t="s">
        <v>1</v>
      </c>
      <c r="F233" s="154" t="s">
        <v>422</v>
      </c>
      <c r="H233" s="155">
        <v>6.33</v>
      </c>
      <c r="I233" s="156"/>
      <c r="L233" s="152"/>
      <c r="M233" s="157"/>
      <c r="T233" s="158"/>
      <c r="AT233" s="153" t="s">
        <v>253</v>
      </c>
      <c r="AU233" s="153" t="s">
        <v>94</v>
      </c>
      <c r="AV233" s="12" t="s">
        <v>96</v>
      </c>
      <c r="AW233" s="12" t="s">
        <v>40</v>
      </c>
      <c r="AX233" s="12" t="s">
        <v>87</v>
      </c>
      <c r="AY233" s="153" t="s">
        <v>245</v>
      </c>
    </row>
    <row r="234" spans="2:65" s="11" customFormat="1" ht="11.25">
      <c r="B234" s="145"/>
      <c r="D234" s="146" t="s">
        <v>253</v>
      </c>
      <c r="E234" s="147" t="s">
        <v>1</v>
      </c>
      <c r="F234" s="148" t="s">
        <v>411</v>
      </c>
      <c r="H234" s="147" t="s">
        <v>1</v>
      </c>
      <c r="I234" s="149"/>
      <c r="L234" s="145"/>
      <c r="M234" s="150"/>
      <c r="T234" s="151"/>
      <c r="AT234" s="147" t="s">
        <v>253</v>
      </c>
      <c r="AU234" s="147" t="s">
        <v>94</v>
      </c>
      <c r="AV234" s="11" t="s">
        <v>94</v>
      </c>
      <c r="AW234" s="11" t="s">
        <v>40</v>
      </c>
      <c r="AX234" s="11" t="s">
        <v>87</v>
      </c>
      <c r="AY234" s="147" t="s">
        <v>245</v>
      </c>
    </row>
    <row r="235" spans="2:65" s="11" customFormat="1" ht="11.25">
      <c r="B235" s="145"/>
      <c r="D235" s="146" t="s">
        <v>253</v>
      </c>
      <c r="E235" s="147" t="s">
        <v>1</v>
      </c>
      <c r="F235" s="148" t="s">
        <v>412</v>
      </c>
      <c r="H235" s="147" t="s">
        <v>1</v>
      </c>
      <c r="I235" s="149"/>
      <c r="L235" s="145"/>
      <c r="M235" s="150"/>
      <c r="T235" s="151"/>
      <c r="AT235" s="147" t="s">
        <v>253</v>
      </c>
      <c r="AU235" s="147" t="s">
        <v>94</v>
      </c>
      <c r="AV235" s="11" t="s">
        <v>94</v>
      </c>
      <c r="AW235" s="11" t="s">
        <v>40</v>
      </c>
      <c r="AX235" s="11" t="s">
        <v>87</v>
      </c>
      <c r="AY235" s="147" t="s">
        <v>245</v>
      </c>
    </row>
    <row r="236" spans="2:65" s="12" customFormat="1" ht="11.25">
      <c r="B236" s="152"/>
      <c r="D236" s="146" t="s">
        <v>253</v>
      </c>
      <c r="E236" s="153" t="s">
        <v>1</v>
      </c>
      <c r="F236" s="154" t="s">
        <v>423</v>
      </c>
      <c r="H236" s="155">
        <v>3.36</v>
      </c>
      <c r="I236" s="156"/>
      <c r="L236" s="152"/>
      <c r="M236" s="157"/>
      <c r="T236" s="158"/>
      <c r="AT236" s="153" t="s">
        <v>253</v>
      </c>
      <c r="AU236" s="153" t="s">
        <v>94</v>
      </c>
      <c r="AV236" s="12" t="s">
        <v>96</v>
      </c>
      <c r="AW236" s="12" t="s">
        <v>40</v>
      </c>
      <c r="AX236" s="12" t="s">
        <v>87</v>
      </c>
      <c r="AY236" s="153" t="s">
        <v>245</v>
      </c>
    </row>
    <row r="237" spans="2:65" s="13" customFormat="1" ht="11.25">
      <c r="B237" s="159"/>
      <c r="D237" s="146" t="s">
        <v>253</v>
      </c>
      <c r="E237" s="160" t="s">
        <v>199</v>
      </c>
      <c r="F237" s="161" t="s">
        <v>275</v>
      </c>
      <c r="H237" s="162">
        <v>170.88399999999999</v>
      </c>
      <c r="I237" s="163"/>
      <c r="L237" s="159"/>
      <c r="M237" s="164"/>
      <c r="T237" s="165"/>
      <c r="AT237" s="160" t="s">
        <v>253</v>
      </c>
      <c r="AU237" s="160" t="s">
        <v>94</v>
      </c>
      <c r="AV237" s="13" t="s">
        <v>251</v>
      </c>
      <c r="AW237" s="13" t="s">
        <v>40</v>
      </c>
      <c r="AX237" s="13" t="s">
        <v>87</v>
      </c>
      <c r="AY237" s="160" t="s">
        <v>245</v>
      </c>
    </row>
    <row r="238" spans="2:65" s="11" customFormat="1" ht="22.5">
      <c r="B238" s="145"/>
      <c r="D238" s="146" t="s">
        <v>253</v>
      </c>
      <c r="E238" s="147" t="s">
        <v>1</v>
      </c>
      <c r="F238" s="148" t="s">
        <v>414</v>
      </c>
      <c r="H238" s="147" t="s">
        <v>1</v>
      </c>
      <c r="I238" s="149"/>
      <c r="L238" s="145"/>
      <c r="M238" s="150"/>
      <c r="T238" s="151"/>
      <c r="AT238" s="147" t="s">
        <v>253</v>
      </c>
      <c r="AU238" s="147" t="s">
        <v>94</v>
      </c>
      <c r="AV238" s="11" t="s">
        <v>94</v>
      </c>
      <c r="AW238" s="11" t="s">
        <v>40</v>
      </c>
      <c r="AX238" s="11" t="s">
        <v>87</v>
      </c>
      <c r="AY238" s="147" t="s">
        <v>245</v>
      </c>
    </row>
    <row r="239" spans="2:65" s="11" customFormat="1" ht="11.25">
      <c r="B239" s="145"/>
      <c r="D239" s="146" t="s">
        <v>253</v>
      </c>
      <c r="E239" s="147" t="s">
        <v>1</v>
      </c>
      <c r="F239" s="148" t="s">
        <v>415</v>
      </c>
      <c r="H239" s="147" t="s">
        <v>1</v>
      </c>
      <c r="I239" s="149"/>
      <c r="L239" s="145"/>
      <c r="M239" s="150"/>
      <c r="T239" s="151"/>
      <c r="AT239" s="147" t="s">
        <v>253</v>
      </c>
      <c r="AU239" s="147" t="s">
        <v>94</v>
      </c>
      <c r="AV239" s="11" t="s">
        <v>94</v>
      </c>
      <c r="AW239" s="11" t="s">
        <v>40</v>
      </c>
      <c r="AX239" s="11" t="s">
        <v>87</v>
      </c>
      <c r="AY239" s="147" t="s">
        <v>245</v>
      </c>
    </row>
    <row r="240" spans="2:65" s="12" customFormat="1" ht="11.25">
      <c r="B240" s="152"/>
      <c r="D240" s="146" t="s">
        <v>253</v>
      </c>
      <c r="E240" s="153" t="s">
        <v>1</v>
      </c>
      <c r="F240" s="154" t="s">
        <v>424</v>
      </c>
      <c r="H240" s="155">
        <v>82.024000000000001</v>
      </c>
      <c r="I240" s="156"/>
      <c r="L240" s="152"/>
      <c r="M240" s="157"/>
      <c r="T240" s="158"/>
      <c r="AT240" s="153" t="s">
        <v>253</v>
      </c>
      <c r="AU240" s="153" t="s">
        <v>94</v>
      </c>
      <c r="AV240" s="12" t="s">
        <v>96</v>
      </c>
      <c r="AW240" s="12" t="s">
        <v>40</v>
      </c>
      <c r="AX240" s="12" t="s">
        <v>87</v>
      </c>
      <c r="AY240" s="153" t="s">
        <v>245</v>
      </c>
    </row>
    <row r="241" spans="2:65" s="13" customFormat="1" ht="11.25">
      <c r="B241" s="159"/>
      <c r="D241" s="146" t="s">
        <v>253</v>
      </c>
      <c r="E241" s="160" t="s">
        <v>202</v>
      </c>
      <c r="F241" s="161" t="s">
        <v>275</v>
      </c>
      <c r="H241" s="162">
        <v>82.024000000000001</v>
      </c>
      <c r="I241" s="163"/>
      <c r="L241" s="159"/>
      <c r="M241" s="164"/>
      <c r="T241" s="165"/>
      <c r="AT241" s="160" t="s">
        <v>253</v>
      </c>
      <c r="AU241" s="160" t="s">
        <v>94</v>
      </c>
      <c r="AV241" s="13" t="s">
        <v>251</v>
      </c>
      <c r="AW241" s="13" t="s">
        <v>40</v>
      </c>
      <c r="AX241" s="13" t="s">
        <v>94</v>
      </c>
      <c r="AY241" s="160" t="s">
        <v>245</v>
      </c>
    </row>
    <row r="242" spans="2:65" s="1" customFormat="1" ht="37.9" customHeight="1">
      <c r="B242" s="33"/>
      <c r="C242" s="132" t="s">
        <v>425</v>
      </c>
      <c r="D242" s="132" t="s">
        <v>246</v>
      </c>
      <c r="E242" s="133" t="s">
        <v>426</v>
      </c>
      <c r="F242" s="134" t="s">
        <v>427</v>
      </c>
      <c r="G242" s="135" t="s">
        <v>350</v>
      </c>
      <c r="H242" s="136">
        <v>82.024000000000001</v>
      </c>
      <c r="I242" s="137"/>
      <c r="J242" s="138">
        <f>ROUND(I242*H242,2)</f>
        <v>0</v>
      </c>
      <c r="K242" s="134" t="s">
        <v>250</v>
      </c>
      <c r="L242" s="33"/>
      <c r="M242" s="139" t="s">
        <v>1</v>
      </c>
      <c r="N242" s="140" t="s">
        <v>52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251</v>
      </c>
      <c r="AT242" s="143" t="s">
        <v>246</v>
      </c>
      <c r="AU242" s="143" t="s">
        <v>94</v>
      </c>
      <c r="AY242" s="17" t="s">
        <v>245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94</v>
      </c>
      <c r="BK242" s="144">
        <f>ROUND(I242*H242,2)</f>
        <v>0</v>
      </c>
      <c r="BL242" s="17" t="s">
        <v>251</v>
      </c>
      <c r="BM242" s="143" t="s">
        <v>428</v>
      </c>
    </row>
    <row r="243" spans="2:65" s="12" customFormat="1" ht="11.25">
      <c r="B243" s="152"/>
      <c r="D243" s="146" t="s">
        <v>253</v>
      </c>
      <c r="E243" s="153" t="s">
        <v>1</v>
      </c>
      <c r="F243" s="154" t="s">
        <v>202</v>
      </c>
      <c r="H243" s="155">
        <v>82.024000000000001</v>
      </c>
      <c r="I243" s="156"/>
      <c r="L243" s="152"/>
      <c r="M243" s="157"/>
      <c r="T243" s="158"/>
      <c r="AT243" s="153" t="s">
        <v>253</v>
      </c>
      <c r="AU243" s="153" t="s">
        <v>94</v>
      </c>
      <c r="AV243" s="12" t="s">
        <v>96</v>
      </c>
      <c r="AW243" s="12" t="s">
        <v>40</v>
      </c>
      <c r="AX243" s="12" t="s">
        <v>94</v>
      </c>
      <c r="AY243" s="153" t="s">
        <v>245</v>
      </c>
    </row>
    <row r="244" spans="2:65" s="1" customFormat="1" ht="37.9" customHeight="1">
      <c r="B244" s="33"/>
      <c r="C244" s="132" t="s">
        <v>429</v>
      </c>
      <c r="D244" s="132" t="s">
        <v>246</v>
      </c>
      <c r="E244" s="133" t="s">
        <v>430</v>
      </c>
      <c r="F244" s="134" t="s">
        <v>431</v>
      </c>
      <c r="G244" s="135" t="s">
        <v>350</v>
      </c>
      <c r="H244" s="136">
        <v>246.072</v>
      </c>
      <c r="I244" s="137"/>
      <c r="J244" s="138">
        <f>ROUND(I244*H244,2)</f>
        <v>0</v>
      </c>
      <c r="K244" s="134" t="s">
        <v>250</v>
      </c>
      <c r="L244" s="33"/>
      <c r="M244" s="139" t="s">
        <v>1</v>
      </c>
      <c r="N244" s="140" t="s">
        <v>52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251</v>
      </c>
      <c r="AT244" s="143" t="s">
        <v>246</v>
      </c>
      <c r="AU244" s="143" t="s">
        <v>94</v>
      </c>
      <c r="AY244" s="17" t="s">
        <v>245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94</v>
      </c>
      <c r="BK244" s="144">
        <f>ROUND(I244*H244,2)</f>
        <v>0</v>
      </c>
      <c r="BL244" s="17" t="s">
        <v>251</v>
      </c>
      <c r="BM244" s="143" t="s">
        <v>432</v>
      </c>
    </row>
    <row r="245" spans="2:65" s="12" customFormat="1" ht="11.25">
      <c r="B245" s="152"/>
      <c r="D245" s="146" t="s">
        <v>253</v>
      </c>
      <c r="E245" s="153" t="s">
        <v>1</v>
      </c>
      <c r="F245" s="154" t="s">
        <v>433</v>
      </c>
      <c r="H245" s="155">
        <v>246.072</v>
      </c>
      <c r="I245" s="156"/>
      <c r="L245" s="152"/>
      <c r="M245" s="157"/>
      <c r="T245" s="158"/>
      <c r="AT245" s="153" t="s">
        <v>253</v>
      </c>
      <c r="AU245" s="153" t="s">
        <v>94</v>
      </c>
      <c r="AV245" s="12" t="s">
        <v>96</v>
      </c>
      <c r="AW245" s="12" t="s">
        <v>40</v>
      </c>
      <c r="AX245" s="12" t="s">
        <v>94</v>
      </c>
      <c r="AY245" s="153" t="s">
        <v>245</v>
      </c>
    </row>
    <row r="246" spans="2:65" s="1" customFormat="1" ht="33" customHeight="1">
      <c r="B246" s="33"/>
      <c r="C246" s="132" t="s">
        <v>434</v>
      </c>
      <c r="D246" s="132" t="s">
        <v>246</v>
      </c>
      <c r="E246" s="133" t="s">
        <v>435</v>
      </c>
      <c r="F246" s="134" t="s">
        <v>436</v>
      </c>
      <c r="G246" s="135" t="s">
        <v>249</v>
      </c>
      <c r="H246" s="136">
        <v>529.56799999999998</v>
      </c>
      <c r="I246" s="137"/>
      <c r="J246" s="138">
        <f>ROUND(I246*H246,2)</f>
        <v>0</v>
      </c>
      <c r="K246" s="134" t="s">
        <v>250</v>
      </c>
      <c r="L246" s="33"/>
      <c r="M246" s="139" t="s">
        <v>1</v>
      </c>
      <c r="N246" s="140" t="s">
        <v>52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251</v>
      </c>
      <c r="AT246" s="143" t="s">
        <v>246</v>
      </c>
      <c r="AU246" s="143" t="s">
        <v>94</v>
      </c>
      <c r="AY246" s="17" t="s">
        <v>245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94</v>
      </c>
      <c r="BK246" s="144">
        <f>ROUND(I246*H246,2)</f>
        <v>0</v>
      </c>
      <c r="BL246" s="17" t="s">
        <v>251</v>
      </c>
      <c r="BM246" s="143" t="s">
        <v>437</v>
      </c>
    </row>
    <row r="247" spans="2:65" s="11" customFormat="1" ht="22.5">
      <c r="B247" s="145"/>
      <c r="D247" s="146" t="s">
        <v>253</v>
      </c>
      <c r="E247" s="147" t="s">
        <v>1</v>
      </c>
      <c r="F247" s="148" t="s">
        <v>403</v>
      </c>
      <c r="H247" s="147" t="s">
        <v>1</v>
      </c>
      <c r="I247" s="149"/>
      <c r="L247" s="145"/>
      <c r="M247" s="150"/>
      <c r="T247" s="151"/>
      <c r="AT247" s="147" t="s">
        <v>253</v>
      </c>
      <c r="AU247" s="147" t="s">
        <v>94</v>
      </c>
      <c r="AV247" s="11" t="s">
        <v>94</v>
      </c>
      <c r="AW247" s="11" t="s">
        <v>40</v>
      </c>
      <c r="AX247" s="11" t="s">
        <v>87</v>
      </c>
      <c r="AY247" s="147" t="s">
        <v>245</v>
      </c>
    </row>
    <row r="248" spans="2:65" s="11" customFormat="1" ht="11.25">
      <c r="B248" s="145"/>
      <c r="D248" s="146" t="s">
        <v>253</v>
      </c>
      <c r="E248" s="147" t="s">
        <v>1</v>
      </c>
      <c r="F248" s="148" t="s">
        <v>404</v>
      </c>
      <c r="H248" s="147" t="s">
        <v>1</v>
      </c>
      <c r="I248" s="149"/>
      <c r="L248" s="145"/>
      <c r="M248" s="150"/>
      <c r="T248" s="151"/>
      <c r="AT248" s="147" t="s">
        <v>253</v>
      </c>
      <c r="AU248" s="147" t="s">
        <v>94</v>
      </c>
      <c r="AV248" s="11" t="s">
        <v>94</v>
      </c>
      <c r="AW248" s="11" t="s">
        <v>40</v>
      </c>
      <c r="AX248" s="11" t="s">
        <v>87</v>
      </c>
      <c r="AY248" s="147" t="s">
        <v>245</v>
      </c>
    </row>
    <row r="249" spans="2:65" s="11" customFormat="1" ht="11.25">
      <c r="B249" s="145"/>
      <c r="D249" s="146" t="s">
        <v>253</v>
      </c>
      <c r="E249" s="147" t="s">
        <v>1</v>
      </c>
      <c r="F249" s="148" t="s">
        <v>405</v>
      </c>
      <c r="H249" s="147" t="s">
        <v>1</v>
      </c>
      <c r="I249" s="149"/>
      <c r="L249" s="145"/>
      <c r="M249" s="150"/>
      <c r="T249" s="151"/>
      <c r="AT249" s="147" t="s">
        <v>253</v>
      </c>
      <c r="AU249" s="147" t="s">
        <v>94</v>
      </c>
      <c r="AV249" s="11" t="s">
        <v>94</v>
      </c>
      <c r="AW249" s="11" t="s">
        <v>40</v>
      </c>
      <c r="AX249" s="11" t="s">
        <v>87</v>
      </c>
      <c r="AY249" s="147" t="s">
        <v>245</v>
      </c>
    </row>
    <row r="250" spans="2:65" s="11" customFormat="1" ht="22.5">
      <c r="B250" s="145"/>
      <c r="D250" s="146" t="s">
        <v>253</v>
      </c>
      <c r="E250" s="147" t="s">
        <v>1</v>
      </c>
      <c r="F250" s="148" t="s">
        <v>438</v>
      </c>
      <c r="H250" s="147" t="s">
        <v>1</v>
      </c>
      <c r="I250" s="149"/>
      <c r="L250" s="145"/>
      <c r="M250" s="150"/>
      <c r="T250" s="151"/>
      <c r="AT250" s="147" t="s">
        <v>253</v>
      </c>
      <c r="AU250" s="147" t="s">
        <v>94</v>
      </c>
      <c r="AV250" s="11" t="s">
        <v>94</v>
      </c>
      <c r="AW250" s="11" t="s">
        <v>40</v>
      </c>
      <c r="AX250" s="11" t="s">
        <v>87</v>
      </c>
      <c r="AY250" s="147" t="s">
        <v>245</v>
      </c>
    </row>
    <row r="251" spans="2:65" s="11" customFormat="1" ht="11.25">
      <c r="B251" s="145"/>
      <c r="D251" s="146" t="s">
        <v>253</v>
      </c>
      <c r="E251" s="147" t="s">
        <v>1</v>
      </c>
      <c r="F251" s="148" t="s">
        <v>439</v>
      </c>
      <c r="H251" s="147" t="s">
        <v>1</v>
      </c>
      <c r="I251" s="149"/>
      <c r="L251" s="145"/>
      <c r="M251" s="150"/>
      <c r="T251" s="151"/>
      <c r="AT251" s="147" t="s">
        <v>253</v>
      </c>
      <c r="AU251" s="147" t="s">
        <v>94</v>
      </c>
      <c r="AV251" s="11" t="s">
        <v>94</v>
      </c>
      <c r="AW251" s="11" t="s">
        <v>40</v>
      </c>
      <c r="AX251" s="11" t="s">
        <v>87</v>
      </c>
      <c r="AY251" s="147" t="s">
        <v>245</v>
      </c>
    </row>
    <row r="252" spans="2:65" s="12" customFormat="1" ht="11.25">
      <c r="B252" s="152"/>
      <c r="D252" s="146" t="s">
        <v>253</v>
      </c>
      <c r="E252" s="153" t="s">
        <v>1</v>
      </c>
      <c r="F252" s="154" t="s">
        <v>440</v>
      </c>
      <c r="H252" s="155">
        <v>529.56799999999998</v>
      </c>
      <c r="I252" s="156"/>
      <c r="L252" s="152"/>
      <c r="M252" s="157"/>
      <c r="T252" s="158"/>
      <c r="AT252" s="153" t="s">
        <v>253</v>
      </c>
      <c r="AU252" s="153" t="s">
        <v>94</v>
      </c>
      <c r="AV252" s="12" t="s">
        <v>96</v>
      </c>
      <c r="AW252" s="12" t="s">
        <v>40</v>
      </c>
      <c r="AX252" s="12" t="s">
        <v>87</v>
      </c>
      <c r="AY252" s="153" t="s">
        <v>245</v>
      </c>
    </row>
    <row r="253" spans="2:65" s="13" customFormat="1" ht="11.25">
      <c r="B253" s="159"/>
      <c r="D253" s="146" t="s">
        <v>253</v>
      </c>
      <c r="E253" s="160" t="s">
        <v>1</v>
      </c>
      <c r="F253" s="161" t="s">
        <v>275</v>
      </c>
      <c r="H253" s="162">
        <v>529.56799999999998</v>
      </c>
      <c r="I253" s="163"/>
      <c r="L253" s="159"/>
      <c r="M253" s="164"/>
      <c r="T253" s="165"/>
      <c r="AT253" s="160" t="s">
        <v>253</v>
      </c>
      <c r="AU253" s="160" t="s">
        <v>94</v>
      </c>
      <c r="AV253" s="13" t="s">
        <v>251</v>
      </c>
      <c r="AW253" s="13" t="s">
        <v>40</v>
      </c>
      <c r="AX253" s="13" t="s">
        <v>94</v>
      </c>
      <c r="AY253" s="160" t="s">
        <v>245</v>
      </c>
    </row>
    <row r="254" spans="2:65" s="1" customFormat="1" ht="24.2" customHeight="1">
      <c r="B254" s="33"/>
      <c r="C254" s="132" t="s">
        <v>441</v>
      </c>
      <c r="D254" s="132" t="s">
        <v>246</v>
      </c>
      <c r="E254" s="133" t="s">
        <v>442</v>
      </c>
      <c r="F254" s="134" t="s">
        <v>443</v>
      </c>
      <c r="G254" s="135" t="s">
        <v>350</v>
      </c>
      <c r="H254" s="136">
        <v>88.86</v>
      </c>
      <c r="I254" s="137"/>
      <c r="J254" s="138">
        <f>ROUND(I254*H254,2)</f>
        <v>0</v>
      </c>
      <c r="K254" s="134" t="s">
        <v>250</v>
      </c>
      <c r="L254" s="33"/>
      <c r="M254" s="139" t="s">
        <v>1</v>
      </c>
      <c r="N254" s="140" t="s">
        <v>52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251</v>
      </c>
      <c r="AT254" s="143" t="s">
        <v>246</v>
      </c>
      <c r="AU254" s="143" t="s">
        <v>94</v>
      </c>
      <c r="AY254" s="17" t="s">
        <v>245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94</v>
      </c>
      <c r="BK254" s="144">
        <f>ROUND(I254*H254,2)</f>
        <v>0</v>
      </c>
      <c r="BL254" s="17" t="s">
        <v>251</v>
      </c>
      <c r="BM254" s="143" t="s">
        <v>444</v>
      </c>
    </row>
    <row r="255" spans="2:65" s="11" customFormat="1" ht="11.25">
      <c r="B255" s="145"/>
      <c r="D255" s="146" t="s">
        <v>253</v>
      </c>
      <c r="E255" s="147" t="s">
        <v>1</v>
      </c>
      <c r="F255" s="148" t="s">
        <v>445</v>
      </c>
      <c r="H255" s="147" t="s">
        <v>1</v>
      </c>
      <c r="I255" s="149"/>
      <c r="L255" s="145"/>
      <c r="M255" s="150"/>
      <c r="T255" s="151"/>
      <c r="AT255" s="147" t="s">
        <v>253</v>
      </c>
      <c r="AU255" s="147" t="s">
        <v>94</v>
      </c>
      <c r="AV255" s="11" t="s">
        <v>94</v>
      </c>
      <c r="AW255" s="11" t="s">
        <v>40</v>
      </c>
      <c r="AX255" s="11" t="s">
        <v>87</v>
      </c>
      <c r="AY255" s="147" t="s">
        <v>245</v>
      </c>
    </row>
    <row r="256" spans="2:65" s="11" customFormat="1" ht="22.5">
      <c r="B256" s="145"/>
      <c r="D256" s="146" t="s">
        <v>253</v>
      </c>
      <c r="E256" s="147" t="s">
        <v>1</v>
      </c>
      <c r="F256" s="148" t="s">
        <v>446</v>
      </c>
      <c r="H256" s="147" t="s">
        <v>1</v>
      </c>
      <c r="I256" s="149"/>
      <c r="L256" s="145"/>
      <c r="M256" s="150"/>
      <c r="T256" s="151"/>
      <c r="AT256" s="147" t="s">
        <v>253</v>
      </c>
      <c r="AU256" s="147" t="s">
        <v>94</v>
      </c>
      <c r="AV256" s="11" t="s">
        <v>94</v>
      </c>
      <c r="AW256" s="11" t="s">
        <v>40</v>
      </c>
      <c r="AX256" s="11" t="s">
        <v>87</v>
      </c>
      <c r="AY256" s="147" t="s">
        <v>245</v>
      </c>
    </row>
    <row r="257" spans="2:65" s="11" customFormat="1" ht="11.25">
      <c r="B257" s="145"/>
      <c r="D257" s="146" t="s">
        <v>253</v>
      </c>
      <c r="E257" s="147" t="s">
        <v>1</v>
      </c>
      <c r="F257" s="148" t="s">
        <v>447</v>
      </c>
      <c r="H257" s="147" t="s">
        <v>1</v>
      </c>
      <c r="I257" s="149"/>
      <c r="L257" s="145"/>
      <c r="M257" s="150"/>
      <c r="T257" s="151"/>
      <c r="AT257" s="147" t="s">
        <v>253</v>
      </c>
      <c r="AU257" s="147" t="s">
        <v>94</v>
      </c>
      <c r="AV257" s="11" t="s">
        <v>94</v>
      </c>
      <c r="AW257" s="11" t="s">
        <v>40</v>
      </c>
      <c r="AX257" s="11" t="s">
        <v>87</v>
      </c>
      <c r="AY257" s="147" t="s">
        <v>245</v>
      </c>
    </row>
    <row r="258" spans="2:65" s="12" customFormat="1" ht="11.25">
      <c r="B258" s="152"/>
      <c r="D258" s="146" t="s">
        <v>253</v>
      </c>
      <c r="E258" s="153" t="s">
        <v>1</v>
      </c>
      <c r="F258" s="154" t="s">
        <v>448</v>
      </c>
      <c r="H258" s="155">
        <v>88.86</v>
      </c>
      <c r="I258" s="156"/>
      <c r="L258" s="152"/>
      <c r="M258" s="157"/>
      <c r="T258" s="158"/>
      <c r="AT258" s="153" t="s">
        <v>253</v>
      </c>
      <c r="AU258" s="153" t="s">
        <v>94</v>
      </c>
      <c r="AV258" s="12" t="s">
        <v>96</v>
      </c>
      <c r="AW258" s="12" t="s">
        <v>40</v>
      </c>
      <c r="AX258" s="12" t="s">
        <v>87</v>
      </c>
      <c r="AY258" s="153" t="s">
        <v>245</v>
      </c>
    </row>
    <row r="259" spans="2:65" s="13" customFormat="1" ht="11.25">
      <c r="B259" s="159"/>
      <c r="D259" s="146" t="s">
        <v>253</v>
      </c>
      <c r="E259" s="160" t="s">
        <v>204</v>
      </c>
      <c r="F259" s="161" t="s">
        <v>275</v>
      </c>
      <c r="H259" s="162">
        <v>88.86</v>
      </c>
      <c r="I259" s="163"/>
      <c r="L259" s="159"/>
      <c r="M259" s="164"/>
      <c r="T259" s="165"/>
      <c r="AT259" s="160" t="s">
        <v>253</v>
      </c>
      <c r="AU259" s="160" t="s">
        <v>94</v>
      </c>
      <c r="AV259" s="13" t="s">
        <v>251</v>
      </c>
      <c r="AW259" s="13" t="s">
        <v>40</v>
      </c>
      <c r="AX259" s="13" t="s">
        <v>94</v>
      </c>
      <c r="AY259" s="160" t="s">
        <v>245</v>
      </c>
    </row>
    <row r="260" spans="2:65" s="1" customFormat="1" ht="37.9" customHeight="1">
      <c r="B260" s="33"/>
      <c r="C260" s="132" t="s">
        <v>449</v>
      </c>
      <c r="D260" s="132" t="s">
        <v>246</v>
      </c>
      <c r="E260" s="133" t="s">
        <v>450</v>
      </c>
      <c r="F260" s="134" t="s">
        <v>451</v>
      </c>
      <c r="G260" s="135" t="s">
        <v>350</v>
      </c>
      <c r="H260" s="136">
        <v>88.86</v>
      </c>
      <c r="I260" s="137"/>
      <c r="J260" s="138">
        <f>ROUND(I260*H260,2)</f>
        <v>0</v>
      </c>
      <c r="K260" s="134" t="s">
        <v>250</v>
      </c>
      <c r="L260" s="33"/>
      <c r="M260" s="139" t="s">
        <v>1</v>
      </c>
      <c r="N260" s="140" t="s">
        <v>52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251</v>
      </c>
      <c r="AT260" s="143" t="s">
        <v>246</v>
      </c>
      <c r="AU260" s="143" t="s">
        <v>94</v>
      </c>
      <c r="AY260" s="17" t="s">
        <v>245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94</v>
      </c>
      <c r="BK260" s="144">
        <f>ROUND(I260*H260,2)</f>
        <v>0</v>
      </c>
      <c r="BL260" s="17" t="s">
        <v>251</v>
      </c>
      <c r="BM260" s="143" t="s">
        <v>452</v>
      </c>
    </row>
    <row r="261" spans="2:65" s="12" customFormat="1" ht="11.25">
      <c r="B261" s="152"/>
      <c r="D261" s="146" t="s">
        <v>253</v>
      </c>
      <c r="E261" s="153" t="s">
        <v>1</v>
      </c>
      <c r="F261" s="154" t="s">
        <v>204</v>
      </c>
      <c r="H261" s="155">
        <v>88.86</v>
      </c>
      <c r="I261" s="156"/>
      <c r="L261" s="152"/>
      <c r="M261" s="157"/>
      <c r="T261" s="158"/>
      <c r="AT261" s="153" t="s">
        <v>253</v>
      </c>
      <c r="AU261" s="153" t="s">
        <v>94</v>
      </c>
      <c r="AV261" s="12" t="s">
        <v>96</v>
      </c>
      <c r="AW261" s="12" t="s">
        <v>40</v>
      </c>
      <c r="AX261" s="12" t="s">
        <v>94</v>
      </c>
      <c r="AY261" s="153" t="s">
        <v>245</v>
      </c>
    </row>
    <row r="262" spans="2:65" s="1" customFormat="1" ht="24.2" customHeight="1">
      <c r="B262" s="33"/>
      <c r="C262" s="132" t="s">
        <v>453</v>
      </c>
      <c r="D262" s="132" t="s">
        <v>246</v>
      </c>
      <c r="E262" s="133" t="s">
        <v>454</v>
      </c>
      <c r="F262" s="134" t="s">
        <v>455</v>
      </c>
      <c r="G262" s="135" t="s">
        <v>249</v>
      </c>
      <c r="H262" s="136">
        <v>488.83199999999999</v>
      </c>
      <c r="I262" s="137"/>
      <c r="J262" s="138">
        <f>ROUND(I262*H262,2)</f>
        <v>0</v>
      </c>
      <c r="K262" s="134" t="s">
        <v>250</v>
      </c>
      <c r="L262" s="33"/>
      <c r="M262" s="139" t="s">
        <v>1</v>
      </c>
      <c r="N262" s="140" t="s">
        <v>52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251</v>
      </c>
      <c r="AT262" s="143" t="s">
        <v>246</v>
      </c>
      <c r="AU262" s="143" t="s">
        <v>94</v>
      </c>
      <c r="AY262" s="17" t="s">
        <v>245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94</v>
      </c>
      <c r="BK262" s="144">
        <f>ROUND(I262*H262,2)</f>
        <v>0</v>
      </c>
      <c r="BL262" s="17" t="s">
        <v>251</v>
      </c>
      <c r="BM262" s="143" t="s">
        <v>456</v>
      </c>
    </row>
    <row r="263" spans="2:65" s="11" customFormat="1" ht="11.25">
      <c r="B263" s="145"/>
      <c r="D263" s="146" t="s">
        <v>253</v>
      </c>
      <c r="E263" s="147" t="s">
        <v>1</v>
      </c>
      <c r="F263" s="148" t="s">
        <v>457</v>
      </c>
      <c r="H263" s="147" t="s">
        <v>1</v>
      </c>
      <c r="I263" s="149"/>
      <c r="L263" s="145"/>
      <c r="M263" s="150"/>
      <c r="T263" s="151"/>
      <c r="AT263" s="147" t="s">
        <v>253</v>
      </c>
      <c r="AU263" s="147" t="s">
        <v>94</v>
      </c>
      <c r="AV263" s="11" t="s">
        <v>94</v>
      </c>
      <c r="AW263" s="11" t="s">
        <v>40</v>
      </c>
      <c r="AX263" s="11" t="s">
        <v>87</v>
      </c>
      <c r="AY263" s="147" t="s">
        <v>245</v>
      </c>
    </row>
    <row r="264" spans="2:65" s="12" customFormat="1" ht="11.25">
      <c r="B264" s="152"/>
      <c r="D264" s="146" t="s">
        <v>253</v>
      </c>
      <c r="E264" s="153" t="s">
        <v>1</v>
      </c>
      <c r="F264" s="154" t="s">
        <v>416</v>
      </c>
      <c r="H264" s="155">
        <v>488.83199999999999</v>
      </c>
      <c r="I264" s="156"/>
      <c r="L264" s="152"/>
      <c r="M264" s="157"/>
      <c r="T264" s="158"/>
      <c r="AT264" s="153" t="s">
        <v>253</v>
      </c>
      <c r="AU264" s="153" t="s">
        <v>94</v>
      </c>
      <c r="AV264" s="12" t="s">
        <v>96</v>
      </c>
      <c r="AW264" s="12" t="s">
        <v>40</v>
      </c>
      <c r="AX264" s="12" t="s">
        <v>94</v>
      </c>
      <c r="AY264" s="153" t="s">
        <v>245</v>
      </c>
    </row>
    <row r="265" spans="2:65" s="1" customFormat="1" ht="24.2" customHeight="1">
      <c r="B265" s="33"/>
      <c r="C265" s="132" t="s">
        <v>458</v>
      </c>
      <c r="D265" s="132" t="s">
        <v>246</v>
      </c>
      <c r="E265" s="133" t="s">
        <v>459</v>
      </c>
      <c r="F265" s="134" t="s">
        <v>460</v>
      </c>
      <c r="G265" s="135" t="s">
        <v>249</v>
      </c>
      <c r="H265" s="136">
        <v>529.56799999999998</v>
      </c>
      <c r="I265" s="137"/>
      <c r="J265" s="138">
        <f>ROUND(I265*H265,2)</f>
        <v>0</v>
      </c>
      <c r="K265" s="134" t="s">
        <v>250</v>
      </c>
      <c r="L265" s="33"/>
      <c r="M265" s="139" t="s">
        <v>1</v>
      </c>
      <c r="N265" s="140" t="s">
        <v>52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251</v>
      </c>
      <c r="AT265" s="143" t="s">
        <v>246</v>
      </c>
      <c r="AU265" s="143" t="s">
        <v>94</v>
      </c>
      <c r="AY265" s="17" t="s">
        <v>245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94</v>
      </c>
      <c r="BK265" s="144">
        <f>ROUND(I265*H265,2)</f>
        <v>0</v>
      </c>
      <c r="BL265" s="17" t="s">
        <v>251</v>
      </c>
      <c r="BM265" s="143" t="s">
        <v>461</v>
      </c>
    </row>
    <row r="266" spans="2:65" s="11" customFormat="1" ht="11.25">
      <c r="B266" s="145"/>
      <c r="D266" s="146" t="s">
        <v>253</v>
      </c>
      <c r="E266" s="147" t="s">
        <v>1</v>
      </c>
      <c r="F266" s="148" t="s">
        <v>462</v>
      </c>
      <c r="H266" s="147" t="s">
        <v>1</v>
      </c>
      <c r="I266" s="149"/>
      <c r="L266" s="145"/>
      <c r="M266" s="150"/>
      <c r="T266" s="151"/>
      <c r="AT266" s="147" t="s">
        <v>253</v>
      </c>
      <c r="AU266" s="147" t="s">
        <v>94</v>
      </c>
      <c r="AV266" s="11" t="s">
        <v>94</v>
      </c>
      <c r="AW266" s="11" t="s">
        <v>40</v>
      </c>
      <c r="AX266" s="11" t="s">
        <v>87</v>
      </c>
      <c r="AY266" s="147" t="s">
        <v>245</v>
      </c>
    </row>
    <row r="267" spans="2:65" s="12" customFormat="1" ht="11.25">
      <c r="B267" s="152"/>
      <c r="D267" s="146" t="s">
        <v>253</v>
      </c>
      <c r="E267" s="153" t="s">
        <v>1</v>
      </c>
      <c r="F267" s="154" t="s">
        <v>440</v>
      </c>
      <c r="H267" s="155">
        <v>529.56799999999998</v>
      </c>
      <c r="I267" s="156"/>
      <c r="L267" s="152"/>
      <c r="M267" s="157"/>
      <c r="T267" s="158"/>
      <c r="AT267" s="153" t="s">
        <v>253</v>
      </c>
      <c r="AU267" s="153" t="s">
        <v>94</v>
      </c>
      <c r="AV267" s="12" t="s">
        <v>96</v>
      </c>
      <c r="AW267" s="12" t="s">
        <v>40</v>
      </c>
      <c r="AX267" s="12" t="s">
        <v>94</v>
      </c>
      <c r="AY267" s="153" t="s">
        <v>245</v>
      </c>
    </row>
    <row r="268" spans="2:65" s="1" customFormat="1" ht="24.2" customHeight="1">
      <c r="B268" s="33"/>
      <c r="C268" s="132" t="s">
        <v>463</v>
      </c>
      <c r="D268" s="132" t="s">
        <v>246</v>
      </c>
      <c r="E268" s="133" t="s">
        <v>464</v>
      </c>
      <c r="F268" s="134" t="s">
        <v>465</v>
      </c>
      <c r="G268" s="135" t="s">
        <v>350</v>
      </c>
      <c r="H268" s="136">
        <v>6.5119999999999996</v>
      </c>
      <c r="I268" s="137"/>
      <c r="J268" s="138">
        <f>ROUND(I268*H268,2)</f>
        <v>0</v>
      </c>
      <c r="K268" s="134" t="s">
        <v>250</v>
      </c>
      <c r="L268" s="33"/>
      <c r="M268" s="139" t="s">
        <v>1</v>
      </c>
      <c r="N268" s="140" t="s">
        <v>52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251</v>
      </c>
      <c r="AT268" s="143" t="s">
        <v>246</v>
      </c>
      <c r="AU268" s="143" t="s">
        <v>94</v>
      </c>
      <c r="AY268" s="17" t="s">
        <v>245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94</v>
      </c>
      <c r="BK268" s="144">
        <f>ROUND(I268*H268,2)</f>
        <v>0</v>
      </c>
      <c r="BL268" s="17" t="s">
        <v>251</v>
      </c>
      <c r="BM268" s="143" t="s">
        <v>466</v>
      </c>
    </row>
    <row r="269" spans="2:65" s="11" customFormat="1" ht="11.25">
      <c r="B269" s="145"/>
      <c r="D269" s="146" t="s">
        <v>253</v>
      </c>
      <c r="E269" s="147" t="s">
        <v>1</v>
      </c>
      <c r="F269" s="148" t="s">
        <v>467</v>
      </c>
      <c r="H269" s="147" t="s">
        <v>1</v>
      </c>
      <c r="I269" s="149"/>
      <c r="L269" s="145"/>
      <c r="M269" s="150"/>
      <c r="T269" s="151"/>
      <c r="AT269" s="147" t="s">
        <v>253</v>
      </c>
      <c r="AU269" s="147" t="s">
        <v>94</v>
      </c>
      <c r="AV269" s="11" t="s">
        <v>94</v>
      </c>
      <c r="AW269" s="11" t="s">
        <v>40</v>
      </c>
      <c r="AX269" s="11" t="s">
        <v>87</v>
      </c>
      <c r="AY269" s="147" t="s">
        <v>245</v>
      </c>
    </row>
    <row r="270" spans="2:65" s="12" customFormat="1" ht="11.25">
      <c r="B270" s="152"/>
      <c r="D270" s="146" t="s">
        <v>253</v>
      </c>
      <c r="E270" s="153" t="s">
        <v>1</v>
      </c>
      <c r="F270" s="154" t="s">
        <v>468</v>
      </c>
      <c r="H270" s="155">
        <v>6.5119999999999996</v>
      </c>
      <c r="I270" s="156"/>
      <c r="L270" s="152"/>
      <c r="M270" s="157"/>
      <c r="T270" s="158"/>
      <c r="AT270" s="153" t="s">
        <v>253</v>
      </c>
      <c r="AU270" s="153" t="s">
        <v>94</v>
      </c>
      <c r="AV270" s="12" t="s">
        <v>96</v>
      </c>
      <c r="AW270" s="12" t="s">
        <v>40</v>
      </c>
      <c r="AX270" s="12" t="s">
        <v>94</v>
      </c>
      <c r="AY270" s="153" t="s">
        <v>245</v>
      </c>
    </row>
    <row r="271" spans="2:65" s="1" customFormat="1" ht="24.2" customHeight="1">
      <c r="B271" s="33"/>
      <c r="C271" s="132" t="s">
        <v>469</v>
      </c>
      <c r="D271" s="132" t="s">
        <v>246</v>
      </c>
      <c r="E271" s="133" t="s">
        <v>417</v>
      </c>
      <c r="F271" s="134" t="s">
        <v>418</v>
      </c>
      <c r="G271" s="135" t="s">
        <v>350</v>
      </c>
      <c r="H271" s="136">
        <v>6.5119999999999996</v>
      </c>
      <c r="I271" s="137"/>
      <c r="J271" s="138">
        <f>ROUND(I271*H271,2)</f>
        <v>0</v>
      </c>
      <c r="K271" s="134" t="s">
        <v>250</v>
      </c>
      <c r="L271" s="33"/>
      <c r="M271" s="139" t="s">
        <v>1</v>
      </c>
      <c r="N271" s="140" t="s">
        <v>52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251</v>
      </c>
      <c r="AT271" s="143" t="s">
        <v>246</v>
      </c>
      <c r="AU271" s="143" t="s">
        <v>94</v>
      </c>
      <c r="AY271" s="17" t="s">
        <v>245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94</v>
      </c>
      <c r="BK271" s="144">
        <f>ROUND(I271*H271,2)</f>
        <v>0</v>
      </c>
      <c r="BL271" s="17" t="s">
        <v>251</v>
      </c>
      <c r="BM271" s="143" t="s">
        <v>470</v>
      </c>
    </row>
    <row r="272" spans="2:65" s="12" customFormat="1" ht="11.25">
      <c r="B272" s="152"/>
      <c r="D272" s="146" t="s">
        <v>253</v>
      </c>
      <c r="E272" s="153" t="s">
        <v>1</v>
      </c>
      <c r="F272" s="154" t="s">
        <v>471</v>
      </c>
      <c r="H272" s="155">
        <v>6.5119999999999996</v>
      </c>
      <c r="I272" s="156"/>
      <c r="L272" s="152"/>
      <c r="M272" s="157"/>
      <c r="T272" s="158"/>
      <c r="AT272" s="153" t="s">
        <v>253</v>
      </c>
      <c r="AU272" s="153" t="s">
        <v>94</v>
      </c>
      <c r="AV272" s="12" t="s">
        <v>96</v>
      </c>
      <c r="AW272" s="12" t="s">
        <v>40</v>
      </c>
      <c r="AX272" s="12" t="s">
        <v>94</v>
      </c>
      <c r="AY272" s="153" t="s">
        <v>245</v>
      </c>
    </row>
    <row r="273" spans="2:65" s="1" customFormat="1" ht="37.9" customHeight="1">
      <c r="B273" s="33"/>
      <c r="C273" s="132" t="s">
        <v>472</v>
      </c>
      <c r="D273" s="132" t="s">
        <v>246</v>
      </c>
      <c r="E273" s="133" t="s">
        <v>426</v>
      </c>
      <c r="F273" s="134" t="s">
        <v>427</v>
      </c>
      <c r="G273" s="135" t="s">
        <v>350</v>
      </c>
      <c r="H273" s="136">
        <v>6.5119999999999996</v>
      </c>
      <c r="I273" s="137"/>
      <c r="J273" s="138">
        <f>ROUND(I273*H273,2)</f>
        <v>0</v>
      </c>
      <c r="K273" s="134" t="s">
        <v>250</v>
      </c>
      <c r="L273" s="33"/>
      <c r="M273" s="139" t="s">
        <v>1</v>
      </c>
      <c r="N273" s="140" t="s">
        <v>52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251</v>
      </c>
      <c r="AT273" s="143" t="s">
        <v>246</v>
      </c>
      <c r="AU273" s="143" t="s">
        <v>94</v>
      </c>
      <c r="AY273" s="17" t="s">
        <v>245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94</v>
      </c>
      <c r="BK273" s="144">
        <f>ROUND(I273*H273,2)</f>
        <v>0</v>
      </c>
      <c r="BL273" s="17" t="s">
        <v>251</v>
      </c>
      <c r="BM273" s="143" t="s">
        <v>473</v>
      </c>
    </row>
    <row r="274" spans="2:65" s="12" customFormat="1" ht="11.25">
      <c r="B274" s="152"/>
      <c r="D274" s="146" t="s">
        <v>253</v>
      </c>
      <c r="E274" s="153" t="s">
        <v>1</v>
      </c>
      <c r="F274" s="154" t="s">
        <v>186</v>
      </c>
      <c r="H274" s="155">
        <v>6.5119999999999996</v>
      </c>
      <c r="I274" s="156"/>
      <c r="L274" s="152"/>
      <c r="M274" s="157"/>
      <c r="T274" s="158"/>
      <c r="AT274" s="153" t="s">
        <v>253</v>
      </c>
      <c r="AU274" s="153" t="s">
        <v>94</v>
      </c>
      <c r="AV274" s="12" t="s">
        <v>96</v>
      </c>
      <c r="AW274" s="12" t="s">
        <v>40</v>
      </c>
      <c r="AX274" s="12" t="s">
        <v>94</v>
      </c>
      <c r="AY274" s="153" t="s">
        <v>245</v>
      </c>
    </row>
    <row r="275" spans="2:65" s="1" customFormat="1" ht="37.9" customHeight="1">
      <c r="B275" s="33"/>
      <c r="C275" s="132" t="s">
        <v>474</v>
      </c>
      <c r="D275" s="132" t="s">
        <v>246</v>
      </c>
      <c r="E275" s="133" t="s">
        <v>430</v>
      </c>
      <c r="F275" s="134" t="s">
        <v>431</v>
      </c>
      <c r="G275" s="135" t="s">
        <v>350</v>
      </c>
      <c r="H275" s="136">
        <v>19.536000000000001</v>
      </c>
      <c r="I275" s="137"/>
      <c r="J275" s="138">
        <f>ROUND(I275*H275,2)</f>
        <v>0</v>
      </c>
      <c r="K275" s="134" t="s">
        <v>250</v>
      </c>
      <c r="L275" s="33"/>
      <c r="M275" s="139" t="s">
        <v>1</v>
      </c>
      <c r="N275" s="140" t="s">
        <v>52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251</v>
      </c>
      <c r="AT275" s="143" t="s">
        <v>246</v>
      </c>
      <c r="AU275" s="143" t="s">
        <v>94</v>
      </c>
      <c r="AY275" s="17" t="s">
        <v>245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94</v>
      </c>
      <c r="BK275" s="144">
        <f>ROUND(I275*H275,2)</f>
        <v>0</v>
      </c>
      <c r="BL275" s="17" t="s">
        <v>251</v>
      </c>
      <c r="BM275" s="143" t="s">
        <v>475</v>
      </c>
    </row>
    <row r="276" spans="2:65" s="12" customFormat="1" ht="11.25">
      <c r="B276" s="152"/>
      <c r="D276" s="146" t="s">
        <v>253</v>
      </c>
      <c r="E276" s="153" t="s">
        <v>1</v>
      </c>
      <c r="F276" s="154" t="s">
        <v>476</v>
      </c>
      <c r="H276" s="155">
        <v>19.536000000000001</v>
      </c>
      <c r="I276" s="156"/>
      <c r="L276" s="152"/>
      <c r="M276" s="157"/>
      <c r="T276" s="158"/>
      <c r="AT276" s="153" t="s">
        <v>253</v>
      </c>
      <c r="AU276" s="153" t="s">
        <v>94</v>
      </c>
      <c r="AV276" s="12" t="s">
        <v>96</v>
      </c>
      <c r="AW276" s="12" t="s">
        <v>40</v>
      </c>
      <c r="AX276" s="12" t="s">
        <v>94</v>
      </c>
      <c r="AY276" s="153" t="s">
        <v>245</v>
      </c>
    </row>
    <row r="277" spans="2:65" s="1" customFormat="1" ht="24.2" customHeight="1">
      <c r="B277" s="33"/>
      <c r="C277" s="132" t="s">
        <v>477</v>
      </c>
      <c r="D277" s="132" t="s">
        <v>246</v>
      </c>
      <c r="E277" s="133" t="s">
        <v>478</v>
      </c>
      <c r="F277" s="134" t="s">
        <v>479</v>
      </c>
      <c r="G277" s="135" t="s">
        <v>350</v>
      </c>
      <c r="H277" s="136">
        <v>586.47199999999998</v>
      </c>
      <c r="I277" s="137"/>
      <c r="J277" s="138">
        <f>ROUND(I277*H277,2)</f>
        <v>0</v>
      </c>
      <c r="K277" s="134" t="s">
        <v>266</v>
      </c>
      <c r="L277" s="33"/>
      <c r="M277" s="139" t="s">
        <v>1</v>
      </c>
      <c r="N277" s="140" t="s">
        <v>52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251</v>
      </c>
      <c r="AT277" s="143" t="s">
        <v>246</v>
      </c>
      <c r="AU277" s="143" t="s">
        <v>94</v>
      </c>
      <c r="AY277" s="17" t="s">
        <v>245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94</v>
      </c>
      <c r="BK277" s="144">
        <f>ROUND(I277*H277,2)</f>
        <v>0</v>
      </c>
      <c r="BL277" s="17" t="s">
        <v>251</v>
      </c>
      <c r="BM277" s="143" t="s">
        <v>480</v>
      </c>
    </row>
    <row r="278" spans="2:65" s="12" customFormat="1" ht="11.25">
      <c r="B278" s="152"/>
      <c r="D278" s="146" t="s">
        <v>253</v>
      </c>
      <c r="E278" s="153" t="s">
        <v>1</v>
      </c>
      <c r="F278" s="154" t="s">
        <v>481</v>
      </c>
      <c r="H278" s="155">
        <v>586.47199999999998</v>
      </c>
      <c r="I278" s="156"/>
      <c r="L278" s="152"/>
      <c r="M278" s="157"/>
      <c r="T278" s="158"/>
      <c r="AT278" s="153" t="s">
        <v>253</v>
      </c>
      <c r="AU278" s="153" t="s">
        <v>94</v>
      </c>
      <c r="AV278" s="12" t="s">
        <v>96</v>
      </c>
      <c r="AW278" s="12" t="s">
        <v>40</v>
      </c>
      <c r="AX278" s="12" t="s">
        <v>87</v>
      </c>
      <c r="AY278" s="153" t="s">
        <v>245</v>
      </c>
    </row>
    <row r="279" spans="2:65" s="13" customFormat="1" ht="11.25">
      <c r="B279" s="159"/>
      <c r="D279" s="146" t="s">
        <v>253</v>
      </c>
      <c r="E279" s="160" t="s">
        <v>208</v>
      </c>
      <c r="F279" s="161" t="s">
        <v>275</v>
      </c>
      <c r="H279" s="162">
        <v>586.47199999999998</v>
      </c>
      <c r="I279" s="163"/>
      <c r="L279" s="159"/>
      <c r="M279" s="164"/>
      <c r="T279" s="165"/>
      <c r="AT279" s="160" t="s">
        <v>253</v>
      </c>
      <c r="AU279" s="160" t="s">
        <v>94</v>
      </c>
      <c r="AV279" s="13" t="s">
        <v>251</v>
      </c>
      <c r="AW279" s="13" t="s">
        <v>40</v>
      </c>
      <c r="AX279" s="13" t="s">
        <v>94</v>
      </c>
      <c r="AY279" s="160" t="s">
        <v>245</v>
      </c>
    </row>
    <row r="280" spans="2:65" s="1" customFormat="1" ht="24.2" customHeight="1">
      <c r="B280" s="33"/>
      <c r="C280" s="132" t="s">
        <v>482</v>
      </c>
      <c r="D280" s="132" t="s">
        <v>246</v>
      </c>
      <c r="E280" s="133" t="s">
        <v>483</v>
      </c>
      <c r="F280" s="134" t="s">
        <v>484</v>
      </c>
      <c r="G280" s="135" t="s">
        <v>350</v>
      </c>
      <c r="H280" s="136">
        <v>175.94200000000001</v>
      </c>
      <c r="I280" s="137"/>
      <c r="J280" s="138">
        <f>ROUND(I280*H280,2)</f>
        <v>0</v>
      </c>
      <c r="K280" s="134" t="s">
        <v>250</v>
      </c>
      <c r="L280" s="33"/>
      <c r="M280" s="139" t="s">
        <v>1</v>
      </c>
      <c r="N280" s="140" t="s">
        <v>52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251</v>
      </c>
      <c r="AT280" s="143" t="s">
        <v>246</v>
      </c>
      <c r="AU280" s="143" t="s">
        <v>94</v>
      </c>
      <c r="AY280" s="17" t="s">
        <v>245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94</v>
      </c>
      <c r="BK280" s="144">
        <f>ROUND(I280*H280,2)</f>
        <v>0</v>
      </c>
      <c r="BL280" s="17" t="s">
        <v>251</v>
      </c>
      <c r="BM280" s="143" t="s">
        <v>485</v>
      </c>
    </row>
    <row r="281" spans="2:65" s="12" customFormat="1" ht="11.25">
      <c r="B281" s="152"/>
      <c r="D281" s="146" t="s">
        <v>253</v>
      </c>
      <c r="E281" s="153" t="s">
        <v>1</v>
      </c>
      <c r="F281" s="154" t="s">
        <v>214</v>
      </c>
      <c r="H281" s="155">
        <v>175.94200000000001</v>
      </c>
      <c r="I281" s="156"/>
      <c r="L281" s="152"/>
      <c r="M281" s="157"/>
      <c r="T281" s="158"/>
      <c r="AT281" s="153" t="s">
        <v>253</v>
      </c>
      <c r="AU281" s="153" t="s">
        <v>94</v>
      </c>
      <c r="AV281" s="12" t="s">
        <v>96</v>
      </c>
      <c r="AW281" s="12" t="s">
        <v>40</v>
      </c>
      <c r="AX281" s="12" t="s">
        <v>94</v>
      </c>
      <c r="AY281" s="153" t="s">
        <v>245</v>
      </c>
    </row>
    <row r="282" spans="2:65" s="1" customFormat="1" ht="37.9" customHeight="1">
      <c r="B282" s="33"/>
      <c r="C282" s="132" t="s">
        <v>486</v>
      </c>
      <c r="D282" s="132" t="s">
        <v>246</v>
      </c>
      <c r="E282" s="133" t="s">
        <v>487</v>
      </c>
      <c r="F282" s="134" t="s">
        <v>488</v>
      </c>
      <c r="G282" s="135" t="s">
        <v>350</v>
      </c>
      <c r="H282" s="136">
        <v>175.94200000000001</v>
      </c>
      <c r="I282" s="137"/>
      <c r="J282" s="138">
        <f>ROUND(I282*H282,2)</f>
        <v>0</v>
      </c>
      <c r="K282" s="134" t="s">
        <v>250</v>
      </c>
      <c r="L282" s="33"/>
      <c r="M282" s="139" t="s">
        <v>1</v>
      </c>
      <c r="N282" s="140" t="s">
        <v>52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251</v>
      </c>
      <c r="AT282" s="143" t="s">
        <v>246</v>
      </c>
      <c r="AU282" s="143" t="s">
        <v>94</v>
      </c>
      <c r="AY282" s="17" t="s">
        <v>245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7" t="s">
        <v>94</v>
      </c>
      <c r="BK282" s="144">
        <f>ROUND(I282*H282,2)</f>
        <v>0</v>
      </c>
      <c r="BL282" s="17" t="s">
        <v>251</v>
      </c>
      <c r="BM282" s="143" t="s">
        <v>489</v>
      </c>
    </row>
    <row r="283" spans="2:65" s="11" customFormat="1" ht="11.25">
      <c r="B283" s="145"/>
      <c r="D283" s="146" t="s">
        <v>253</v>
      </c>
      <c r="E283" s="147" t="s">
        <v>1</v>
      </c>
      <c r="F283" s="148" t="s">
        <v>490</v>
      </c>
      <c r="H283" s="147" t="s">
        <v>1</v>
      </c>
      <c r="I283" s="149"/>
      <c r="L283" s="145"/>
      <c r="M283" s="150"/>
      <c r="T283" s="151"/>
      <c r="AT283" s="147" t="s">
        <v>253</v>
      </c>
      <c r="AU283" s="147" t="s">
        <v>94</v>
      </c>
      <c r="AV283" s="11" t="s">
        <v>94</v>
      </c>
      <c r="AW283" s="11" t="s">
        <v>40</v>
      </c>
      <c r="AX283" s="11" t="s">
        <v>87</v>
      </c>
      <c r="AY283" s="147" t="s">
        <v>245</v>
      </c>
    </row>
    <row r="284" spans="2:65" s="12" customFormat="1" ht="11.25">
      <c r="B284" s="152"/>
      <c r="D284" s="146" t="s">
        <v>253</v>
      </c>
      <c r="E284" s="153" t="s">
        <v>1</v>
      </c>
      <c r="F284" s="154" t="s">
        <v>491</v>
      </c>
      <c r="H284" s="155">
        <v>410.53</v>
      </c>
      <c r="I284" s="156"/>
      <c r="L284" s="152"/>
      <c r="M284" s="157"/>
      <c r="T284" s="158"/>
      <c r="AT284" s="153" t="s">
        <v>253</v>
      </c>
      <c r="AU284" s="153" t="s">
        <v>94</v>
      </c>
      <c r="AV284" s="12" t="s">
        <v>96</v>
      </c>
      <c r="AW284" s="12" t="s">
        <v>40</v>
      </c>
      <c r="AX284" s="12" t="s">
        <v>87</v>
      </c>
      <c r="AY284" s="153" t="s">
        <v>245</v>
      </c>
    </row>
    <row r="285" spans="2:65" s="13" customFormat="1" ht="11.25">
      <c r="B285" s="159"/>
      <c r="D285" s="146" t="s">
        <v>253</v>
      </c>
      <c r="E285" s="160" t="s">
        <v>216</v>
      </c>
      <c r="F285" s="161" t="s">
        <v>275</v>
      </c>
      <c r="H285" s="162">
        <v>410.53</v>
      </c>
      <c r="I285" s="163"/>
      <c r="L285" s="159"/>
      <c r="M285" s="164"/>
      <c r="T285" s="165"/>
      <c r="AT285" s="160" t="s">
        <v>253</v>
      </c>
      <c r="AU285" s="160" t="s">
        <v>94</v>
      </c>
      <c r="AV285" s="13" t="s">
        <v>251</v>
      </c>
      <c r="AW285" s="13" t="s">
        <v>40</v>
      </c>
      <c r="AX285" s="13" t="s">
        <v>87</v>
      </c>
      <c r="AY285" s="160" t="s">
        <v>245</v>
      </c>
    </row>
    <row r="286" spans="2:65" s="11" customFormat="1" ht="11.25">
      <c r="B286" s="145"/>
      <c r="D286" s="146" t="s">
        <v>253</v>
      </c>
      <c r="E286" s="147" t="s">
        <v>1</v>
      </c>
      <c r="F286" s="148" t="s">
        <v>492</v>
      </c>
      <c r="H286" s="147" t="s">
        <v>1</v>
      </c>
      <c r="I286" s="149"/>
      <c r="L286" s="145"/>
      <c r="M286" s="150"/>
      <c r="T286" s="151"/>
      <c r="AT286" s="147" t="s">
        <v>253</v>
      </c>
      <c r="AU286" s="147" t="s">
        <v>94</v>
      </c>
      <c r="AV286" s="11" t="s">
        <v>94</v>
      </c>
      <c r="AW286" s="11" t="s">
        <v>40</v>
      </c>
      <c r="AX286" s="11" t="s">
        <v>87</v>
      </c>
      <c r="AY286" s="147" t="s">
        <v>245</v>
      </c>
    </row>
    <row r="287" spans="2:65" s="12" customFormat="1" ht="11.25">
      <c r="B287" s="152"/>
      <c r="D287" s="146" t="s">
        <v>253</v>
      </c>
      <c r="E287" s="153" t="s">
        <v>1</v>
      </c>
      <c r="F287" s="154" t="s">
        <v>199</v>
      </c>
      <c r="H287" s="155">
        <v>170.88399999999999</v>
      </c>
      <c r="I287" s="156"/>
      <c r="L287" s="152"/>
      <c r="M287" s="157"/>
      <c r="T287" s="158"/>
      <c r="AT287" s="153" t="s">
        <v>253</v>
      </c>
      <c r="AU287" s="153" t="s">
        <v>94</v>
      </c>
      <c r="AV287" s="12" t="s">
        <v>96</v>
      </c>
      <c r="AW287" s="12" t="s">
        <v>40</v>
      </c>
      <c r="AX287" s="12" t="s">
        <v>87</v>
      </c>
      <c r="AY287" s="153" t="s">
        <v>245</v>
      </c>
    </row>
    <row r="288" spans="2:65" s="12" customFormat="1" ht="11.25">
      <c r="B288" s="152"/>
      <c r="D288" s="146" t="s">
        <v>253</v>
      </c>
      <c r="E288" s="153" t="s">
        <v>1</v>
      </c>
      <c r="F288" s="154" t="s">
        <v>186</v>
      </c>
      <c r="H288" s="155">
        <v>6.5119999999999996</v>
      </c>
      <c r="I288" s="156"/>
      <c r="L288" s="152"/>
      <c r="M288" s="157"/>
      <c r="T288" s="158"/>
      <c r="AT288" s="153" t="s">
        <v>253</v>
      </c>
      <c r="AU288" s="153" t="s">
        <v>94</v>
      </c>
      <c r="AV288" s="12" t="s">
        <v>96</v>
      </c>
      <c r="AW288" s="12" t="s">
        <v>40</v>
      </c>
      <c r="AX288" s="12" t="s">
        <v>87</v>
      </c>
      <c r="AY288" s="153" t="s">
        <v>245</v>
      </c>
    </row>
    <row r="289" spans="2:65" s="13" customFormat="1" ht="11.25">
      <c r="B289" s="159"/>
      <c r="D289" s="146" t="s">
        <v>253</v>
      </c>
      <c r="E289" s="160" t="s">
        <v>218</v>
      </c>
      <c r="F289" s="161" t="s">
        <v>275</v>
      </c>
      <c r="H289" s="162">
        <v>177.39599999999999</v>
      </c>
      <c r="I289" s="163"/>
      <c r="L289" s="159"/>
      <c r="M289" s="164"/>
      <c r="T289" s="165"/>
      <c r="AT289" s="160" t="s">
        <v>253</v>
      </c>
      <c r="AU289" s="160" t="s">
        <v>94</v>
      </c>
      <c r="AV289" s="13" t="s">
        <v>251</v>
      </c>
      <c r="AW289" s="13" t="s">
        <v>40</v>
      </c>
      <c r="AX289" s="13" t="s">
        <v>87</v>
      </c>
      <c r="AY289" s="160" t="s">
        <v>245</v>
      </c>
    </row>
    <row r="290" spans="2:65" s="11" customFormat="1" ht="11.25">
      <c r="B290" s="145"/>
      <c r="D290" s="146" t="s">
        <v>253</v>
      </c>
      <c r="E290" s="147" t="s">
        <v>1</v>
      </c>
      <c r="F290" s="148" t="s">
        <v>493</v>
      </c>
      <c r="H290" s="147" t="s">
        <v>1</v>
      </c>
      <c r="I290" s="149"/>
      <c r="L290" s="145"/>
      <c r="M290" s="150"/>
      <c r="T290" s="151"/>
      <c r="AT290" s="147" t="s">
        <v>253</v>
      </c>
      <c r="AU290" s="147" t="s">
        <v>94</v>
      </c>
      <c r="AV290" s="11" t="s">
        <v>94</v>
      </c>
      <c r="AW290" s="11" t="s">
        <v>40</v>
      </c>
      <c r="AX290" s="11" t="s">
        <v>87</v>
      </c>
      <c r="AY290" s="147" t="s">
        <v>245</v>
      </c>
    </row>
    <row r="291" spans="2:65" s="12" customFormat="1" ht="11.25">
      <c r="B291" s="152"/>
      <c r="D291" s="146" t="s">
        <v>253</v>
      </c>
      <c r="E291" s="153" t="s">
        <v>1</v>
      </c>
      <c r="F291" s="154" t="s">
        <v>494</v>
      </c>
      <c r="H291" s="155">
        <v>410.53</v>
      </c>
      <c r="I291" s="156"/>
      <c r="L291" s="152"/>
      <c r="M291" s="157"/>
      <c r="T291" s="158"/>
      <c r="AT291" s="153" t="s">
        <v>253</v>
      </c>
      <c r="AU291" s="153" t="s">
        <v>94</v>
      </c>
      <c r="AV291" s="12" t="s">
        <v>96</v>
      </c>
      <c r="AW291" s="12" t="s">
        <v>40</v>
      </c>
      <c r="AX291" s="12" t="s">
        <v>87</v>
      </c>
      <c r="AY291" s="153" t="s">
        <v>245</v>
      </c>
    </row>
    <row r="292" spans="2:65" s="12" customFormat="1" ht="11.25">
      <c r="B292" s="152"/>
      <c r="D292" s="146" t="s">
        <v>253</v>
      </c>
      <c r="E292" s="153" t="s">
        <v>1</v>
      </c>
      <c r="F292" s="154" t="s">
        <v>495</v>
      </c>
      <c r="H292" s="155">
        <v>127.669</v>
      </c>
      <c r="I292" s="156"/>
      <c r="L292" s="152"/>
      <c r="M292" s="157"/>
      <c r="T292" s="158"/>
      <c r="AT292" s="153" t="s">
        <v>253</v>
      </c>
      <c r="AU292" s="153" t="s">
        <v>94</v>
      </c>
      <c r="AV292" s="12" t="s">
        <v>96</v>
      </c>
      <c r="AW292" s="12" t="s">
        <v>40</v>
      </c>
      <c r="AX292" s="12" t="s">
        <v>87</v>
      </c>
      <c r="AY292" s="153" t="s">
        <v>245</v>
      </c>
    </row>
    <row r="293" spans="2:65" s="12" customFormat="1" ht="11.25">
      <c r="B293" s="152"/>
      <c r="D293" s="146" t="s">
        <v>253</v>
      </c>
      <c r="E293" s="153" t="s">
        <v>1</v>
      </c>
      <c r="F293" s="154" t="s">
        <v>496</v>
      </c>
      <c r="H293" s="155">
        <v>-177.39599999999999</v>
      </c>
      <c r="I293" s="156"/>
      <c r="L293" s="152"/>
      <c r="M293" s="157"/>
      <c r="T293" s="158"/>
      <c r="AT293" s="153" t="s">
        <v>253</v>
      </c>
      <c r="AU293" s="153" t="s">
        <v>94</v>
      </c>
      <c r="AV293" s="12" t="s">
        <v>96</v>
      </c>
      <c r="AW293" s="12" t="s">
        <v>40</v>
      </c>
      <c r="AX293" s="12" t="s">
        <v>87</v>
      </c>
      <c r="AY293" s="153" t="s">
        <v>245</v>
      </c>
    </row>
    <row r="294" spans="2:65" s="13" customFormat="1" ht="11.25">
      <c r="B294" s="159"/>
      <c r="D294" s="146" t="s">
        <v>253</v>
      </c>
      <c r="E294" s="160" t="s">
        <v>497</v>
      </c>
      <c r="F294" s="161" t="s">
        <v>275</v>
      </c>
      <c r="H294" s="162">
        <v>360.803</v>
      </c>
      <c r="I294" s="163"/>
      <c r="L294" s="159"/>
      <c r="M294" s="164"/>
      <c r="T294" s="165"/>
      <c r="AT294" s="160" t="s">
        <v>253</v>
      </c>
      <c r="AU294" s="160" t="s">
        <v>94</v>
      </c>
      <c r="AV294" s="13" t="s">
        <v>251</v>
      </c>
      <c r="AW294" s="13" t="s">
        <v>40</v>
      </c>
      <c r="AX294" s="13" t="s">
        <v>87</v>
      </c>
      <c r="AY294" s="160" t="s">
        <v>245</v>
      </c>
    </row>
    <row r="295" spans="2:65" s="11" customFormat="1" ht="22.5">
      <c r="B295" s="145"/>
      <c r="D295" s="146" t="s">
        <v>253</v>
      </c>
      <c r="E295" s="147" t="s">
        <v>1</v>
      </c>
      <c r="F295" s="148" t="s">
        <v>498</v>
      </c>
      <c r="H295" s="147" t="s">
        <v>1</v>
      </c>
      <c r="I295" s="149"/>
      <c r="L295" s="145"/>
      <c r="M295" s="150"/>
      <c r="T295" s="151"/>
      <c r="AT295" s="147" t="s">
        <v>253</v>
      </c>
      <c r="AU295" s="147" t="s">
        <v>94</v>
      </c>
      <c r="AV295" s="11" t="s">
        <v>94</v>
      </c>
      <c r="AW295" s="11" t="s">
        <v>40</v>
      </c>
      <c r="AX295" s="11" t="s">
        <v>87</v>
      </c>
      <c r="AY295" s="147" t="s">
        <v>245</v>
      </c>
    </row>
    <row r="296" spans="2:65" s="12" customFormat="1" ht="11.25">
      <c r="B296" s="152"/>
      <c r="D296" s="146" t="s">
        <v>253</v>
      </c>
      <c r="E296" s="153" t="s">
        <v>1</v>
      </c>
      <c r="F296" s="154" t="s">
        <v>499</v>
      </c>
      <c r="H296" s="155">
        <v>175.94200000000001</v>
      </c>
      <c r="I296" s="156"/>
      <c r="L296" s="152"/>
      <c r="M296" s="157"/>
      <c r="T296" s="158"/>
      <c r="AT296" s="153" t="s">
        <v>253</v>
      </c>
      <c r="AU296" s="153" t="s">
        <v>94</v>
      </c>
      <c r="AV296" s="12" t="s">
        <v>96</v>
      </c>
      <c r="AW296" s="12" t="s">
        <v>40</v>
      </c>
      <c r="AX296" s="12" t="s">
        <v>87</v>
      </c>
      <c r="AY296" s="153" t="s">
        <v>245</v>
      </c>
    </row>
    <row r="297" spans="2:65" s="13" customFormat="1" ht="11.25">
      <c r="B297" s="159"/>
      <c r="D297" s="146" t="s">
        <v>253</v>
      </c>
      <c r="E297" s="160" t="s">
        <v>214</v>
      </c>
      <c r="F297" s="161" t="s">
        <v>275</v>
      </c>
      <c r="H297" s="162">
        <v>175.94200000000001</v>
      </c>
      <c r="I297" s="163"/>
      <c r="L297" s="159"/>
      <c r="M297" s="164"/>
      <c r="T297" s="165"/>
      <c r="AT297" s="160" t="s">
        <v>253</v>
      </c>
      <c r="AU297" s="160" t="s">
        <v>94</v>
      </c>
      <c r="AV297" s="13" t="s">
        <v>251</v>
      </c>
      <c r="AW297" s="13" t="s">
        <v>40</v>
      </c>
      <c r="AX297" s="13" t="s">
        <v>94</v>
      </c>
      <c r="AY297" s="160" t="s">
        <v>245</v>
      </c>
    </row>
    <row r="298" spans="2:65" s="1" customFormat="1" ht="37.9" customHeight="1">
      <c r="B298" s="33"/>
      <c r="C298" s="132" t="s">
        <v>500</v>
      </c>
      <c r="D298" s="132" t="s">
        <v>246</v>
      </c>
      <c r="E298" s="133" t="s">
        <v>501</v>
      </c>
      <c r="F298" s="134" t="s">
        <v>502</v>
      </c>
      <c r="G298" s="135" t="s">
        <v>350</v>
      </c>
      <c r="H298" s="136">
        <v>2815.0720000000001</v>
      </c>
      <c r="I298" s="137"/>
      <c r="J298" s="138">
        <f>ROUND(I298*H298,2)</f>
        <v>0</v>
      </c>
      <c r="K298" s="134" t="s">
        <v>250</v>
      </c>
      <c r="L298" s="33"/>
      <c r="M298" s="139" t="s">
        <v>1</v>
      </c>
      <c r="N298" s="140" t="s">
        <v>52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251</v>
      </c>
      <c r="AT298" s="143" t="s">
        <v>246</v>
      </c>
      <c r="AU298" s="143" t="s">
        <v>94</v>
      </c>
      <c r="AY298" s="17" t="s">
        <v>245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94</v>
      </c>
      <c r="BK298" s="144">
        <f>ROUND(I298*H298,2)</f>
        <v>0</v>
      </c>
      <c r="BL298" s="17" t="s">
        <v>251</v>
      </c>
      <c r="BM298" s="143" t="s">
        <v>503</v>
      </c>
    </row>
    <row r="299" spans="2:65" s="12" customFormat="1" ht="11.25">
      <c r="B299" s="152"/>
      <c r="D299" s="146" t="s">
        <v>253</v>
      </c>
      <c r="E299" s="153" t="s">
        <v>1</v>
      </c>
      <c r="F299" s="154" t="s">
        <v>504</v>
      </c>
      <c r="H299" s="155">
        <v>2815.0720000000001</v>
      </c>
      <c r="I299" s="156"/>
      <c r="L299" s="152"/>
      <c r="M299" s="157"/>
      <c r="T299" s="158"/>
      <c r="AT299" s="153" t="s">
        <v>253</v>
      </c>
      <c r="AU299" s="153" t="s">
        <v>94</v>
      </c>
      <c r="AV299" s="12" t="s">
        <v>96</v>
      </c>
      <c r="AW299" s="12" t="s">
        <v>40</v>
      </c>
      <c r="AX299" s="12" t="s">
        <v>94</v>
      </c>
      <c r="AY299" s="153" t="s">
        <v>245</v>
      </c>
    </row>
    <row r="300" spans="2:65" s="1" customFormat="1" ht="44.25" customHeight="1">
      <c r="B300" s="33"/>
      <c r="C300" s="132" t="s">
        <v>505</v>
      </c>
      <c r="D300" s="132" t="s">
        <v>246</v>
      </c>
      <c r="E300" s="133" t="s">
        <v>506</v>
      </c>
      <c r="F300" s="134" t="s">
        <v>507</v>
      </c>
      <c r="G300" s="135" t="s">
        <v>350</v>
      </c>
      <c r="H300" s="136">
        <v>175.94200000000001</v>
      </c>
      <c r="I300" s="137"/>
      <c r="J300" s="138">
        <f>ROUND(I300*H300,2)</f>
        <v>0</v>
      </c>
      <c r="K300" s="134" t="s">
        <v>266</v>
      </c>
      <c r="L300" s="33"/>
      <c r="M300" s="139" t="s">
        <v>1</v>
      </c>
      <c r="N300" s="140" t="s">
        <v>52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251</v>
      </c>
      <c r="AT300" s="143" t="s">
        <v>246</v>
      </c>
      <c r="AU300" s="143" t="s">
        <v>94</v>
      </c>
      <c r="AY300" s="17" t="s">
        <v>245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94</v>
      </c>
      <c r="BK300" s="144">
        <f>ROUND(I300*H300,2)</f>
        <v>0</v>
      </c>
      <c r="BL300" s="17" t="s">
        <v>251</v>
      </c>
      <c r="BM300" s="143" t="s">
        <v>508</v>
      </c>
    </row>
    <row r="301" spans="2:65" s="12" customFormat="1" ht="11.25">
      <c r="B301" s="152"/>
      <c r="D301" s="146" t="s">
        <v>253</v>
      </c>
      <c r="E301" s="153" t="s">
        <v>1</v>
      </c>
      <c r="F301" s="154" t="s">
        <v>214</v>
      </c>
      <c r="H301" s="155">
        <v>175.94200000000001</v>
      </c>
      <c r="I301" s="156"/>
      <c r="L301" s="152"/>
      <c r="M301" s="157"/>
      <c r="T301" s="158"/>
      <c r="AT301" s="153" t="s">
        <v>253</v>
      </c>
      <c r="AU301" s="153" t="s">
        <v>94</v>
      </c>
      <c r="AV301" s="12" t="s">
        <v>96</v>
      </c>
      <c r="AW301" s="12" t="s">
        <v>40</v>
      </c>
      <c r="AX301" s="12" t="s">
        <v>94</v>
      </c>
      <c r="AY301" s="153" t="s">
        <v>245</v>
      </c>
    </row>
    <row r="302" spans="2:65" s="1" customFormat="1" ht="24.2" customHeight="1">
      <c r="B302" s="33"/>
      <c r="C302" s="132" t="s">
        <v>509</v>
      </c>
      <c r="D302" s="132" t="s">
        <v>246</v>
      </c>
      <c r="E302" s="133" t="s">
        <v>510</v>
      </c>
      <c r="F302" s="134" t="s">
        <v>511</v>
      </c>
      <c r="G302" s="135" t="s">
        <v>350</v>
      </c>
      <c r="H302" s="136">
        <v>159.58600000000001</v>
      </c>
      <c r="I302" s="137"/>
      <c r="J302" s="138">
        <f>ROUND(I302*H302,2)</f>
        <v>0</v>
      </c>
      <c r="K302" s="134" t="s">
        <v>1</v>
      </c>
      <c r="L302" s="33"/>
      <c r="M302" s="139" t="s">
        <v>1</v>
      </c>
      <c r="N302" s="140" t="s">
        <v>52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251</v>
      </c>
      <c r="AT302" s="143" t="s">
        <v>246</v>
      </c>
      <c r="AU302" s="143" t="s">
        <v>94</v>
      </c>
      <c r="AY302" s="17" t="s">
        <v>245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94</v>
      </c>
      <c r="BK302" s="144">
        <f>ROUND(I302*H302,2)</f>
        <v>0</v>
      </c>
      <c r="BL302" s="17" t="s">
        <v>251</v>
      </c>
      <c r="BM302" s="143" t="s">
        <v>512</v>
      </c>
    </row>
    <row r="303" spans="2:65" s="12" customFormat="1" ht="22.5">
      <c r="B303" s="152"/>
      <c r="D303" s="146" t="s">
        <v>253</v>
      </c>
      <c r="E303" s="153" t="s">
        <v>1</v>
      </c>
      <c r="F303" s="154" t="s">
        <v>513</v>
      </c>
      <c r="H303" s="155">
        <v>159.58600000000001</v>
      </c>
      <c r="I303" s="156"/>
      <c r="L303" s="152"/>
      <c r="M303" s="157"/>
      <c r="T303" s="158"/>
      <c r="AT303" s="153" t="s">
        <v>253</v>
      </c>
      <c r="AU303" s="153" t="s">
        <v>94</v>
      </c>
      <c r="AV303" s="12" t="s">
        <v>96</v>
      </c>
      <c r="AW303" s="12" t="s">
        <v>40</v>
      </c>
      <c r="AX303" s="12" t="s">
        <v>87</v>
      </c>
      <c r="AY303" s="153" t="s">
        <v>245</v>
      </c>
    </row>
    <row r="304" spans="2:65" s="13" customFormat="1" ht="11.25">
      <c r="B304" s="159"/>
      <c r="D304" s="146" t="s">
        <v>253</v>
      </c>
      <c r="E304" s="160" t="s">
        <v>206</v>
      </c>
      <c r="F304" s="161" t="s">
        <v>275</v>
      </c>
      <c r="H304" s="162">
        <v>159.58600000000001</v>
      </c>
      <c r="I304" s="163"/>
      <c r="L304" s="159"/>
      <c r="M304" s="164"/>
      <c r="T304" s="165"/>
      <c r="AT304" s="160" t="s">
        <v>253</v>
      </c>
      <c r="AU304" s="160" t="s">
        <v>94</v>
      </c>
      <c r="AV304" s="13" t="s">
        <v>251</v>
      </c>
      <c r="AW304" s="13" t="s">
        <v>40</v>
      </c>
      <c r="AX304" s="13" t="s">
        <v>94</v>
      </c>
      <c r="AY304" s="160" t="s">
        <v>245</v>
      </c>
    </row>
    <row r="305" spans="2:65" s="1" customFormat="1" ht="24.2" customHeight="1">
      <c r="B305" s="33"/>
      <c r="C305" s="132" t="s">
        <v>514</v>
      </c>
      <c r="D305" s="132" t="s">
        <v>246</v>
      </c>
      <c r="E305" s="133" t="s">
        <v>515</v>
      </c>
      <c r="F305" s="134" t="s">
        <v>516</v>
      </c>
      <c r="G305" s="135" t="s">
        <v>258</v>
      </c>
      <c r="H305" s="136">
        <v>31.917000000000002</v>
      </c>
      <c r="I305" s="137"/>
      <c r="J305" s="138">
        <f>ROUND(I305*H305,2)</f>
        <v>0</v>
      </c>
      <c r="K305" s="134" t="s">
        <v>250</v>
      </c>
      <c r="L305" s="33"/>
      <c r="M305" s="139" t="s">
        <v>1</v>
      </c>
      <c r="N305" s="140" t="s">
        <v>52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251</v>
      </c>
      <c r="AT305" s="143" t="s">
        <v>246</v>
      </c>
      <c r="AU305" s="143" t="s">
        <v>94</v>
      </c>
      <c r="AY305" s="17" t="s">
        <v>245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94</v>
      </c>
      <c r="BK305" s="144">
        <f>ROUND(I305*H305,2)</f>
        <v>0</v>
      </c>
      <c r="BL305" s="17" t="s">
        <v>251</v>
      </c>
      <c r="BM305" s="143" t="s">
        <v>517</v>
      </c>
    </row>
    <row r="306" spans="2:65" s="12" customFormat="1" ht="11.25">
      <c r="B306" s="152"/>
      <c r="D306" s="146" t="s">
        <v>253</v>
      </c>
      <c r="E306" s="153" t="s">
        <v>1</v>
      </c>
      <c r="F306" s="154" t="s">
        <v>210</v>
      </c>
      <c r="H306" s="155">
        <v>31.917000000000002</v>
      </c>
      <c r="I306" s="156"/>
      <c r="L306" s="152"/>
      <c r="M306" s="157"/>
      <c r="T306" s="158"/>
      <c r="AT306" s="153" t="s">
        <v>253</v>
      </c>
      <c r="AU306" s="153" t="s">
        <v>94</v>
      </c>
      <c r="AV306" s="12" t="s">
        <v>96</v>
      </c>
      <c r="AW306" s="12" t="s">
        <v>40</v>
      </c>
      <c r="AX306" s="12" t="s">
        <v>94</v>
      </c>
      <c r="AY306" s="153" t="s">
        <v>245</v>
      </c>
    </row>
    <row r="307" spans="2:65" s="1" customFormat="1" ht="21.75" customHeight="1">
      <c r="B307" s="33"/>
      <c r="C307" s="132" t="s">
        <v>518</v>
      </c>
      <c r="D307" s="132" t="s">
        <v>246</v>
      </c>
      <c r="E307" s="133" t="s">
        <v>256</v>
      </c>
      <c r="F307" s="134" t="s">
        <v>257</v>
      </c>
      <c r="G307" s="135" t="s">
        <v>258</v>
      </c>
      <c r="H307" s="136">
        <v>31.917000000000002</v>
      </c>
      <c r="I307" s="137"/>
      <c r="J307" s="138">
        <f>ROUND(I307*H307,2)</f>
        <v>0</v>
      </c>
      <c r="K307" s="134" t="s">
        <v>250</v>
      </c>
      <c r="L307" s="33"/>
      <c r="M307" s="139" t="s">
        <v>1</v>
      </c>
      <c r="N307" s="140" t="s">
        <v>52</v>
      </c>
      <c r="P307" s="141">
        <f>O307*H307</f>
        <v>0</v>
      </c>
      <c r="Q307" s="141">
        <v>0</v>
      </c>
      <c r="R307" s="141">
        <f>Q307*H307</f>
        <v>0</v>
      </c>
      <c r="S307" s="141">
        <v>0</v>
      </c>
      <c r="T307" s="142">
        <f>S307*H307</f>
        <v>0</v>
      </c>
      <c r="AR307" s="143" t="s">
        <v>251</v>
      </c>
      <c r="AT307" s="143" t="s">
        <v>246</v>
      </c>
      <c r="AU307" s="143" t="s">
        <v>94</v>
      </c>
      <c r="AY307" s="17" t="s">
        <v>245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94</v>
      </c>
      <c r="BK307" s="144">
        <f>ROUND(I307*H307,2)</f>
        <v>0</v>
      </c>
      <c r="BL307" s="17" t="s">
        <v>251</v>
      </c>
      <c r="BM307" s="143" t="s">
        <v>519</v>
      </c>
    </row>
    <row r="308" spans="2:65" s="11" customFormat="1" ht="11.25">
      <c r="B308" s="145"/>
      <c r="D308" s="146" t="s">
        <v>253</v>
      </c>
      <c r="E308" s="147" t="s">
        <v>1</v>
      </c>
      <c r="F308" s="148" t="s">
        <v>520</v>
      </c>
      <c r="H308" s="147" t="s">
        <v>1</v>
      </c>
      <c r="I308" s="149"/>
      <c r="L308" s="145"/>
      <c r="M308" s="150"/>
      <c r="T308" s="151"/>
      <c r="AT308" s="147" t="s">
        <v>253</v>
      </c>
      <c r="AU308" s="147" t="s">
        <v>94</v>
      </c>
      <c r="AV308" s="11" t="s">
        <v>94</v>
      </c>
      <c r="AW308" s="11" t="s">
        <v>40</v>
      </c>
      <c r="AX308" s="11" t="s">
        <v>87</v>
      </c>
      <c r="AY308" s="147" t="s">
        <v>245</v>
      </c>
    </row>
    <row r="309" spans="2:65" s="11" customFormat="1" ht="11.25">
      <c r="B309" s="145"/>
      <c r="D309" s="146" t="s">
        <v>253</v>
      </c>
      <c r="E309" s="147" t="s">
        <v>1</v>
      </c>
      <c r="F309" s="148" t="s">
        <v>521</v>
      </c>
      <c r="H309" s="147" t="s">
        <v>1</v>
      </c>
      <c r="I309" s="149"/>
      <c r="L309" s="145"/>
      <c r="M309" s="150"/>
      <c r="T309" s="151"/>
      <c r="AT309" s="147" t="s">
        <v>253</v>
      </c>
      <c r="AU309" s="147" t="s">
        <v>94</v>
      </c>
      <c r="AV309" s="11" t="s">
        <v>94</v>
      </c>
      <c r="AW309" s="11" t="s">
        <v>40</v>
      </c>
      <c r="AX309" s="11" t="s">
        <v>87</v>
      </c>
      <c r="AY309" s="147" t="s">
        <v>245</v>
      </c>
    </row>
    <row r="310" spans="2:65" s="12" customFormat="1" ht="11.25">
      <c r="B310" s="152"/>
      <c r="D310" s="146" t="s">
        <v>253</v>
      </c>
      <c r="E310" s="153" t="s">
        <v>1</v>
      </c>
      <c r="F310" s="154" t="s">
        <v>522</v>
      </c>
      <c r="H310" s="155">
        <v>127.669</v>
      </c>
      <c r="I310" s="156"/>
      <c r="L310" s="152"/>
      <c r="M310" s="157"/>
      <c r="T310" s="158"/>
      <c r="AT310" s="153" t="s">
        <v>253</v>
      </c>
      <c r="AU310" s="153" t="s">
        <v>94</v>
      </c>
      <c r="AV310" s="12" t="s">
        <v>96</v>
      </c>
      <c r="AW310" s="12" t="s">
        <v>40</v>
      </c>
      <c r="AX310" s="12" t="s">
        <v>87</v>
      </c>
      <c r="AY310" s="153" t="s">
        <v>245</v>
      </c>
    </row>
    <row r="311" spans="2:65" s="13" customFormat="1" ht="11.25">
      <c r="B311" s="159"/>
      <c r="D311" s="146" t="s">
        <v>253</v>
      </c>
      <c r="E311" s="160" t="s">
        <v>212</v>
      </c>
      <c r="F311" s="161" t="s">
        <v>275</v>
      </c>
      <c r="H311" s="162">
        <v>127.669</v>
      </c>
      <c r="I311" s="163"/>
      <c r="L311" s="159"/>
      <c r="M311" s="164"/>
      <c r="T311" s="165"/>
      <c r="AT311" s="160" t="s">
        <v>253</v>
      </c>
      <c r="AU311" s="160" t="s">
        <v>94</v>
      </c>
      <c r="AV311" s="13" t="s">
        <v>251</v>
      </c>
      <c r="AW311" s="13" t="s">
        <v>40</v>
      </c>
      <c r="AX311" s="13" t="s">
        <v>87</v>
      </c>
      <c r="AY311" s="160" t="s">
        <v>245</v>
      </c>
    </row>
    <row r="312" spans="2:65" s="11" customFormat="1" ht="22.5">
      <c r="B312" s="145"/>
      <c r="D312" s="146" t="s">
        <v>253</v>
      </c>
      <c r="E312" s="147" t="s">
        <v>1</v>
      </c>
      <c r="F312" s="148" t="s">
        <v>523</v>
      </c>
      <c r="H312" s="147" t="s">
        <v>1</v>
      </c>
      <c r="I312" s="149"/>
      <c r="L312" s="145"/>
      <c r="M312" s="150"/>
      <c r="T312" s="151"/>
      <c r="AT312" s="147" t="s">
        <v>253</v>
      </c>
      <c r="AU312" s="147" t="s">
        <v>94</v>
      </c>
      <c r="AV312" s="11" t="s">
        <v>94</v>
      </c>
      <c r="AW312" s="11" t="s">
        <v>40</v>
      </c>
      <c r="AX312" s="11" t="s">
        <v>87</v>
      </c>
      <c r="AY312" s="147" t="s">
        <v>245</v>
      </c>
    </row>
    <row r="313" spans="2:65" s="12" customFormat="1" ht="11.25">
      <c r="B313" s="152"/>
      <c r="D313" s="146" t="s">
        <v>253</v>
      </c>
      <c r="E313" s="153" t="s">
        <v>1</v>
      </c>
      <c r="F313" s="154" t="s">
        <v>524</v>
      </c>
      <c r="H313" s="155">
        <v>31.917000000000002</v>
      </c>
      <c r="I313" s="156"/>
      <c r="L313" s="152"/>
      <c r="M313" s="157"/>
      <c r="T313" s="158"/>
      <c r="AT313" s="153" t="s">
        <v>253</v>
      </c>
      <c r="AU313" s="153" t="s">
        <v>94</v>
      </c>
      <c r="AV313" s="12" t="s">
        <v>96</v>
      </c>
      <c r="AW313" s="12" t="s">
        <v>40</v>
      </c>
      <c r="AX313" s="12" t="s">
        <v>87</v>
      </c>
      <c r="AY313" s="153" t="s">
        <v>245</v>
      </c>
    </row>
    <row r="314" spans="2:65" s="13" customFormat="1" ht="11.25">
      <c r="B314" s="159"/>
      <c r="D314" s="146" t="s">
        <v>253</v>
      </c>
      <c r="E314" s="160" t="s">
        <v>210</v>
      </c>
      <c r="F314" s="161" t="s">
        <v>275</v>
      </c>
      <c r="H314" s="162">
        <v>31.917000000000002</v>
      </c>
      <c r="I314" s="163"/>
      <c r="L314" s="159"/>
      <c r="M314" s="164"/>
      <c r="T314" s="165"/>
      <c r="AT314" s="160" t="s">
        <v>253</v>
      </c>
      <c r="AU314" s="160" t="s">
        <v>94</v>
      </c>
      <c r="AV314" s="13" t="s">
        <v>251</v>
      </c>
      <c r="AW314" s="13" t="s">
        <v>40</v>
      </c>
      <c r="AX314" s="13" t="s">
        <v>94</v>
      </c>
      <c r="AY314" s="160" t="s">
        <v>245</v>
      </c>
    </row>
    <row r="315" spans="2:65" s="1" customFormat="1" ht="24.2" customHeight="1">
      <c r="B315" s="33"/>
      <c r="C315" s="132" t="s">
        <v>525</v>
      </c>
      <c r="D315" s="132" t="s">
        <v>246</v>
      </c>
      <c r="E315" s="133" t="s">
        <v>260</v>
      </c>
      <c r="F315" s="134" t="s">
        <v>261</v>
      </c>
      <c r="G315" s="135" t="s">
        <v>258</v>
      </c>
      <c r="H315" s="136">
        <v>829.84199999999998</v>
      </c>
      <c r="I315" s="137"/>
      <c r="J315" s="138">
        <f>ROUND(I315*H315,2)</f>
        <v>0</v>
      </c>
      <c r="K315" s="134" t="s">
        <v>250</v>
      </c>
      <c r="L315" s="33"/>
      <c r="M315" s="139" t="s">
        <v>1</v>
      </c>
      <c r="N315" s="140" t="s">
        <v>52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251</v>
      </c>
      <c r="AT315" s="143" t="s">
        <v>246</v>
      </c>
      <c r="AU315" s="143" t="s">
        <v>94</v>
      </c>
      <c r="AY315" s="17" t="s">
        <v>245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94</v>
      </c>
      <c r="BK315" s="144">
        <f>ROUND(I315*H315,2)</f>
        <v>0</v>
      </c>
      <c r="BL315" s="17" t="s">
        <v>251</v>
      </c>
      <c r="BM315" s="143" t="s">
        <v>526</v>
      </c>
    </row>
    <row r="316" spans="2:65" s="12" customFormat="1" ht="11.25">
      <c r="B316" s="152"/>
      <c r="D316" s="146" t="s">
        <v>253</v>
      </c>
      <c r="F316" s="154" t="s">
        <v>527</v>
      </c>
      <c r="H316" s="155">
        <v>829.84199999999998</v>
      </c>
      <c r="I316" s="156"/>
      <c r="L316" s="152"/>
      <c r="M316" s="157"/>
      <c r="T316" s="158"/>
      <c r="AT316" s="153" t="s">
        <v>253</v>
      </c>
      <c r="AU316" s="153" t="s">
        <v>94</v>
      </c>
      <c r="AV316" s="12" t="s">
        <v>96</v>
      </c>
      <c r="AW316" s="12" t="s">
        <v>4</v>
      </c>
      <c r="AX316" s="12" t="s">
        <v>94</v>
      </c>
      <c r="AY316" s="153" t="s">
        <v>245</v>
      </c>
    </row>
    <row r="317" spans="2:65" s="1" customFormat="1" ht="44.25" customHeight="1">
      <c r="B317" s="33"/>
      <c r="C317" s="132" t="s">
        <v>528</v>
      </c>
      <c r="D317" s="132" t="s">
        <v>246</v>
      </c>
      <c r="E317" s="133" t="s">
        <v>264</v>
      </c>
      <c r="F317" s="134" t="s">
        <v>265</v>
      </c>
      <c r="G317" s="135" t="s">
        <v>258</v>
      </c>
      <c r="H317" s="136">
        <v>31.917000000000002</v>
      </c>
      <c r="I317" s="137"/>
      <c r="J317" s="138">
        <f>ROUND(I317*H317,2)</f>
        <v>0</v>
      </c>
      <c r="K317" s="134" t="s">
        <v>266</v>
      </c>
      <c r="L317" s="33"/>
      <c r="M317" s="139" t="s">
        <v>1</v>
      </c>
      <c r="N317" s="140" t="s">
        <v>52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251</v>
      </c>
      <c r="AT317" s="143" t="s">
        <v>246</v>
      </c>
      <c r="AU317" s="143" t="s">
        <v>94</v>
      </c>
      <c r="AY317" s="17" t="s">
        <v>245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7" t="s">
        <v>94</v>
      </c>
      <c r="BK317" s="144">
        <f>ROUND(I317*H317,2)</f>
        <v>0</v>
      </c>
      <c r="BL317" s="17" t="s">
        <v>251</v>
      </c>
      <c r="BM317" s="143" t="s">
        <v>529</v>
      </c>
    </row>
    <row r="318" spans="2:65" s="12" customFormat="1" ht="11.25">
      <c r="B318" s="152"/>
      <c r="D318" s="146" t="s">
        <v>253</v>
      </c>
      <c r="E318" s="153" t="s">
        <v>1</v>
      </c>
      <c r="F318" s="154" t="s">
        <v>210</v>
      </c>
      <c r="H318" s="155">
        <v>31.917000000000002</v>
      </c>
      <c r="I318" s="156"/>
      <c r="L318" s="152"/>
      <c r="M318" s="157"/>
      <c r="T318" s="158"/>
      <c r="AT318" s="153" t="s">
        <v>253</v>
      </c>
      <c r="AU318" s="153" t="s">
        <v>94</v>
      </c>
      <c r="AV318" s="12" t="s">
        <v>96</v>
      </c>
      <c r="AW318" s="12" t="s">
        <v>40</v>
      </c>
      <c r="AX318" s="12" t="s">
        <v>94</v>
      </c>
      <c r="AY318" s="153" t="s">
        <v>245</v>
      </c>
    </row>
    <row r="319" spans="2:65" s="10" customFormat="1" ht="25.9" customHeight="1">
      <c r="B319" s="122"/>
      <c r="D319" s="123" t="s">
        <v>86</v>
      </c>
      <c r="E319" s="124" t="s">
        <v>530</v>
      </c>
      <c r="F319" s="124" t="s">
        <v>531</v>
      </c>
      <c r="I319" s="125"/>
      <c r="J319" s="126">
        <f>BK319</f>
        <v>0</v>
      </c>
      <c r="L319" s="122"/>
      <c r="M319" s="127"/>
      <c r="P319" s="128">
        <f>SUM(P320:P336)</f>
        <v>0</v>
      </c>
      <c r="R319" s="128">
        <f>SUM(R320:R336)</f>
        <v>2.4572600000000002</v>
      </c>
      <c r="T319" s="129">
        <f>SUM(T320:T336)</f>
        <v>0</v>
      </c>
      <c r="AR319" s="123" t="s">
        <v>94</v>
      </c>
      <c r="AT319" s="130" t="s">
        <v>86</v>
      </c>
      <c r="AU319" s="130" t="s">
        <v>87</v>
      </c>
      <c r="AY319" s="123" t="s">
        <v>245</v>
      </c>
      <c r="BK319" s="131">
        <f>SUM(BK320:BK336)</f>
        <v>0</v>
      </c>
    </row>
    <row r="320" spans="2:65" s="1" customFormat="1" ht="24.2" customHeight="1">
      <c r="B320" s="33"/>
      <c r="C320" s="132" t="s">
        <v>532</v>
      </c>
      <c r="D320" s="132" t="s">
        <v>246</v>
      </c>
      <c r="E320" s="133" t="s">
        <v>533</v>
      </c>
      <c r="F320" s="134" t="s">
        <v>534</v>
      </c>
      <c r="G320" s="135" t="s">
        <v>271</v>
      </c>
      <c r="H320" s="136">
        <v>100</v>
      </c>
      <c r="I320" s="137"/>
      <c r="J320" s="138">
        <f>ROUND(I320*H320,2)</f>
        <v>0</v>
      </c>
      <c r="K320" s="134" t="s">
        <v>250</v>
      </c>
      <c r="L320" s="33"/>
      <c r="M320" s="139" t="s">
        <v>1</v>
      </c>
      <c r="N320" s="140" t="s">
        <v>52</v>
      </c>
      <c r="P320" s="141">
        <f>O320*H320</f>
        <v>0</v>
      </c>
      <c r="Q320" s="141">
        <v>1.125E-2</v>
      </c>
      <c r="R320" s="141">
        <f>Q320*H320</f>
        <v>1.125</v>
      </c>
      <c r="S320" s="141">
        <v>0</v>
      </c>
      <c r="T320" s="142">
        <f>S320*H320</f>
        <v>0</v>
      </c>
      <c r="AR320" s="143" t="s">
        <v>251</v>
      </c>
      <c r="AT320" s="143" t="s">
        <v>246</v>
      </c>
      <c r="AU320" s="143" t="s">
        <v>94</v>
      </c>
      <c r="AY320" s="17" t="s">
        <v>245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7" t="s">
        <v>94</v>
      </c>
      <c r="BK320" s="144">
        <f>ROUND(I320*H320,2)</f>
        <v>0</v>
      </c>
      <c r="BL320" s="17" t="s">
        <v>251</v>
      </c>
      <c r="BM320" s="143" t="s">
        <v>535</v>
      </c>
    </row>
    <row r="321" spans="2:65" s="12" customFormat="1" ht="11.25">
      <c r="B321" s="152"/>
      <c r="D321" s="146" t="s">
        <v>253</v>
      </c>
      <c r="E321" s="153" t="s">
        <v>1</v>
      </c>
      <c r="F321" s="154" t="s">
        <v>536</v>
      </c>
      <c r="H321" s="155">
        <v>100</v>
      </c>
      <c r="I321" s="156"/>
      <c r="L321" s="152"/>
      <c r="M321" s="157"/>
      <c r="T321" s="158"/>
      <c r="AT321" s="153" t="s">
        <v>253</v>
      </c>
      <c r="AU321" s="153" t="s">
        <v>94</v>
      </c>
      <c r="AV321" s="12" t="s">
        <v>96</v>
      </c>
      <c r="AW321" s="12" t="s">
        <v>40</v>
      </c>
      <c r="AX321" s="12" t="s">
        <v>94</v>
      </c>
      <c r="AY321" s="153" t="s">
        <v>245</v>
      </c>
    </row>
    <row r="322" spans="2:65" s="1" customFormat="1" ht="33" customHeight="1">
      <c r="B322" s="33"/>
      <c r="C322" s="132" t="s">
        <v>537</v>
      </c>
      <c r="D322" s="132" t="s">
        <v>246</v>
      </c>
      <c r="E322" s="133" t="s">
        <v>538</v>
      </c>
      <c r="F322" s="134" t="s">
        <v>539</v>
      </c>
      <c r="G322" s="135" t="s">
        <v>271</v>
      </c>
      <c r="H322" s="136">
        <v>100</v>
      </c>
      <c r="I322" s="137"/>
      <c r="J322" s="138">
        <f>ROUND(I322*H322,2)</f>
        <v>0</v>
      </c>
      <c r="K322" s="134" t="s">
        <v>250</v>
      </c>
      <c r="L322" s="33"/>
      <c r="M322" s="139" t="s">
        <v>1</v>
      </c>
      <c r="N322" s="140" t="s">
        <v>52</v>
      </c>
      <c r="P322" s="141">
        <f>O322*H322</f>
        <v>0</v>
      </c>
      <c r="Q322" s="141">
        <v>0</v>
      </c>
      <c r="R322" s="141">
        <f>Q322*H322</f>
        <v>0</v>
      </c>
      <c r="S322" s="141">
        <v>0</v>
      </c>
      <c r="T322" s="142">
        <f>S322*H322</f>
        <v>0</v>
      </c>
      <c r="AR322" s="143" t="s">
        <v>251</v>
      </c>
      <c r="AT322" s="143" t="s">
        <v>246</v>
      </c>
      <c r="AU322" s="143" t="s">
        <v>94</v>
      </c>
      <c r="AY322" s="17" t="s">
        <v>245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94</v>
      </c>
      <c r="BK322" s="144">
        <f>ROUND(I322*H322,2)</f>
        <v>0</v>
      </c>
      <c r="BL322" s="17" t="s">
        <v>251</v>
      </c>
      <c r="BM322" s="143" t="s">
        <v>540</v>
      </c>
    </row>
    <row r="323" spans="2:65" s="12" customFormat="1" ht="11.25">
      <c r="B323" s="152"/>
      <c r="D323" s="146" t="s">
        <v>253</v>
      </c>
      <c r="E323" s="153" t="s">
        <v>1</v>
      </c>
      <c r="F323" s="154" t="s">
        <v>536</v>
      </c>
      <c r="H323" s="155">
        <v>100</v>
      </c>
      <c r="I323" s="156"/>
      <c r="L323" s="152"/>
      <c r="M323" s="157"/>
      <c r="T323" s="158"/>
      <c r="AT323" s="153" t="s">
        <v>253</v>
      </c>
      <c r="AU323" s="153" t="s">
        <v>94</v>
      </c>
      <c r="AV323" s="12" t="s">
        <v>96</v>
      </c>
      <c r="AW323" s="12" t="s">
        <v>40</v>
      </c>
      <c r="AX323" s="12" t="s">
        <v>94</v>
      </c>
      <c r="AY323" s="153" t="s">
        <v>245</v>
      </c>
    </row>
    <row r="324" spans="2:65" s="1" customFormat="1" ht="24.2" customHeight="1">
      <c r="B324" s="33"/>
      <c r="C324" s="132" t="s">
        <v>541</v>
      </c>
      <c r="D324" s="132" t="s">
        <v>246</v>
      </c>
      <c r="E324" s="133" t="s">
        <v>542</v>
      </c>
      <c r="F324" s="134" t="s">
        <v>543</v>
      </c>
      <c r="G324" s="135" t="s">
        <v>334</v>
      </c>
      <c r="H324" s="136">
        <v>17</v>
      </c>
      <c r="I324" s="137"/>
      <c r="J324" s="138">
        <f>ROUND(I324*H324,2)</f>
        <v>0</v>
      </c>
      <c r="K324" s="134" t="s">
        <v>266</v>
      </c>
      <c r="L324" s="33"/>
      <c r="M324" s="139" t="s">
        <v>1</v>
      </c>
      <c r="N324" s="140" t="s">
        <v>52</v>
      </c>
      <c r="P324" s="141">
        <f>O324*H324</f>
        <v>0</v>
      </c>
      <c r="Q324" s="141">
        <v>1.281E-2</v>
      </c>
      <c r="R324" s="141">
        <f>Q324*H324</f>
        <v>0.21776999999999999</v>
      </c>
      <c r="S324" s="141">
        <v>0</v>
      </c>
      <c r="T324" s="142">
        <f>S324*H324</f>
        <v>0</v>
      </c>
      <c r="AR324" s="143" t="s">
        <v>251</v>
      </c>
      <c r="AT324" s="143" t="s">
        <v>246</v>
      </c>
      <c r="AU324" s="143" t="s">
        <v>94</v>
      </c>
      <c r="AY324" s="17" t="s">
        <v>245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94</v>
      </c>
      <c r="BK324" s="144">
        <f>ROUND(I324*H324,2)</f>
        <v>0</v>
      </c>
      <c r="BL324" s="17" t="s">
        <v>251</v>
      </c>
      <c r="BM324" s="143" t="s">
        <v>544</v>
      </c>
    </row>
    <row r="325" spans="2:65" s="12" customFormat="1" ht="11.25">
      <c r="B325" s="152"/>
      <c r="D325" s="146" t="s">
        <v>253</v>
      </c>
      <c r="E325" s="153" t="s">
        <v>1</v>
      </c>
      <c r="F325" s="154" t="s">
        <v>545</v>
      </c>
      <c r="H325" s="155">
        <v>17</v>
      </c>
      <c r="I325" s="156"/>
      <c r="L325" s="152"/>
      <c r="M325" s="157"/>
      <c r="T325" s="158"/>
      <c r="AT325" s="153" t="s">
        <v>253</v>
      </c>
      <c r="AU325" s="153" t="s">
        <v>94</v>
      </c>
      <c r="AV325" s="12" t="s">
        <v>96</v>
      </c>
      <c r="AW325" s="12" t="s">
        <v>40</v>
      </c>
      <c r="AX325" s="12" t="s">
        <v>94</v>
      </c>
      <c r="AY325" s="153" t="s">
        <v>245</v>
      </c>
    </row>
    <row r="326" spans="2:65" s="1" customFormat="1" ht="37.9" customHeight="1">
      <c r="B326" s="33"/>
      <c r="C326" s="132" t="s">
        <v>546</v>
      </c>
      <c r="D326" s="132" t="s">
        <v>246</v>
      </c>
      <c r="E326" s="133" t="s">
        <v>547</v>
      </c>
      <c r="F326" s="134" t="s">
        <v>548</v>
      </c>
      <c r="G326" s="135" t="s">
        <v>334</v>
      </c>
      <c r="H326" s="136">
        <v>5</v>
      </c>
      <c r="I326" s="137"/>
      <c r="J326" s="138">
        <f>ROUND(I326*H326,2)</f>
        <v>0</v>
      </c>
      <c r="K326" s="134" t="s">
        <v>266</v>
      </c>
      <c r="L326" s="33"/>
      <c r="M326" s="139" t="s">
        <v>1</v>
      </c>
      <c r="N326" s="140" t="s">
        <v>52</v>
      </c>
      <c r="P326" s="141">
        <f>O326*H326</f>
        <v>0</v>
      </c>
      <c r="Q326" s="141">
        <v>2.1350000000000001E-2</v>
      </c>
      <c r="R326" s="141">
        <f>Q326*H326</f>
        <v>0.10675000000000001</v>
      </c>
      <c r="S326" s="141">
        <v>0</v>
      </c>
      <c r="T326" s="142">
        <f>S326*H326</f>
        <v>0</v>
      </c>
      <c r="AR326" s="143" t="s">
        <v>251</v>
      </c>
      <c r="AT326" s="143" t="s">
        <v>246</v>
      </c>
      <c r="AU326" s="143" t="s">
        <v>94</v>
      </c>
      <c r="AY326" s="17" t="s">
        <v>245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7" t="s">
        <v>94</v>
      </c>
      <c r="BK326" s="144">
        <f>ROUND(I326*H326,2)</f>
        <v>0</v>
      </c>
      <c r="BL326" s="17" t="s">
        <v>251</v>
      </c>
      <c r="BM326" s="143" t="s">
        <v>549</v>
      </c>
    </row>
    <row r="327" spans="2:65" s="12" customFormat="1" ht="11.25">
      <c r="B327" s="152"/>
      <c r="D327" s="146" t="s">
        <v>253</v>
      </c>
      <c r="E327" s="153" t="s">
        <v>1</v>
      </c>
      <c r="F327" s="154" t="s">
        <v>550</v>
      </c>
      <c r="H327" s="155">
        <v>5</v>
      </c>
      <c r="I327" s="156"/>
      <c r="L327" s="152"/>
      <c r="M327" s="157"/>
      <c r="T327" s="158"/>
      <c r="AT327" s="153" t="s">
        <v>253</v>
      </c>
      <c r="AU327" s="153" t="s">
        <v>94</v>
      </c>
      <c r="AV327" s="12" t="s">
        <v>96</v>
      </c>
      <c r="AW327" s="12" t="s">
        <v>40</v>
      </c>
      <c r="AX327" s="12" t="s">
        <v>94</v>
      </c>
      <c r="AY327" s="153" t="s">
        <v>245</v>
      </c>
    </row>
    <row r="328" spans="2:65" s="1" customFormat="1" ht="37.9" customHeight="1">
      <c r="B328" s="33"/>
      <c r="C328" s="132" t="s">
        <v>551</v>
      </c>
      <c r="D328" s="132" t="s">
        <v>246</v>
      </c>
      <c r="E328" s="133" t="s">
        <v>552</v>
      </c>
      <c r="F328" s="134" t="s">
        <v>553</v>
      </c>
      <c r="G328" s="135" t="s">
        <v>334</v>
      </c>
      <c r="H328" s="136">
        <v>9</v>
      </c>
      <c r="I328" s="137"/>
      <c r="J328" s="138">
        <f>ROUND(I328*H328,2)</f>
        <v>0</v>
      </c>
      <c r="K328" s="134" t="s">
        <v>266</v>
      </c>
      <c r="L328" s="33"/>
      <c r="M328" s="139" t="s">
        <v>1</v>
      </c>
      <c r="N328" s="140" t="s">
        <v>52</v>
      </c>
      <c r="P328" s="141">
        <f>O328*H328</f>
        <v>0</v>
      </c>
      <c r="Q328" s="141">
        <v>2.989E-2</v>
      </c>
      <c r="R328" s="141">
        <f>Q328*H328</f>
        <v>0.26900999999999997</v>
      </c>
      <c r="S328" s="141">
        <v>0</v>
      </c>
      <c r="T328" s="142">
        <f>S328*H328</f>
        <v>0</v>
      </c>
      <c r="AR328" s="143" t="s">
        <v>251</v>
      </c>
      <c r="AT328" s="143" t="s">
        <v>246</v>
      </c>
      <c r="AU328" s="143" t="s">
        <v>94</v>
      </c>
      <c r="AY328" s="17" t="s">
        <v>245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94</v>
      </c>
      <c r="BK328" s="144">
        <f>ROUND(I328*H328,2)</f>
        <v>0</v>
      </c>
      <c r="BL328" s="17" t="s">
        <v>251</v>
      </c>
      <c r="BM328" s="143" t="s">
        <v>554</v>
      </c>
    </row>
    <row r="329" spans="2:65" s="12" customFormat="1" ht="11.25">
      <c r="B329" s="152"/>
      <c r="D329" s="146" t="s">
        <v>253</v>
      </c>
      <c r="E329" s="153" t="s">
        <v>1</v>
      </c>
      <c r="F329" s="154" t="s">
        <v>555</v>
      </c>
      <c r="H329" s="155">
        <v>9</v>
      </c>
      <c r="I329" s="156"/>
      <c r="L329" s="152"/>
      <c r="M329" s="157"/>
      <c r="T329" s="158"/>
      <c r="AT329" s="153" t="s">
        <v>253</v>
      </c>
      <c r="AU329" s="153" t="s">
        <v>94</v>
      </c>
      <c r="AV329" s="12" t="s">
        <v>96</v>
      </c>
      <c r="AW329" s="12" t="s">
        <v>40</v>
      </c>
      <c r="AX329" s="12" t="s">
        <v>94</v>
      </c>
      <c r="AY329" s="153" t="s">
        <v>245</v>
      </c>
    </row>
    <row r="330" spans="2:65" s="1" customFormat="1" ht="37.9" customHeight="1">
      <c r="B330" s="33"/>
      <c r="C330" s="132" t="s">
        <v>556</v>
      </c>
      <c r="D330" s="132" t="s">
        <v>246</v>
      </c>
      <c r="E330" s="133" t="s">
        <v>557</v>
      </c>
      <c r="F330" s="134" t="s">
        <v>558</v>
      </c>
      <c r="G330" s="135" t="s">
        <v>334</v>
      </c>
      <c r="H330" s="136">
        <v>9</v>
      </c>
      <c r="I330" s="137"/>
      <c r="J330" s="138">
        <f>ROUND(I330*H330,2)</f>
        <v>0</v>
      </c>
      <c r="K330" s="134" t="s">
        <v>266</v>
      </c>
      <c r="L330" s="33"/>
      <c r="M330" s="139" t="s">
        <v>1</v>
      </c>
      <c r="N330" s="140" t="s">
        <v>52</v>
      </c>
      <c r="P330" s="141">
        <f>O330*H330</f>
        <v>0</v>
      </c>
      <c r="Q330" s="141">
        <v>3.8429999999999999E-2</v>
      </c>
      <c r="R330" s="141">
        <f>Q330*H330</f>
        <v>0.34587000000000001</v>
      </c>
      <c r="S330" s="141">
        <v>0</v>
      </c>
      <c r="T330" s="142">
        <f>S330*H330</f>
        <v>0</v>
      </c>
      <c r="AR330" s="143" t="s">
        <v>251</v>
      </c>
      <c r="AT330" s="143" t="s">
        <v>246</v>
      </c>
      <c r="AU330" s="143" t="s">
        <v>94</v>
      </c>
      <c r="AY330" s="17" t="s">
        <v>245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94</v>
      </c>
      <c r="BK330" s="144">
        <f>ROUND(I330*H330,2)</f>
        <v>0</v>
      </c>
      <c r="BL330" s="17" t="s">
        <v>251</v>
      </c>
      <c r="BM330" s="143" t="s">
        <v>559</v>
      </c>
    </row>
    <row r="331" spans="2:65" s="12" customFormat="1" ht="11.25">
      <c r="B331" s="152"/>
      <c r="D331" s="146" t="s">
        <v>253</v>
      </c>
      <c r="E331" s="153" t="s">
        <v>1</v>
      </c>
      <c r="F331" s="154" t="s">
        <v>560</v>
      </c>
      <c r="H331" s="155">
        <v>9</v>
      </c>
      <c r="I331" s="156"/>
      <c r="L331" s="152"/>
      <c r="M331" s="157"/>
      <c r="T331" s="158"/>
      <c r="AT331" s="153" t="s">
        <v>253</v>
      </c>
      <c r="AU331" s="153" t="s">
        <v>94</v>
      </c>
      <c r="AV331" s="12" t="s">
        <v>96</v>
      </c>
      <c r="AW331" s="12" t="s">
        <v>40</v>
      </c>
      <c r="AX331" s="12" t="s">
        <v>94</v>
      </c>
      <c r="AY331" s="153" t="s">
        <v>245</v>
      </c>
    </row>
    <row r="332" spans="2:65" s="1" customFormat="1" ht="37.9" customHeight="1">
      <c r="B332" s="33"/>
      <c r="C332" s="132" t="s">
        <v>561</v>
      </c>
      <c r="D332" s="132" t="s">
        <v>246</v>
      </c>
      <c r="E332" s="133" t="s">
        <v>562</v>
      </c>
      <c r="F332" s="134" t="s">
        <v>563</v>
      </c>
      <c r="G332" s="135" t="s">
        <v>334</v>
      </c>
      <c r="H332" s="136">
        <v>2</v>
      </c>
      <c r="I332" s="137"/>
      <c r="J332" s="138">
        <f>ROUND(I332*H332,2)</f>
        <v>0</v>
      </c>
      <c r="K332" s="134" t="s">
        <v>266</v>
      </c>
      <c r="L332" s="33"/>
      <c r="M332" s="139" t="s">
        <v>1</v>
      </c>
      <c r="N332" s="140" t="s">
        <v>52</v>
      </c>
      <c r="P332" s="141">
        <f>O332*H332</f>
        <v>0</v>
      </c>
      <c r="Q332" s="141">
        <v>4.6980000000000001E-2</v>
      </c>
      <c r="R332" s="141">
        <f>Q332*H332</f>
        <v>9.3960000000000002E-2</v>
      </c>
      <c r="S332" s="141">
        <v>0</v>
      </c>
      <c r="T332" s="142">
        <f>S332*H332</f>
        <v>0</v>
      </c>
      <c r="AR332" s="143" t="s">
        <v>251</v>
      </c>
      <c r="AT332" s="143" t="s">
        <v>246</v>
      </c>
      <c r="AU332" s="143" t="s">
        <v>94</v>
      </c>
      <c r="AY332" s="17" t="s">
        <v>245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7" t="s">
        <v>94</v>
      </c>
      <c r="BK332" s="144">
        <f>ROUND(I332*H332,2)</f>
        <v>0</v>
      </c>
      <c r="BL332" s="17" t="s">
        <v>251</v>
      </c>
      <c r="BM332" s="143" t="s">
        <v>564</v>
      </c>
    </row>
    <row r="333" spans="2:65" s="12" customFormat="1" ht="11.25">
      <c r="B333" s="152"/>
      <c r="D333" s="146" t="s">
        <v>253</v>
      </c>
      <c r="E333" s="153" t="s">
        <v>1</v>
      </c>
      <c r="F333" s="154" t="s">
        <v>565</v>
      </c>
      <c r="H333" s="155">
        <v>2</v>
      </c>
      <c r="I333" s="156"/>
      <c r="L333" s="152"/>
      <c r="M333" s="157"/>
      <c r="T333" s="158"/>
      <c r="AT333" s="153" t="s">
        <v>253</v>
      </c>
      <c r="AU333" s="153" t="s">
        <v>94</v>
      </c>
      <c r="AV333" s="12" t="s">
        <v>96</v>
      </c>
      <c r="AW333" s="12" t="s">
        <v>40</v>
      </c>
      <c r="AX333" s="12" t="s">
        <v>94</v>
      </c>
      <c r="AY333" s="153" t="s">
        <v>245</v>
      </c>
    </row>
    <row r="334" spans="2:65" s="1" customFormat="1" ht="37.9" customHeight="1">
      <c r="B334" s="33"/>
      <c r="C334" s="132" t="s">
        <v>566</v>
      </c>
      <c r="D334" s="132" t="s">
        <v>246</v>
      </c>
      <c r="E334" s="133" t="s">
        <v>567</v>
      </c>
      <c r="F334" s="134" t="s">
        <v>568</v>
      </c>
      <c r="G334" s="135" t="s">
        <v>334</v>
      </c>
      <c r="H334" s="136">
        <v>5</v>
      </c>
      <c r="I334" s="137"/>
      <c r="J334" s="138">
        <f>ROUND(I334*H334,2)</f>
        <v>0</v>
      </c>
      <c r="K334" s="134" t="s">
        <v>266</v>
      </c>
      <c r="L334" s="33"/>
      <c r="M334" s="139" t="s">
        <v>1</v>
      </c>
      <c r="N334" s="140" t="s">
        <v>52</v>
      </c>
      <c r="P334" s="141">
        <f>O334*H334</f>
        <v>0</v>
      </c>
      <c r="Q334" s="141">
        <v>5.978E-2</v>
      </c>
      <c r="R334" s="141">
        <f>Q334*H334</f>
        <v>0.2989</v>
      </c>
      <c r="S334" s="141">
        <v>0</v>
      </c>
      <c r="T334" s="142">
        <f>S334*H334</f>
        <v>0</v>
      </c>
      <c r="AR334" s="143" t="s">
        <v>251</v>
      </c>
      <c r="AT334" s="143" t="s">
        <v>246</v>
      </c>
      <c r="AU334" s="143" t="s">
        <v>94</v>
      </c>
      <c r="AY334" s="17" t="s">
        <v>245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94</v>
      </c>
      <c r="BK334" s="144">
        <f>ROUND(I334*H334,2)</f>
        <v>0</v>
      </c>
      <c r="BL334" s="17" t="s">
        <v>251</v>
      </c>
      <c r="BM334" s="143" t="s">
        <v>569</v>
      </c>
    </row>
    <row r="335" spans="2:65" s="12" customFormat="1" ht="11.25">
      <c r="B335" s="152"/>
      <c r="D335" s="146" t="s">
        <v>253</v>
      </c>
      <c r="E335" s="153" t="s">
        <v>1</v>
      </c>
      <c r="F335" s="154" t="s">
        <v>570</v>
      </c>
      <c r="H335" s="155">
        <v>5</v>
      </c>
      <c r="I335" s="156"/>
      <c r="L335" s="152"/>
      <c r="M335" s="157"/>
      <c r="T335" s="158"/>
      <c r="AT335" s="153" t="s">
        <v>253</v>
      </c>
      <c r="AU335" s="153" t="s">
        <v>94</v>
      </c>
      <c r="AV335" s="12" t="s">
        <v>96</v>
      </c>
      <c r="AW335" s="12" t="s">
        <v>40</v>
      </c>
      <c r="AX335" s="12" t="s">
        <v>94</v>
      </c>
      <c r="AY335" s="153" t="s">
        <v>245</v>
      </c>
    </row>
    <row r="336" spans="2:65" s="1" customFormat="1" ht="24.2" customHeight="1">
      <c r="B336" s="33"/>
      <c r="C336" s="132" t="s">
        <v>571</v>
      </c>
      <c r="D336" s="132" t="s">
        <v>246</v>
      </c>
      <c r="E336" s="133" t="s">
        <v>572</v>
      </c>
      <c r="F336" s="134" t="s">
        <v>573</v>
      </c>
      <c r="G336" s="135" t="s">
        <v>258</v>
      </c>
      <c r="H336" s="136">
        <v>2.4569999999999999</v>
      </c>
      <c r="I336" s="137"/>
      <c r="J336" s="138">
        <f>ROUND(I336*H336,2)</f>
        <v>0</v>
      </c>
      <c r="K336" s="134" t="s">
        <v>250</v>
      </c>
      <c r="L336" s="33"/>
      <c r="M336" s="139" t="s">
        <v>1</v>
      </c>
      <c r="N336" s="140" t="s">
        <v>52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251</v>
      </c>
      <c r="AT336" s="143" t="s">
        <v>246</v>
      </c>
      <c r="AU336" s="143" t="s">
        <v>94</v>
      </c>
      <c r="AY336" s="17" t="s">
        <v>245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94</v>
      </c>
      <c r="BK336" s="144">
        <f>ROUND(I336*H336,2)</f>
        <v>0</v>
      </c>
      <c r="BL336" s="17" t="s">
        <v>251</v>
      </c>
      <c r="BM336" s="143" t="s">
        <v>574</v>
      </c>
    </row>
    <row r="337" spans="2:65" s="10" customFormat="1" ht="25.9" customHeight="1">
      <c r="B337" s="122"/>
      <c r="D337" s="123" t="s">
        <v>86</v>
      </c>
      <c r="E337" s="124" t="s">
        <v>575</v>
      </c>
      <c r="F337" s="124" t="s">
        <v>576</v>
      </c>
      <c r="I337" s="125"/>
      <c r="J337" s="126">
        <f>BK337</f>
        <v>0</v>
      </c>
      <c r="L337" s="122"/>
      <c r="M337" s="127"/>
      <c r="P337" s="128">
        <f>SUM(P338:P360)</f>
        <v>0</v>
      </c>
      <c r="R337" s="128">
        <f>SUM(R338:R360)</f>
        <v>7.0000000000000001E-3</v>
      </c>
      <c r="T337" s="129">
        <f>SUM(T338:T360)</f>
        <v>0</v>
      </c>
      <c r="AR337" s="123" t="s">
        <v>94</v>
      </c>
      <c r="AT337" s="130" t="s">
        <v>86</v>
      </c>
      <c r="AU337" s="130" t="s">
        <v>87</v>
      </c>
      <c r="AY337" s="123" t="s">
        <v>245</v>
      </c>
      <c r="BK337" s="131">
        <f>SUM(BK338:BK360)</f>
        <v>0</v>
      </c>
    </row>
    <row r="338" spans="2:65" s="1" customFormat="1" ht="33" customHeight="1">
      <c r="B338" s="33"/>
      <c r="C338" s="132" t="s">
        <v>577</v>
      </c>
      <c r="D338" s="132" t="s">
        <v>246</v>
      </c>
      <c r="E338" s="133" t="s">
        <v>578</v>
      </c>
      <c r="F338" s="134" t="s">
        <v>579</v>
      </c>
      <c r="G338" s="135" t="s">
        <v>334</v>
      </c>
      <c r="H338" s="136">
        <v>4</v>
      </c>
      <c r="I338" s="137"/>
      <c r="J338" s="138">
        <f>ROUND(I338*H338,2)</f>
        <v>0</v>
      </c>
      <c r="K338" s="134" t="s">
        <v>250</v>
      </c>
      <c r="L338" s="33"/>
      <c r="M338" s="139" t="s">
        <v>1</v>
      </c>
      <c r="N338" s="140" t="s">
        <v>52</v>
      </c>
      <c r="P338" s="141">
        <f>O338*H338</f>
        <v>0</v>
      </c>
      <c r="Q338" s="141">
        <v>0</v>
      </c>
      <c r="R338" s="141">
        <f>Q338*H338</f>
        <v>0</v>
      </c>
      <c r="S338" s="141">
        <v>0</v>
      </c>
      <c r="T338" s="142">
        <f>S338*H338</f>
        <v>0</v>
      </c>
      <c r="AR338" s="143" t="s">
        <v>251</v>
      </c>
      <c r="AT338" s="143" t="s">
        <v>246</v>
      </c>
      <c r="AU338" s="143" t="s">
        <v>94</v>
      </c>
      <c r="AY338" s="17" t="s">
        <v>245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94</v>
      </c>
      <c r="BK338" s="144">
        <f>ROUND(I338*H338,2)</f>
        <v>0</v>
      </c>
      <c r="BL338" s="17" t="s">
        <v>251</v>
      </c>
      <c r="BM338" s="143" t="s">
        <v>580</v>
      </c>
    </row>
    <row r="339" spans="2:65" s="1" customFormat="1" ht="33" customHeight="1">
      <c r="B339" s="33"/>
      <c r="C339" s="132" t="s">
        <v>581</v>
      </c>
      <c r="D339" s="132" t="s">
        <v>246</v>
      </c>
      <c r="E339" s="133" t="s">
        <v>582</v>
      </c>
      <c r="F339" s="134" t="s">
        <v>583</v>
      </c>
      <c r="G339" s="135" t="s">
        <v>334</v>
      </c>
      <c r="H339" s="136">
        <v>4</v>
      </c>
      <c r="I339" s="137"/>
      <c r="J339" s="138">
        <f>ROUND(I339*H339,2)</f>
        <v>0</v>
      </c>
      <c r="K339" s="134" t="s">
        <v>250</v>
      </c>
      <c r="L339" s="33"/>
      <c r="M339" s="139" t="s">
        <v>1</v>
      </c>
      <c r="N339" s="140" t="s">
        <v>52</v>
      </c>
      <c r="P339" s="141">
        <f>O339*H339</f>
        <v>0</v>
      </c>
      <c r="Q339" s="141">
        <v>0</v>
      </c>
      <c r="R339" s="141">
        <f>Q339*H339</f>
        <v>0</v>
      </c>
      <c r="S339" s="141">
        <v>0</v>
      </c>
      <c r="T339" s="142">
        <f>S339*H339</f>
        <v>0</v>
      </c>
      <c r="AR339" s="143" t="s">
        <v>251</v>
      </c>
      <c r="AT339" s="143" t="s">
        <v>246</v>
      </c>
      <c r="AU339" s="143" t="s">
        <v>94</v>
      </c>
      <c r="AY339" s="17" t="s">
        <v>245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7" t="s">
        <v>94</v>
      </c>
      <c r="BK339" s="144">
        <f>ROUND(I339*H339,2)</f>
        <v>0</v>
      </c>
      <c r="BL339" s="17" t="s">
        <v>251</v>
      </c>
      <c r="BM339" s="143" t="s">
        <v>584</v>
      </c>
    </row>
    <row r="340" spans="2:65" s="1" customFormat="1" ht="33" customHeight="1">
      <c r="B340" s="33"/>
      <c r="C340" s="132" t="s">
        <v>585</v>
      </c>
      <c r="D340" s="132" t="s">
        <v>246</v>
      </c>
      <c r="E340" s="133" t="s">
        <v>586</v>
      </c>
      <c r="F340" s="134" t="s">
        <v>587</v>
      </c>
      <c r="G340" s="135" t="s">
        <v>334</v>
      </c>
      <c r="H340" s="136">
        <v>2</v>
      </c>
      <c r="I340" s="137"/>
      <c r="J340" s="138">
        <f>ROUND(I340*H340,2)</f>
        <v>0</v>
      </c>
      <c r="K340" s="134" t="s">
        <v>250</v>
      </c>
      <c r="L340" s="33"/>
      <c r="M340" s="139" t="s">
        <v>1</v>
      </c>
      <c r="N340" s="140" t="s">
        <v>52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251</v>
      </c>
      <c r="AT340" s="143" t="s">
        <v>246</v>
      </c>
      <c r="AU340" s="143" t="s">
        <v>94</v>
      </c>
      <c r="AY340" s="17" t="s">
        <v>245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94</v>
      </c>
      <c r="BK340" s="144">
        <f>ROUND(I340*H340,2)</f>
        <v>0</v>
      </c>
      <c r="BL340" s="17" t="s">
        <v>251</v>
      </c>
      <c r="BM340" s="143" t="s">
        <v>588</v>
      </c>
    </row>
    <row r="341" spans="2:65" s="1" customFormat="1" ht="33" customHeight="1">
      <c r="B341" s="33"/>
      <c r="C341" s="132" t="s">
        <v>589</v>
      </c>
      <c r="D341" s="132" t="s">
        <v>246</v>
      </c>
      <c r="E341" s="133" t="s">
        <v>590</v>
      </c>
      <c r="F341" s="134" t="s">
        <v>591</v>
      </c>
      <c r="G341" s="135" t="s">
        <v>334</v>
      </c>
      <c r="H341" s="136">
        <v>1</v>
      </c>
      <c r="I341" s="137"/>
      <c r="J341" s="138">
        <f>ROUND(I341*H341,2)</f>
        <v>0</v>
      </c>
      <c r="K341" s="134" t="s">
        <v>250</v>
      </c>
      <c r="L341" s="33"/>
      <c r="M341" s="139" t="s">
        <v>1</v>
      </c>
      <c r="N341" s="140" t="s">
        <v>52</v>
      </c>
      <c r="P341" s="141">
        <f>O341*H341</f>
        <v>0</v>
      </c>
      <c r="Q341" s="141">
        <v>0</v>
      </c>
      <c r="R341" s="141">
        <f>Q341*H341</f>
        <v>0</v>
      </c>
      <c r="S341" s="141">
        <v>0</v>
      </c>
      <c r="T341" s="142">
        <f>S341*H341</f>
        <v>0</v>
      </c>
      <c r="AR341" s="143" t="s">
        <v>251</v>
      </c>
      <c r="AT341" s="143" t="s">
        <v>246</v>
      </c>
      <c r="AU341" s="143" t="s">
        <v>94</v>
      </c>
      <c r="AY341" s="17" t="s">
        <v>245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7" t="s">
        <v>94</v>
      </c>
      <c r="BK341" s="144">
        <f>ROUND(I341*H341,2)</f>
        <v>0</v>
      </c>
      <c r="BL341" s="17" t="s">
        <v>251</v>
      </c>
      <c r="BM341" s="143" t="s">
        <v>592</v>
      </c>
    </row>
    <row r="342" spans="2:65" s="1" customFormat="1" ht="55.5" customHeight="1">
      <c r="B342" s="33"/>
      <c r="C342" s="132" t="s">
        <v>593</v>
      </c>
      <c r="D342" s="132" t="s">
        <v>246</v>
      </c>
      <c r="E342" s="133" t="s">
        <v>594</v>
      </c>
      <c r="F342" s="134" t="s">
        <v>595</v>
      </c>
      <c r="G342" s="135" t="s">
        <v>334</v>
      </c>
      <c r="H342" s="136">
        <v>4</v>
      </c>
      <c r="I342" s="137"/>
      <c r="J342" s="138">
        <f>ROUND(I342*H342,2)</f>
        <v>0</v>
      </c>
      <c r="K342" s="134" t="s">
        <v>266</v>
      </c>
      <c r="L342" s="33"/>
      <c r="M342" s="139" t="s">
        <v>1</v>
      </c>
      <c r="N342" s="140" t="s">
        <v>52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251</v>
      </c>
      <c r="AT342" s="143" t="s">
        <v>246</v>
      </c>
      <c r="AU342" s="143" t="s">
        <v>94</v>
      </c>
      <c r="AY342" s="17" t="s">
        <v>245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94</v>
      </c>
      <c r="BK342" s="144">
        <f>ROUND(I342*H342,2)</f>
        <v>0</v>
      </c>
      <c r="BL342" s="17" t="s">
        <v>251</v>
      </c>
      <c r="BM342" s="143" t="s">
        <v>596</v>
      </c>
    </row>
    <row r="343" spans="2:65" s="11" customFormat="1" ht="22.5">
      <c r="B343" s="145"/>
      <c r="D343" s="146" t="s">
        <v>253</v>
      </c>
      <c r="E343" s="147" t="s">
        <v>1</v>
      </c>
      <c r="F343" s="148" t="s">
        <v>597</v>
      </c>
      <c r="H343" s="147" t="s">
        <v>1</v>
      </c>
      <c r="I343" s="149"/>
      <c r="L343" s="145"/>
      <c r="M343" s="150"/>
      <c r="T343" s="151"/>
      <c r="AT343" s="147" t="s">
        <v>253</v>
      </c>
      <c r="AU343" s="147" t="s">
        <v>94</v>
      </c>
      <c r="AV343" s="11" t="s">
        <v>94</v>
      </c>
      <c r="AW343" s="11" t="s">
        <v>40</v>
      </c>
      <c r="AX343" s="11" t="s">
        <v>87</v>
      </c>
      <c r="AY343" s="147" t="s">
        <v>245</v>
      </c>
    </row>
    <row r="344" spans="2:65" s="11" customFormat="1" ht="22.5">
      <c r="B344" s="145"/>
      <c r="D344" s="146" t="s">
        <v>253</v>
      </c>
      <c r="E344" s="147" t="s">
        <v>1</v>
      </c>
      <c r="F344" s="148" t="s">
        <v>598</v>
      </c>
      <c r="H344" s="147" t="s">
        <v>1</v>
      </c>
      <c r="I344" s="149"/>
      <c r="L344" s="145"/>
      <c r="M344" s="150"/>
      <c r="T344" s="151"/>
      <c r="AT344" s="147" t="s">
        <v>253</v>
      </c>
      <c r="AU344" s="147" t="s">
        <v>94</v>
      </c>
      <c r="AV344" s="11" t="s">
        <v>94</v>
      </c>
      <c r="AW344" s="11" t="s">
        <v>40</v>
      </c>
      <c r="AX344" s="11" t="s">
        <v>87</v>
      </c>
      <c r="AY344" s="147" t="s">
        <v>245</v>
      </c>
    </row>
    <row r="345" spans="2:65" s="12" customFormat="1" ht="11.25">
      <c r="B345" s="152"/>
      <c r="D345" s="146" t="s">
        <v>253</v>
      </c>
      <c r="E345" s="153" t="s">
        <v>1</v>
      </c>
      <c r="F345" s="154" t="s">
        <v>599</v>
      </c>
      <c r="H345" s="155">
        <v>4</v>
      </c>
      <c r="I345" s="156"/>
      <c r="L345" s="152"/>
      <c r="M345" s="157"/>
      <c r="T345" s="158"/>
      <c r="AT345" s="153" t="s">
        <v>253</v>
      </c>
      <c r="AU345" s="153" t="s">
        <v>94</v>
      </c>
      <c r="AV345" s="12" t="s">
        <v>96</v>
      </c>
      <c r="AW345" s="12" t="s">
        <v>40</v>
      </c>
      <c r="AX345" s="12" t="s">
        <v>94</v>
      </c>
      <c r="AY345" s="153" t="s">
        <v>245</v>
      </c>
    </row>
    <row r="346" spans="2:65" s="1" customFormat="1" ht="55.5" customHeight="1">
      <c r="B346" s="33"/>
      <c r="C346" s="132" t="s">
        <v>600</v>
      </c>
      <c r="D346" s="132" t="s">
        <v>246</v>
      </c>
      <c r="E346" s="133" t="s">
        <v>601</v>
      </c>
      <c r="F346" s="134" t="s">
        <v>602</v>
      </c>
      <c r="G346" s="135" t="s">
        <v>334</v>
      </c>
      <c r="H346" s="136">
        <v>4</v>
      </c>
      <c r="I346" s="137"/>
      <c r="J346" s="138">
        <f t="shared" ref="J346:J352" si="0">ROUND(I346*H346,2)</f>
        <v>0</v>
      </c>
      <c r="K346" s="134" t="s">
        <v>266</v>
      </c>
      <c r="L346" s="33"/>
      <c r="M346" s="139" t="s">
        <v>1</v>
      </c>
      <c r="N346" s="140" t="s">
        <v>52</v>
      </c>
      <c r="P346" s="141">
        <f t="shared" ref="P346:P352" si="1">O346*H346</f>
        <v>0</v>
      </c>
      <c r="Q346" s="141">
        <v>1E-3</v>
      </c>
      <c r="R346" s="141">
        <f t="shared" ref="R346:R352" si="2">Q346*H346</f>
        <v>4.0000000000000001E-3</v>
      </c>
      <c r="S346" s="141">
        <v>0</v>
      </c>
      <c r="T346" s="142">
        <f t="shared" ref="T346:T352" si="3">S346*H346</f>
        <v>0</v>
      </c>
      <c r="AR346" s="143" t="s">
        <v>251</v>
      </c>
      <c r="AT346" s="143" t="s">
        <v>246</v>
      </c>
      <c r="AU346" s="143" t="s">
        <v>94</v>
      </c>
      <c r="AY346" s="17" t="s">
        <v>245</v>
      </c>
      <c r="BE346" s="144">
        <f t="shared" ref="BE346:BE352" si="4">IF(N346="základní",J346,0)</f>
        <v>0</v>
      </c>
      <c r="BF346" s="144">
        <f t="shared" ref="BF346:BF352" si="5">IF(N346="snížená",J346,0)</f>
        <v>0</v>
      </c>
      <c r="BG346" s="144">
        <f t="shared" ref="BG346:BG352" si="6">IF(N346="zákl. přenesená",J346,0)</f>
        <v>0</v>
      </c>
      <c r="BH346" s="144">
        <f t="shared" ref="BH346:BH352" si="7">IF(N346="sníž. přenesená",J346,0)</f>
        <v>0</v>
      </c>
      <c r="BI346" s="144">
        <f t="shared" ref="BI346:BI352" si="8">IF(N346="nulová",J346,0)</f>
        <v>0</v>
      </c>
      <c r="BJ346" s="17" t="s">
        <v>94</v>
      </c>
      <c r="BK346" s="144">
        <f t="shared" ref="BK346:BK352" si="9">ROUND(I346*H346,2)</f>
        <v>0</v>
      </c>
      <c r="BL346" s="17" t="s">
        <v>251</v>
      </c>
      <c r="BM346" s="143" t="s">
        <v>603</v>
      </c>
    </row>
    <row r="347" spans="2:65" s="1" customFormat="1" ht="55.5" customHeight="1">
      <c r="B347" s="33"/>
      <c r="C347" s="132" t="s">
        <v>604</v>
      </c>
      <c r="D347" s="132" t="s">
        <v>246</v>
      </c>
      <c r="E347" s="133" t="s">
        <v>605</v>
      </c>
      <c r="F347" s="134" t="s">
        <v>606</v>
      </c>
      <c r="G347" s="135" t="s">
        <v>334</v>
      </c>
      <c r="H347" s="136">
        <v>3</v>
      </c>
      <c r="I347" s="137"/>
      <c r="J347" s="138">
        <f t="shared" si="0"/>
        <v>0</v>
      </c>
      <c r="K347" s="134" t="s">
        <v>266</v>
      </c>
      <c r="L347" s="33"/>
      <c r="M347" s="139" t="s">
        <v>1</v>
      </c>
      <c r="N347" s="140" t="s">
        <v>52</v>
      </c>
      <c r="P347" s="141">
        <f t="shared" si="1"/>
        <v>0</v>
      </c>
      <c r="Q347" s="141">
        <v>1E-3</v>
      </c>
      <c r="R347" s="141">
        <f t="shared" si="2"/>
        <v>3.0000000000000001E-3</v>
      </c>
      <c r="S347" s="141">
        <v>0</v>
      </c>
      <c r="T347" s="142">
        <f t="shared" si="3"/>
        <v>0</v>
      </c>
      <c r="AR347" s="143" t="s">
        <v>251</v>
      </c>
      <c r="AT347" s="143" t="s">
        <v>246</v>
      </c>
      <c r="AU347" s="143" t="s">
        <v>94</v>
      </c>
      <c r="AY347" s="17" t="s">
        <v>245</v>
      </c>
      <c r="BE347" s="144">
        <f t="shared" si="4"/>
        <v>0</v>
      </c>
      <c r="BF347" s="144">
        <f t="shared" si="5"/>
        <v>0</v>
      </c>
      <c r="BG347" s="144">
        <f t="shared" si="6"/>
        <v>0</v>
      </c>
      <c r="BH347" s="144">
        <f t="shared" si="7"/>
        <v>0</v>
      </c>
      <c r="BI347" s="144">
        <f t="shared" si="8"/>
        <v>0</v>
      </c>
      <c r="BJ347" s="17" t="s">
        <v>94</v>
      </c>
      <c r="BK347" s="144">
        <f t="shared" si="9"/>
        <v>0</v>
      </c>
      <c r="BL347" s="17" t="s">
        <v>251</v>
      </c>
      <c r="BM347" s="143" t="s">
        <v>607</v>
      </c>
    </row>
    <row r="348" spans="2:65" s="1" customFormat="1" ht="24.2" customHeight="1">
      <c r="B348" s="33"/>
      <c r="C348" s="132" t="s">
        <v>608</v>
      </c>
      <c r="D348" s="132" t="s">
        <v>246</v>
      </c>
      <c r="E348" s="133" t="s">
        <v>609</v>
      </c>
      <c r="F348" s="134" t="s">
        <v>610</v>
      </c>
      <c r="G348" s="135" t="s">
        <v>334</v>
      </c>
      <c r="H348" s="136">
        <v>4</v>
      </c>
      <c r="I348" s="137"/>
      <c r="J348" s="138">
        <f t="shared" si="0"/>
        <v>0</v>
      </c>
      <c r="K348" s="134" t="s">
        <v>250</v>
      </c>
      <c r="L348" s="33"/>
      <c r="M348" s="139" t="s">
        <v>1</v>
      </c>
      <c r="N348" s="140" t="s">
        <v>52</v>
      </c>
      <c r="P348" s="141">
        <f t="shared" si="1"/>
        <v>0</v>
      </c>
      <c r="Q348" s="141">
        <v>0</v>
      </c>
      <c r="R348" s="141">
        <f t="shared" si="2"/>
        <v>0</v>
      </c>
      <c r="S348" s="141">
        <v>0</v>
      </c>
      <c r="T348" s="142">
        <f t="shared" si="3"/>
        <v>0</v>
      </c>
      <c r="AR348" s="143" t="s">
        <v>251</v>
      </c>
      <c r="AT348" s="143" t="s">
        <v>246</v>
      </c>
      <c r="AU348" s="143" t="s">
        <v>94</v>
      </c>
      <c r="AY348" s="17" t="s">
        <v>245</v>
      </c>
      <c r="BE348" s="144">
        <f t="shared" si="4"/>
        <v>0</v>
      </c>
      <c r="BF348" s="144">
        <f t="shared" si="5"/>
        <v>0</v>
      </c>
      <c r="BG348" s="144">
        <f t="shared" si="6"/>
        <v>0</v>
      </c>
      <c r="BH348" s="144">
        <f t="shared" si="7"/>
        <v>0</v>
      </c>
      <c r="BI348" s="144">
        <f t="shared" si="8"/>
        <v>0</v>
      </c>
      <c r="BJ348" s="17" t="s">
        <v>94</v>
      </c>
      <c r="BK348" s="144">
        <f t="shared" si="9"/>
        <v>0</v>
      </c>
      <c r="BL348" s="17" t="s">
        <v>251</v>
      </c>
      <c r="BM348" s="143" t="s">
        <v>611</v>
      </c>
    </row>
    <row r="349" spans="2:65" s="1" customFormat="1" ht="24.2" customHeight="1">
      <c r="B349" s="33"/>
      <c r="C349" s="132" t="s">
        <v>612</v>
      </c>
      <c r="D349" s="132" t="s">
        <v>246</v>
      </c>
      <c r="E349" s="133" t="s">
        <v>613</v>
      </c>
      <c r="F349" s="134" t="s">
        <v>614</v>
      </c>
      <c r="G349" s="135" t="s">
        <v>334</v>
      </c>
      <c r="H349" s="136">
        <v>4</v>
      </c>
      <c r="I349" s="137"/>
      <c r="J349" s="138">
        <f t="shared" si="0"/>
        <v>0</v>
      </c>
      <c r="K349" s="134" t="s">
        <v>250</v>
      </c>
      <c r="L349" s="33"/>
      <c r="M349" s="139" t="s">
        <v>1</v>
      </c>
      <c r="N349" s="140" t="s">
        <v>52</v>
      </c>
      <c r="P349" s="141">
        <f t="shared" si="1"/>
        <v>0</v>
      </c>
      <c r="Q349" s="141">
        <v>0</v>
      </c>
      <c r="R349" s="141">
        <f t="shared" si="2"/>
        <v>0</v>
      </c>
      <c r="S349" s="141">
        <v>0</v>
      </c>
      <c r="T349" s="142">
        <f t="shared" si="3"/>
        <v>0</v>
      </c>
      <c r="AR349" s="143" t="s">
        <v>251</v>
      </c>
      <c r="AT349" s="143" t="s">
        <v>246</v>
      </c>
      <c r="AU349" s="143" t="s">
        <v>94</v>
      </c>
      <c r="AY349" s="17" t="s">
        <v>245</v>
      </c>
      <c r="BE349" s="144">
        <f t="shared" si="4"/>
        <v>0</v>
      </c>
      <c r="BF349" s="144">
        <f t="shared" si="5"/>
        <v>0</v>
      </c>
      <c r="BG349" s="144">
        <f t="shared" si="6"/>
        <v>0</v>
      </c>
      <c r="BH349" s="144">
        <f t="shared" si="7"/>
        <v>0</v>
      </c>
      <c r="BI349" s="144">
        <f t="shared" si="8"/>
        <v>0</v>
      </c>
      <c r="BJ349" s="17" t="s">
        <v>94</v>
      </c>
      <c r="BK349" s="144">
        <f t="shared" si="9"/>
        <v>0</v>
      </c>
      <c r="BL349" s="17" t="s">
        <v>251</v>
      </c>
      <c r="BM349" s="143" t="s">
        <v>615</v>
      </c>
    </row>
    <row r="350" spans="2:65" s="1" customFormat="1" ht="24.2" customHeight="1">
      <c r="B350" s="33"/>
      <c r="C350" s="132" t="s">
        <v>616</v>
      </c>
      <c r="D350" s="132" t="s">
        <v>246</v>
      </c>
      <c r="E350" s="133" t="s">
        <v>617</v>
      </c>
      <c r="F350" s="134" t="s">
        <v>618</v>
      </c>
      <c r="G350" s="135" t="s">
        <v>334</v>
      </c>
      <c r="H350" s="136">
        <v>2</v>
      </c>
      <c r="I350" s="137"/>
      <c r="J350" s="138">
        <f t="shared" si="0"/>
        <v>0</v>
      </c>
      <c r="K350" s="134" t="s">
        <v>250</v>
      </c>
      <c r="L350" s="33"/>
      <c r="M350" s="139" t="s">
        <v>1</v>
      </c>
      <c r="N350" s="140" t="s">
        <v>52</v>
      </c>
      <c r="P350" s="141">
        <f t="shared" si="1"/>
        <v>0</v>
      </c>
      <c r="Q350" s="141">
        <v>0</v>
      </c>
      <c r="R350" s="141">
        <f t="shared" si="2"/>
        <v>0</v>
      </c>
      <c r="S350" s="141">
        <v>0</v>
      </c>
      <c r="T350" s="142">
        <f t="shared" si="3"/>
        <v>0</v>
      </c>
      <c r="AR350" s="143" t="s">
        <v>251</v>
      </c>
      <c r="AT350" s="143" t="s">
        <v>246</v>
      </c>
      <c r="AU350" s="143" t="s">
        <v>94</v>
      </c>
      <c r="AY350" s="17" t="s">
        <v>245</v>
      </c>
      <c r="BE350" s="144">
        <f t="shared" si="4"/>
        <v>0</v>
      </c>
      <c r="BF350" s="144">
        <f t="shared" si="5"/>
        <v>0</v>
      </c>
      <c r="BG350" s="144">
        <f t="shared" si="6"/>
        <v>0</v>
      </c>
      <c r="BH350" s="144">
        <f t="shared" si="7"/>
        <v>0</v>
      </c>
      <c r="BI350" s="144">
        <f t="shared" si="8"/>
        <v>0</v>
      </c>
      <c r="BJ350" s="17" t="s">
        <v>94</v>
      </c>
      <c r="BK350" s="144">
        <f t="shared" si="9"/>
        <v>0</v>
      </c>
      <c r="BL350" s="17" t="s">
        <v>251</v>
      </c>
      <c r="BM350" s="143" t="s">
        <v>619</v>
      </c>
    </row>
    <row r="351" spans="2:65" s="1" customFormat="1" ht="24.2" customHeight="1">
      <c r="B351" s="33"/>
      <c r="C351" s="132" t="s">
        <v>620</v>
      </c>
      <c r="D351" s="132" t="s">
        <v>246</v>
      </c>
      <c r="E351" s="133" t="s">
        <v>621</v>
      </c>
      <c r="F351" s="134" t="s">
        <v>622</v>
      </c>
      <c r="G351" s="135" t="s">
        <v>334</v>
      </c>
      <c r="H351" s="136">
        <v>1</v>
      </c>
      <c r="I351" s="137"/>
      <c r="J351" s="138">
        <f t="shared" si="0"/>
        <v>0</v>
      </c>
      <c r="K351" s="134" t="s">
        <v>250</v>
      </c>
      <c r="L351" s="33"/>
      <c r="M351" s="139" t="s">
        <v>1</v>
      </c>
      <c r="N351" s="140" t="s">
        <v>52</v>
      </c>
      <c r="P351" s="141">
        <f t="shared" si="1"/>
        <v>0</v>
      </c>
      <c r="Q351" s="141">
        <v>0</v>
      </c>
      <c r="R351" s="141">
        <f t="shared" si="2"/>
        <v>0</v>
      </c>
      <c r="S351" s="141">
        <v>0</v>
      </c>
      <c r="T351" s="142">
        <f t="shared" si="3"/>
        <v>0</v>
      </c>
      <c r="AR351" s="143" t="s">
        <v>251</v>
      </c>
      <c r="AT351" s="143" t="s">
        <v>246</v>
      </c>
      <c r="AU351" s="143" t="s">
        <v>94</v>
      </c>
      <c r="AY351" s="17" t="s">
        <v>245</v>
      </c>
      <c r="BE351" s="144">
        <f t="shared" si="4"/>
        <v>0</v>
      </c>
      <c r="BF351" s="144">
        <f t="shared" si="5"/>
        <v>0</v>
      </c>
      <c r="BG351" s="144">
        <f t="shared" si="6"/>
        <v>0</v>
      </c>
      <c r="BH351" s="144">
        <f t="shared" si="7"/>
        <v>0</v>
      </c>
      <c r="BI351" s="144">
        <f t="shared" si="8"/>
        <v>0</v>
      </c>
      <c r="BJ351" s="17" t="s">
        <v>94</v>
      </c>
      <c r="BK351" s="144">
        <f t="shared" si="9"/>
        <v>0</v>
      </c>
      <c r="BL351" s="17" t="s">
        <v>251</v>
      </c>
      <c r="BM351" s="143" t="s">
        <v>623</v>
      </c>
    </row>
    <row r="352" spans="2:65" s="1" customFormat="1" ht="24.2" customHeight="1">
      <c r="B352" s="33"/>
      <c r="C352" s="132" t="s">
        <v>624</v>
      </c>
      <c r="D352" s="132" t="s">
        <v>246</v>
      </c>
      <c r="E352" s="133" t="s">
        <v>625</v>
      </c>
      <c r="F352" s="134" t="s">
        <v>626</v>
      </c>
      <c r="G352" s="135" t="s">
        <v>334</v>
      </c>
      <c r="H352" s="136">
        <v>28</v>
      </c>
      <c r="I352" s="137"/>
      <c r="J352" s="138">
        <f t="shared" si="0"/>
        <v>0</v>
      </c>
      <c r="K352" s="134" t="s">
        <v>250</v>
      </c>
      <c r="L352" s="33"/>
      <c r="M352" s="139" t="s">
        <v>1</v>
      </c>
      <c r="N352" s="140" t="s">
        <v>52</v>
      </c>
      <c r="P352" s="141">
        <f t="shared" si="1"/>
        <v>0</v>
      </c>
      <c r="Q352" s="141">
        <v>0</v>
      </c>
      <c r="R352" s="141">
        <f t="shared" si="2"/>
        <v>0</v>
      </c>
      <c r="S352" s="141">
        <v>0</v>
      </c>
      <c r="T352" s="142">
        <f t="shared" si="3"/>
        <v>0</v>
      </c>
      <c r="AR352" s="143" t="s">
        <v>251</v>
      </c>
      <c r="AT352" s="143" t="s">
        <v>246</v>
      </c>
      <c r="AU352" s="143" t="s">
        <v>94</v>
      </c>
      <c r="AY352" s="17" t="s">
        <v>245</v>
      </c>
      <c r="BE352" s="144">
        <f t="shared" si="4"/>
        <v>0</v>
      </c>
      <c r="BF352" s="144">
        <f t="shared" si="5"/>
        <v>0</v>
      </c>
      <c r="BG352" s="144">
        <f t="shared" si="6"/>
        <v>0</v>
      </c>
      <c r="BH352" s="144">
        <f t="shared" si="7"/>
        <v>0</v>
      </c>
      <c r="BI352" s="144">
        <f t="shared" si="8"/>
        <v>0</v>
      </c>
      <c r="BJ352" s="17" t="s">
        <v>94</v>
      </c>
      <c r="BK352" s="144">
        <f t="shared" si="9"/>
        <v>0</v>
      </c>
      <c r="BL352" s="17" t="s">
        <v>251</v>
      </c>
      <c r="BM352" s="143" t="s">
        <v>627</v>
      </c>
    </row>
    <row r="353" spans="2:65" s="11" customFormat="1" ht="22.5">
      <c r="B353" s="145"/>
      <c r="D353" s="146" t="s">
        <v>253</v>
      </c>
      <c r="E353" s="147" t="s">
        <v>1</v>
      </c>
      <c r="F353" s="148" t="s">
        <v>628</v>
      </c>
      <c r="H353" s="147" t="s">
        <v>1</v>
      </c>
      <c r="I353" s="149"/>
      <c r="L353" s="145"/>
      <c r="M353" s="150"/>
      <c r="T353" s="151"/>
      <c r="AT353" s="147" t="s">
        <v>253</v>
      </c>
      <c r="AU353" s="147" t="s">
        <v>94</v>
      </c>
      <c r="AV353" s="11" t="s">
        <v>94</v>
      </c>
      <c r="AW353" s="11" t="s">
        <v>40</v>
      </c>
      <c r="AX353" s="11" t="s">
        <v>87</v>
      </c>
      <c r="AY353" s="147" t="s">
        <v>245</v>
      </c>
    </row>
    <row r="354" spans="2:65" s="11" customFormat="1" ht="22.5">
      <c r="B354" s="145"/>
      <c r="D354" s="146" t="s">
        <v>253</v>
      </c>
      <c r="E354" s="147" t="s">
        <v>1</v>
      </c>
      <c r="F354" s="148" t="s">
        <v>629</v>
      </c>
      <c r="H354" s="147" t="s">
        <v>1</v>
      </c>
      <c r="I354" s="149"/>
      <c r="L354" s="145"/>
      <c r="M354" s="150"/>
      <c r="T354" s="151"/>
      <c r="AT354" s="147" t="s">
        <v>253</v>
      </c>
      <c r="AU354" s="147" t="s">
        <v>94</v>
      </c>
      <c r="AV354" s="11" t="s">
        <v>94</v>
      </c>
      <c r="AW354" s="11" t="s">
        <v>40</v>
      </c>
      <c r="AX354" s="11" t="s">
        <v>87</v>
      </c>
      <c r="AY354" s="147" t="s">
        <v>245</v>
      </c>
    </row>
    <row r="355" spans="2:65" s="12" customFormat="1" ht="11.25">
      <c r="B355" s="152"/>
      <c r="D355" s="146" t="s">
        <v>253</v>
      </c>
      <c r="E355" s="153" t="s">
        <v>1</v>
      </c>
      <c r="F355" s="154" t="s">
        <v>630</v>
      </c>
      <c r="H355" s="155">
        <v>7</v>
      </c>
      <c r="I355" s="156"/>
      <c r="L355" s="152"/>
      <c r="M355" s="157"/>
      <c r="T355" s="158"/>
      <c r="AT355" s="153" t="s">
        <v>253</v>
      </c>
      <c r="AU355" s="153" t="s">
        <v>94</v>
      </c>
      <c r="AV355" s="12" t="s">
        <v>96</v>
      </c>
      <c r="AW355" s="12" t="s">
        <v>40</v>
      </c>
      <c r="AX355" s="12" t="s">
        <v>87</v>
      </c>
      <c r="AY355" s="153" t="s">
        <v>245</v>
      </c>
    </row>
    <row r="356" spans="2:65" s="12" customFormat="1" ht="11.25">
      <c r="B356" s="152"/>
      <c r="D356" s="146" t="s">
        <v>253</v>
      </c>
      <c r="E356" s="153" t="s">
        <v>1</v>
      </c>
      <c r="F356" s="154" t="s">
        <v>631</v>
      </c>
      <c r="H356" s="155">
        <v>21</v>
      </c>
      <c r="I356" s="156"/>
      <c r="L356" s="152"/>
      <c r="M356" s="157"/>
      <c r="T356" s="158"/>
      <c r="AT356" s="153" t="s">
        <v>253</v>
      </c>
      <c r="AU356" s="153" t="s">
        <v>94</v>
      </c>
      <c r="AV356" s="12" t="s">
        <v>96</v>
      </c>
      <c r="AW356" s="12" t="s">
        <v>40</v>
      </c>
      <c r="AX356" s="12" t="s">
        <v>87</v>
      </c>
      <c r="AY356" s="153" t="s">
        <v>245</v>
      </c>
    </row>
    <row r="357" spans="2:65" s="13" customFormat="1" ht="11.25">
      <c r="B357" s="159"/>
      <c r="D357" s="146" t="s">
        <v>253</v>
      </c>
      <c r="E357" s="160" t="s">
        <v>1</v>
      </c>
      <c r="F357" s="161" t="s">
        <v>275</v>
      </c>
      <c r="H357" s="162">
        <v>28</v>
      </c>
      <c r="I357" s="163"/>
      <c r="L357" s="159"/>
      <c r="M357" s="164"/>
      <c r="T357" s="165"/>
      <c r="AT357" s="160" t="s">
        <v>253</v>
      </c>
      <c r="AU357" s="160" t="s">
        <v>94</v>
      </c>
      <c r="AV357" s="13" t="s">
        <v>251</v>
      </c>
      <c r="AW357" s="13" t="s">
        <v>40</v>
      </c>
      <c r="AX357" s="13" t="s">
        <v>94</v>
      </c>
      <c r="AY357" s="160" t="s">
        <v>245</v>
      </c>
    </row>
    <row r="358" spans="2:65" s="1" customFormat="1" ht="24.2" customHeight="1">
      <c r="B358" s="33"/>
      <c r="C358" s="132" t="s">
        <v>632</v>
      </c>
      <c r="D358" s="132" t="s">
        <v>246</v>
      </c>
      <c r="E358" s="133" t="s">
        <v>633</v>
      </c>
      <c r="F358" s="134" t="s">
        <v>634</v>
      </c>
      <c r="G358" s="135" t="s">
        <v>334</v>
      </c>
      <c r="H358" s="136">
        <v>28</v>
      </c>
      <c r="I358" s="137"/>
      <c r="J358" s="138">
        <f>ROUND(I358*H358,2)</f>
        <v>0</v>
      </c>
      <c r="K358" s="134" t="s">
        <v>250</v>
      </c>
      <c r="L358" s="33"/>
      <c r="M358" s="139" t="s">
        <v>1</v>
      </c>
      <c r="N358" s="140" t="s">
        <v>52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251</v>
      </c>
      <c r="AT358" s="143" t="s">
        <v>246</v>
      </c>
      <c r="AU358" s="143" t="s">
        <v>94</v>
      </c>
      <c r="AY358" s="17" t="s">
        <v>245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94</v>
      </c>
      <c r="BK358" s="144">
        <f>ROUND(I358*H358,2)</f>
        <v>0</v>
      </c>
      <c r="BL358" s="17" t="s">
        <v>251</v>
      </c>
      <c r="BM358" s="143" t="s">
        <v>635</v>
      </c>
    </row>
    <row r="359" spans="2:65" s="1" customFormat="1" ht="24.2" customHeight="1">
      <c r="B359" s="33"/>
      <c r="C359" s="132" t="s">
        <v>636</v>
      </c>
      <c r="D359" s="132" t="s">
        <v>246</v>
      </c>
      <c r="E359" s="133" t="s">
        <v>637</v>
      </c>
      <c r="F359" s="134" t="s">
        <v>638</v>
      </c>
      <c r="G359" s="135" t="s">
        <v>334</v>
      </c>
      <c r="H359" s="136">
        <v>14</v>
      </c>
      <c r="I359" s="137"/>
      <c r="J359" s="138">
        <f>ROUND(I359*H359,2)</f>
        <v>0</v>
      </c>
      <c r="K359" s="134" t="s">
        <v>250</v>
      </c>
      <c r="L359" s="33"/>
      <c r="M359" s="139" t="s">
        <v>1</v>
      </c>
      <c r="N359" s="140" t="s">
        <v>52</v>
      </c>
      <c r="P359" s="141">
        <f>O359*H359</f>
        <v>0</v>
      </c>
      <c r="Q359" s="141">
        <v>0</v>
      </c>
      <c r="R359" s="141">
        <f>Q359*H359</f>
        <v>0</v>
      </c>
      <c r="S359" s="141">
        <v>0</v>
      </c>
      <c r="T359" s="142">
        <f>S359*H359</f>
        <v>0</v>
      </c>
      <c r="AR359" s="143" t="s">
        <v>251</v>
      </c>
      <c r="AT359" s="143" t="s">
        <v>246</v>
      </c>
      <c r="AU359" s="143" t="s">
        <v>94</v>
      </c>
      <c r="AY359" s="17" t="s">
        <v>245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94</v>
      </c>
      <c r="BK359" s="144">
        <f>ROUND(I359*H359,2)</f>
        <v>0</v>
      </c>
      <c r="BL359" s="17" t="s">
        <v>251</v>
      </c>
      <c r="BM359" s="143" t="s">
        <v>639</v>
      </c>
    </row>
    <row r="360" spans="2:65" s="1" customFormat="1" ht="24.2" customHeight="1">
      <c r="B360" s="33"/>
      <c r="C360" s="132" t="s">
        <v>640</v>
      </c>
      <c r="D360" s="132" t="s">
        <v>246</v>
      </c>
      <c r="E360" s="133" t="s">
        <v>641</v>
      </c>
      <c r="F360" s="134" t="s">
        <v>642</v>
      </c>
      <c r="G360" s="135" t="s">
        <v>334</v>
      </c>
      <c r="H360" s="136">
        <v>7</v>
      </c>
      <c r="I360" s="137"/>
      <c r="J360" s="138">
        <f>ROUND(I360*H360,2)</f>
        <v>0</v>
      </c>
      <c r="K360" s="134" t="s">
        <v>250</v>
      </c>
      <c r="L360" s="33"/>
      <c r="M360" s="166" t="s">
        <v>1</v>
      </c>
      <c r="N360" s="167" t="s">
        <v>52</v>
      </c>
      <c r="O360" s="168"/>
      <c r="P360" s="169">
        <f>O360*H360</f>
        <v>0</v>
      </c>
      <c r="Q360" s="169">
        <v>0</v>
      </c>
      <c r="R360" s="169">
        <f>Q360*H360</f>
        <v>0</v>
      </c>
      <c r="S360" s="169">
        <v>0</v>
      </c>
      <c r="T360" s="170">
        <f>S360*H360</f>
        <v>0</v>
      </c>
      <c r="AR360" s="143" t="s">
        <v>251</v>
      </c>
      <c r="AT360" s="143" t="s">
        <v>246</v>
      </c>
      <c r="AU360" s="143" t="s">
        <v>94</v>
      </c>
      <c r="AY360" s="17" t="s">
        <v>245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94</v>
      </c>
      <c r="BK360" s="144">
        <f>ROUND(I360*H360,2)</f>
        <v>0</v>
      </c>
      <c r="BL360" s="17" t="s">
        <v>251</v>
      </c>
      <c r="BM360" s="143" t="s">
        <v>643</v>
      </c>
    </row>
    <row r="361" spans="2:65" s="1" customFormat="1" ht="6.95" customHeight="1">
      <c r="B361" s="45"/>
      <c r="C361" s="46"/>
      <c r="D361" s="46"/>
      <c r="E361" s="46"/>
      <c r="F361" s="46"/>
      <c r="G361" s="46"/>
      <c r="H361" s="46"/>
      <c r="I361" s="46"/>
      <c r="J361" s="46"/>
      <c r="K361" s="46"/>
      <c r="L361" s="33"/>
    </row>
  </sheetData>
  <sheetProtection algorithmName="SHA-512" hashValue="nCsQLYgZ3gtTfqa+Y7ijvB0Zla9ZSN+RGe1MPSCkOaGAw7A6vKTkBqMjj85Uzx0yAZig1WntDRz3Hke7AyVYSw==" saltValue="srV0mxvGKJGs5PV2LwzMeW4mHOP6mL9PJVr0MMj3yG8tJamQpXPdDkGWwP1ydxqp7EuLGtyqeNbRZ3CwqQwEmg==" spinCount="100000" sheet="1" objects="1" scenarios="1" formatColumns="0" formatRows="0" autoFilter="0"/>
  <autoFilter ref="C122:K360" xr:uid="{00000000-0009-0000-0000-000001000000}"/>
  <mergeCells count="12">
    <mergeCell ref="E115:H115"/>
    <mergeCell ref="L2:V2"/>
    <mergeCell ref="E84:H84"/>
    <mergeCell ref="E86:H86"/>
    <mergeCell ref="E88:H88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B2:BM4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104</v>
      </c>
      <c r="AZ2" s="94" t="s">
        <v>644</v>
      </c>
      <c r="BA2" s="94" t="s">
        <v>1</v>
      </c>
      <c r="BB2" s="94" t="s">
        <v>1</v>
      </c>
      <c r="BC2" s="94" t="s">
        <v>645</v>
      </c>
      <c r="BD2" s="94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94" t="s">
        <v>646</v>
      </c>
      <c r="BA3" s="94" t="s">
        <v>1</v>
      </c>
      <c r="BB3" s="94" t="s">
        <v>1</v>
      </c>
      <c r="BC3" s="94" t="s">
        <v>647</v>
      </c>
      <c r="BD3" s="94" t="s">
        <v>96</v>
      </c>
    </row>
    <row r="4" spans="2:56" ht="24.95" customHeight="1">
      <c r="B4" s="20"/>
      <c r="D4" s="21" t="s">
        <v>183</v>
      </c>
      <c r="L4" s="20"/>
      <c r="M4" s="95" t="s">
        <v>10</v>
      </c>
      <c r="AT4" s="17" t="s">
        <v>4</v>
      </c>
      <c r="AZ4" s="94" t="s">
        <v>648</v>
      </c>
      <c r="BA4" s="94" t="s">
        <v>1</v>
      </c>
      <c r="BB4" s="94" t="s">
        <v>1</v>
      </c>
      <c r="BC4" s="94" t="s">
        <v>649</v>
      </c>
      <c r="BD4" s="94" t="s">
        <v>96</v>
      </c>
    </row>
    <row r="5" spans="2:56" ht="6.95" customHeight="1">
      <c r="B5" s="20"/>
      <c r="L5" s="20"/>
      <c r="AZ5" s="94" t="s">
        <v>650</v>
      </c>
      <c r="BA5" s="94" t="s">
        <v>1</v>
      </c>
      <c r="BB5" s="94" t="s">
        <v>1</v>
      </c>
      <c r="BC5" s="94" t="s">
        <v>651</v>
      </c>
      <c r="BD5" s="94" t="s">
        <v>96</v>
      </c>
    </row>
    <row r="6" spans="2:56" ht="12" customHeight="1">
      <c r="B6" s="20"/>
      <c r="D6" s="27" t="s">
        <v>16</v>
      </c>
      <c r="L6" s="20"/>
      <c r="AZ6" s="94" t="s">
        <v>652</v>
      </c>
      <c r="BA6" s="94" t="s">
        <v>1</v>
      </c>
      <c r="BB6" s="94" t="s">
        <v>1</v>
      </c>
      <c r="BC6" s="94" t="s">
        <v>653</v>
      </c>
      <c r="BD6" s="94" t="s">
        <v>96</v>
      </c>
    </row>
    <row r="7" spans="2:5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  <c r="AZ7" s="94" t="s">
        <v>654</v>
      </c>
      <c r="BA7" s="94" t="s">
        <v>1</v>
      </c>
      <c r="BB7" s="94" t="s">
        <v>1</v>
      </c>
      <c r="BC7" s="94" t="s">
        <v>655</v>
      </c>
      <c r="BD7" s="94" t="s">
        <v>96</v>
      </c>
    </row>
    <row r="8" spans="2:56" ht="12" customHeight="1">
      <c r="B8" s="20"/>
      <c r="D8" s="27" t="s">
        <v>192</v>
      </c>
      <c r="L8" s="20"/>
      <c r="AZ8" s="94" t="s">
        <v>656</v>
      </c>
      <c r="BA8" s="94" t="s">
        <v>1</v>
      </c>
      <c r="BB8" s="94" t="s">
        <v>1</v>
      </c>
      <c r="BC8" s="94" t="s">
        <v>657</v>
      </c>
      <c r="BD8" s="94" t="s">
        <v>96</v>
      </c>
    </row>
    <row r="9" spans="2:56" s="1" customFormat="1" ht="16.5" customHeight="1">
      <c r="B9" s="33"/>
      <c r="E9" s="243" t="s">
        <v>195</v>
      </c>
      <c r="F9" s="245"/>
      <c r="G9" s="245"/>
      <c r="H9" s="245"/>
      <c r="L9" s="33"/>
      <c r="AZ9" s="94" t="s">
        <v>658</v>
      </c>
      <c r="BA9" s="94" t="s">
        <v>1</v>
      </c>
      <c r="BB9" s="94" t="s">
        <v>1</v>
      </c>
      <c r="BC9" s="94" t="s">
        <v>659</v>
      </c>
      <c r="BD9" s="94" t="s">
        <v>96</v>
      </c>
    </row>
    <row r="10" spans="2:56" s="1" customFormat="1" ht="12" customHeight="1">
      <c r="B10" s="33"/>
      <c r="D10" s="27" t="s">
        <v>198</v>
      </c>
      <c r="L10" s="33"/>
      <c r="AZ10" s="94" t="s">
        <v>660</v>
      </c>
      <c r="BA10" s="94" t="s">
        <v>1</v>
      </c>
      <c r="BB10" s="94" t="s">
        <v>1</v>
      </c>
      <c r="BC10" s="94" t="s">
        <v>655</v>
      </c>
      <c r="BD10" s="94" t="s">
        <v>96</v>
      </c>
    </row>
    <row r="11" spans="2:56" s="1" customFormat="1" ht="30" customHeight="1">
      <c r="B11" s="33"/>
      <c r="E11" s="208" t="s">
        <v>661</v>
      </c>
      <c r="F11" s="245"/>
      <c r="G11" s="245"/>
      <c r="H11" s="245"/>
      <c r="L11" s="33"/>
      <c r="AZ11" s="94" t="s">
        <v>662</v>
      </c>
      <c r="BA11" s="94" t="s">
        <v>1</v>
      </c>
      <c r="BB11" s="94" t="s">
        <v>1</v>
      </c>
      <c r="BC11" s="94" t="s">
        <v>651</v>
      </c>
      <c r="BD11" s="94" t="s">
        <v>96</v>
      </c>
    </row>
    <row r="12" spans="2:56" s="1" customFormat="1" ht="11.25">
      <c r="B12" s="33"/>
      <c r="L12" s="33"/>
      <c r="AZ12" s="94" t="s">
        <v>663</v>
      </c>
      <c r="BA12" s="94" t="s">
        <v>1</v>
      </c>
      <c r="BB12" s="94" t="s">
        <v>1</v>
      </c>
      <c r="BC12" s="94" t="s">
        <v>664</v>
      </c>
      <c r="BD12" s="94" t="s">
        <v>96</v>
      </c>
    </row>
    <row r="13" spans="2:56" s="1" customFormat="1" ht="12" customHeight="1">
      <c r="B13" s="33"/>
      <c r="D13" s="27" t="s">
        <v>18</v>
      </c>
      <c r="F13" s="25" t="s">
        <v>105</v>
      </c>
      <c r="I13" s="27" t="s">
        <v>20</v>
      </c>
      <c r="J13" s="25" t="s">
        <v>665</v>
      </c>
      <c r="L13" s="33"/>
      <c r="AZ13" s="94" t="s">
        <v>666</v>
      </c>
      <c r="BA13" s="94" t="s">
        <v>1</v>
      </c>
      <c r="BB13" s="94" t="s">
        <v>1</v>
      </c>
      <c r="BC13" s="94" t="s">
        <v>577</v>
      </c>
      <c r="BD13" s="94" t="s">
        <v>96</v>
      </c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28. 1. 2025</v>
      </c>
      <c r="L14" s="33"/>
      <c r="AZ14" s="94" t="s">
        <v>667</v>
      </c>
      <c r="BA14" s="94" t="s">
        <v>1</v>
      </c>
      <c r="BB14" s="94" t="s">
        <v>1</v>
      </c>
      <c r="BC14" s="94" t="s">
        <v>668</v>
      </c>
      <c r="BD14" s="94" t="s">
        <v>96</v>
      </c>
    </row>
    <row r="15" spans="2:56" s="1" customFormat="1" ht="21.75" customHeight="1">
      <c r="B15" s="33"/>
      <c r="D15" s="24" t="s">
        <v>26</v>
      </c>
      <c r="F15" s="29" t="s">
        <v>669</v>
      </c>
      <c r="I15" s="24" t="s">
        <v>28</v>
      </c>
      <c r="J15" s="29" t="s">
        <v>670</v>
      </c>
      <c r="L15" s="33"/>
      <c r="AZ15" s="94" t="s">
        <v>671</v>
      </c>
      <c r="BA15" s="94" t="s">
        <v>1</v>
      </c>
      <c r="BB15" s="94" t="s">
        <v>1</v>
      </c>
      <c r="BC15" s="94" t="s">
        <v>672</v>
      </c>
      <c r="BD15" s="94" t="s">
        <v>96</v>
      </c>
    </row>
    <row r="16" spans="2:5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6" t="str">
        <f>'Rekapitulace stavby'!E14</f>
        <v>Vyplň údaj</v>
      </c>
      <c r="F20" s="227"/>
      <c r="G20" s="227"/>
      <c r="H20" s="227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33</v>
      </c>
      <c r="J23" s="25" t="s">
        <v>39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41</v>
      </c>
      <c r="I25" s="27" t="s">
        <v>31</v>
      </c>
      <c r="J25" s="25" t="s">
        <v>42</v>
      </c>
      <c r="L25" s="33"/>
    </row>
    <row r="26" spans="2:12" s="1" customFormat="1" ht="18" customHeight="1">
      <c r="B26" s="33"/>
      <c r="E26" s="25" t="s">
        <v>673</v>
      </c>
      <c r="I26" s="27" t="s">
        <v>33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16.5" customHeight="1">
      <c r="B29" s="96"/>
      <c r="E29" s="232" t="s">
        <v>1</v>
      </c>
      <c r="F29" s="232"/>
      <c r="G29" s="232"/>
      <c r="H29" s="232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47</v>
      </c>
      <c r="J32" s="67">
        <f>ROUND(J124,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6" t="s">
        <v>51</v>
      </c>
      <c r="E35" s="27" t="s">
        <v>52</v>
      </c>
      <c r="F35" s="87">
        <f>ROUND((SUM(BE124:BE453)),  2)</f>
        <v>0</v>
      </c>
      <c r="I35" s="98">
        <v>0.21</v>
      </c>
      <c r="J35" s="87">
        <f>ROUND(((SUM(BE124:BE453))*I35),  2)</f>
        <v>0</v>
      </c>
      <c r="L35" s="33"/>
    </row>
    <row r="36" spans="2:12" s="1" customFormat="1" ht="14.45" customHeight="1">
      <c r="B36" s="33"/>
      <c r="E36" s="27" t="s">
        <v>53</v>
      </c>
      <c r="F36" s="87">
        <f>ROUND((SUM(BF124:BF453)),  2)</f>
        <v>0</v>
      </c>
      <c r="I36" s="98">
        <v>0.12</v>
      </c>
      <c r="J36" s="87">
        <f>ROUND(((SUM(BF124:BF453))*I36),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7">
        <f>ROUND((SUM(BG124:BG453)),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7">
        <f>ROUND((SUM(BH124:BH453)),  2)</f>
        <v>0</v>
      </c>
      <c r="I38" s="98">
        <v>0.12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7">
        <f>ROUND((SUM(BI124:BI453)),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57</v>
      </c>
      <c r="E41" s="58"/>
      <c r="F41" s="58"/>
      <c r="G41" s="101" t="s">
        <v>58</v>
      </c>
      <c r="H41" s="102" t="s">
        <v>59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s="1" customFormat="1" ht="16.5" customHeight="1">
      <c r="B86" s="33"/>
      <c r="E86" s="243" t="s">
        <v>195</v>
      </c>
      <c r="F86" s="245"/>
      <c r="G86" s="245"/>
      <c r="H86" s="245"/>
      <c r="L86" s="33"/>
    </row>
    <row r="87" spans="2:12" s="1" customFormat="1" ht="12" customHeight="1">
      <c r="B87" s="33"/>
      <c r="C87" s="27" t="s">
        <v>198</v>
      </c>
      <c r="L87" s="33"/>
    </row>
    <row r="88" spans="2:12" s="1" customFormat="1" ht="30" customHeight="1">
      <c r="B88" s="33"/>
      <c r="E88" s="208" t="str">
        <f>E11</f>
        <v>SO 02-1 -  ZPEVNĚNÉ PLOCHY A KOMINIKACE - přímé výdaje na hlavní část projektu</v>
      </c>
      <c r="F88" s="245"/>
      <c r="G88" s="245"/>
      <c r="H88" s="245"/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22</v>
      </c>
      <c r="F90" s="25" t="str">
        <f>F14</f>
        <v>Jihlava</v>
      </c>
      <c r="I90" s="27" t="s">
        <v>24</v>
      </c>
      <c r="J90" s="53" t="str">
        <f>IF(J14="","",J14)</f>
        <v>28. 1. 2025</v>
      </c>
      <c r="L90" s="33"/>
    </row>
    <row r="91" spans="2:12" s="1" customFormat="1" ht="6.95" customHeight="1">
      <c r="B91" s="33"/>
      <c r="L91" s="33"/>
    </row>
    <row r="92" spans="2:12" s="1" customFormat="1" ht="15.2" customHeight="1">
      <c r="B92" s="33"/>
      <c r="C92" s="27" t="s">
        <v>30</v>
      </c>
      <c r="F92" s="25" t="str">
        <f>E17</f>
        <v>Statutární město Jihlava</v>
      </c>
      <c r="I92" s="27" t="s">
        <v>36</v>
      </c>
      <c r="J92" s="31" t="str">
        <f>E23</f>
        <v>Ing. Zdeněk Sendler</v>
      </c>
      <c r="L92" s="33"/>
    </row>
    <row r="93" spans="2:12" s="1" customFormat="1" ht="15.2" customHeight="1">
      <c r="B93" s="33"/>
      <c r="C93" s="27" t="s">
        <v>34</v>
      </c>
      <c r="F93" s="25" t="str">
        <f>IF(E20="","",E20)</f>
        <v>Vyplň údaj</v>
      </c>
      <c r="I93" s="27" t="s">
        <v>41</v>
      </c>
      <c r="J93" s="31" t="str">
        <f>E26</f>
        <v>Obrtelová Miluše</v>
      </c>
      <c r="L93" s="33"/>
    </row>
    <row r="94" spans="2:12" s="1" customFormat="1" ht="10.35" customHeight="1">
      <c r="B94" s="33"/>
      <c r="L94" s="33"/>
    </row>
    <row r="95" spans="2:12" s="1" customFormat="1" ht="29.25" customHeight="1">
      <c r="B95" s="33"/>
      <c r="C95" s="107" t="s">
        <v>222</v>
      </c>
      <c r="D95" s="99"/>
      <c r="E95" s="99"/>
      <c r="F95" s="99"/>
      <c r="G95" s="99"/>
      <c r="H95" s="99"/>
      <c r="I95" s="99"/>
      <c r="J95" s="108" t="s">
        <v>223</v>
      </c>
      <c r="K95" s="99"/>
      <c r="L95" s="33"/>
    </row>
    <row r="96" spans="2:12" s="1" customFormat="1" ht="10.35" customHeight="1">
      <c r="B96" s="33"/>
      <c r="L96" s="33"/>
    </row>
    <row r="97" spans="2:47" s="1" customFormat="1" ht="22.9" customHeight="1">
      <c r="B97" s="33"/>
      <c r="C97" s="109" t="s">
        <v>224</v>
      </c>
      <c r="J97" s="67">
        <f>J124</f>
        <v>0</v>
      </c>
      <c r="L97" s="33"/>
      <c r="AU97" s="17" t="s">
        <v>225</v>
      </c>
    </row>
    <row r="98" spans="2:47" s="8" customFormat="1" ht="24.95" customHeight="1">
      <c r="B98" s="110"/>
      <c r="D98" s="111" t="s">
        <v>674</v>
      </c>
      <c r="E98" s="112"/>
      <c r="F98" s="112"/>
      <c r="G98" s="112"/>
      <c r="H98" s="112"/>
      <c r="I98" s="112"/>
      <c r="J98" s="113">
        <f>J125</f>
        <v>0</v>
      </c>
      <c r="L98" s="110"/>
    </row>
    <row r="99" spans="2:47" s="14" customFormat="1" ht="19.899999999999999" customHeight="1">
      <c r="B99" s="171"/>
      <c r="D99" s="172" t="s">
        <v>675</v>
      </c>
      <c r="E99" s="173"/>
      <c r="F99" s="173"/>
      <c r="G99" s="173"/>
      <c r="H99" s="173"/>
      <c r="I99" s="173"/>
      <c r="J99" s="174">
        <f>J126</f>
        <v>0</v>
      </c>
      <c r="L99" s="171"/>
    </row>
    <row r="100" spans="2:47" s="14" customFormat="1" ht="19.899999999999999" customHeight="1">
      <c r="B100" s="171"/>
      <c r="D100" s="172" t="s">
        <v>676</v>
      </c>
      <c r="E100" s="173"/>
      <c r="F100" s="173"/>
      <c r="G100" s="173"/>
      <c r="H100" s="173"/>
      <c r="I100" s="173"/>
      <c r="J100" s="174">
        <f>J273</f>
        <v>0</v>
      </c>
      <c r="L100" s="171"/>
    </row>
    <row r="101" spans="2:47" s="14" customFormat="1" ht="19.899999999999999" customHeight="1">
      <c r="B101" s="171"/>
      <c r="D101" s="172" t="s">
        <v>677</v>
      </c>
      <c r="E101" s="173"/>
      <c r="F101" s="173"/>
      <c r="G101" s="173"/>
      <c r="H101" s="173"/>
      <c r="I101" s="173"/>
      <c r="J101" s="174">
        <f>J390</f>
        <v>0</v>
      </c>
      <c r="L101" s="171"/>
    </row>
    <row r="102" spans="2:47" s="14" customFormat="1" ht="19.899999999999999" customHeight="1">
      <c r="B102" s="171"/>
      <c r="D102" s="172" t="s">
        <v>678</v>
      </c>
      <c r="E102" s="173"/>
      <c r="F102" s="173"/>
      <c r="G102" s="173"/>
      <c r="H102" s="173"/>
      <c r="I102" s="173"/>
      <c r="J102" s="174">
        <f>J445</f>
        <v>0</v>
      </c>
      <c r="L102" s="171"/>
    </row>
    <row r="103" spans="2:47" s="1" customFormat="1" ht="21.75" customHeight="1">
      <c r="B103" s="33"/>
      <c r="L103" s="33"/>
    </row>
    <row r="104" spans="2:47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47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47" s="1" customFormat="1" ht="24.95" customHeight="1">
      <c r="B109" s="33"/>
      <c r="C109" s="21" t="s">
        <v>230</v>
      </c>
      <c r="L109" s="33"/>
    </row>
    <row r="110" spans="2:47" s="1" customFormat="1" ht="6.95" customHeight="1">
      <c r="B110" s="33"/>
      <c r="L110" s="33"/>
    </row>
    <row r="111" spans="2:47" s="1" customFormat="1" ht="12" customHeight="1">
      <c r="B111" s="33"/>
      <c r="C111" s="27" t="s">
        <v>16</v>
      </c>
      <c r="L111" s="33"/>
    </row>
    <row r="112" spans="2:47" s="1" customFormat="1" ht="16.5" customHeight="1">
      <c r="B112" s="33"/>
      <c r="E112" s="243" t="str">
        <f>E7</f>
        <v>REVITALIZACE PARKU SMETANOVY SADY, JIHLAVA</v>
      </c>
      <c r="F112" s="244"/>
      <c r="G112" s="244"/>
      <c r="H112" s="244"/>
      <c r="L112" s="33"/>
    </row>
    <row r="113" spans="2:65" ht="12" customHeight="1">
      <c r="B113" s="20"/>
      <c r="C113" s="27" t="s">
        <v>192</v>
      </c>
      <c r="L113" s="20"/>
    </row>
    <row r="114" spans="2:65" s="1" customFormat="1" ht="16.5" customHeight="1">
      <c r="B114" s="33"/>
      <c r="E114" s="243" t="s">
        <v>195</v>
      </c>
      <c r="F114" s="245"/>
      <c r="G114" s="245"/>
      <c r="H114" s="245"/>
      <c r="L114" s="33"/>
    </row>
    <row r="115" spans="2:65" s="1" customFormat="1" ht="12" customHeight="1">
      <c r="B115" s="33"/>
      <c r="C115" s="27" t="s">
        <v>198</v>
      </c>
      <c r="L115" s="33"/>
    </row>
    <row r="116" spans="2:65" s="1" customFormat="1" ht="30" customHeight="1">
      <c r="B116" s="33"/>
      <c r="E116" s="208" t="str">
        <f>E11</f>
        <v>SO 02-1 -  ZPEVNĚNÉ PLOCHY A KOMINIKACE - přímé výdaje na hlavní část projektu</v>
      </c>
      <c r="F116" s="245"/>
      <c r="G116" s="245"/>
      <c r="H116" s="245"/>
      <c r="L116" s="33"/>
    </row>
    <row r="117" spans="2:65" s="1" customFormat="1" ht="6.95" customHeight="1">
      <c r="B117" s="33"/>
      <c r="L117" s="33"/>
    </row>
    <row r="118" spans="2:65" s="1" customFormat="1" ht="12" customHeight="1">
      <c r="B118" s="33"/>
      <c r="C118" s="27" t="s">
        <v>22</v>
      </c>
      <c r="F118" s="25" t="str">
        <f>F14</f>
        <v>Jihlava</v>
      </c>
      <c r="I118" s="27" t="s">
        <v>24</v>
      </c>
      <c r="J118" s="53" t="str">
        <f>IF(J14="","",J14)</f>
        <v>28. 1. 2025</v>
      </c>
      <c r="L118" s="33"/>
    </row>
    <row r="119" spans="2:65" s="1" customFormat="1" ht="6.95" customHeight="1">
      <c r="B119" s="33"/>
      <c r="L119" s="33"/>
    </row>
    <row r="120" spans="2:65" s="1" customFormat="1" ht="15.2" customHeight="1">
      <c r="B120" s="33"/>
      <c r="C120" s="27" t="s">
        <v>30</v>
      </c>
      <c r="F120" s="25" t="str">
        <f>E17</f>
        <v>Statutární město Jihlava</v>
      </c>
      <c r="I120" s="27" t="s">
        <v>36</v>
      </c>
      <c r="J120" s="31" t="str">
        <f>E23</f>
        <v>Ing. Zdeněk Sendler</v>
      </c>
      <c r="L120" s="33"/>
    </row>
    <row r="121" spans="2:65" s="1" customFormat="1" ht="15.2" customHeight="1">
      <c r="B121" s="33"/>
      <c r="C121" s="27" t="s">
        <v>34</v>
      </c>
      <c r="F121" s="25" t="str">
        <f>IF(E20="","",E20)</f>
        <v>Vyplň údaj</v>
      </c>
      <c r="I121" s="27" t="s">
        <v>41</v>
      </c>
      <c r="J121" s="31" t="str">
        <f>E26</f>
        <v>Obrtelová Miluše</v>
      </c>
      <c r="L121" s="33"/>
    </row>
    <row r="122" spans="2:65" s="1" customFormat="1" ht="10.35" customHeight="1">
      <c r="B122" s="33"/>
      <c r="L122" s="33"/>
    </row>
    <row r="123" spans="2:65" s="9" customFormat="1" ht="29.25" customHeight="1">
      <c r="B123" s="114"/>
      <c r="C123" s="115" t="s">
        <v>231</v>
      </c>
      <c r="D123" s="116" t="s">
        <v>72</v>
      </c>
      <c r="E123" s="116" t="s">
        <v>68</v>
      </c>
      <c r="F123" s="116" t="s">
        <v>69</v>
      </c>
      <c r="G123" s="116" t="s">
        <v>232</v>
      </c>
      <c r="H123" s="116" t="s">
        <v>233</v>
      </c>
      <c r="I123" s="116" t="s">
        <v>234</v>
      </c>
      <c r="J123" s="116" t="s">
        <v>223</v>
      </c>
      <c r="K123" s="117" t="s">
        <v>235</v>
      </c>
      <c r="L123" s="114"/>
      <c r="M123" s="60" t="s">
        <v>1</v>
      </c>
      <c r="N123" s="61" t="s">
        <v>51</v>
      </c>
      <c r="O123" s="61" t="s">
        <v>236</v>
      </c>
      <c r="P123" s="61" t="s">
        <v>237</v>
      </c>
      <c r="Q123" s="61" t="s">
        <v>238</v>
      </c>
      <c r="R123" s="61" t="s">
        <v>239</v>
      </c>
      <c r="S123" s="61" t="s">
        <v>240</v>
      </c>
      <c r="T123" s="62" t="s">
        <v>241</v>
      </c>
    </row>
    <row r="124" spans="2:65" s="1" customFormat="1" ht="22.9" customHeight="1">
      <c r="B124" s="33"/>
      <c r="C124" s="65" t="s">
        <v>242</v>
      </c>
      <c r="J124" s="118">
        <f>BK124</f>
        <v>0</v>
      </c>
      <c r="L124" s="33"/>
      <c r="M124" s="63"/>
      <c r="N124" s="54"/>
      <c r="O124" s="54"/>
      <c r="P124" s="119">
        <f>P125</f>
        <v>0</v>
      </c>
      <c r="Q124" s="54"/>
      <c r="R124" s="119">
        <f>R125</f>
        <v>363.74461120000001</v>
      </c>
      <c r="S124" s="54"/>
      <c r="T124" s="120">
        <f>T125</f>
        <v>0</v>
      </c>
      <c r="AT124" s="17" t="s">
        <v>86</v>
      </c>
      <c r="AU124" s="17" t="s">
        <v>225</v>
      </c>
      <c r="BK124" s="121">
        <f>BK125</f>
        <v>0</v>
      </c>
    </row>
    <row r="125" spans="2:65" s="10" customFormat="1" ht="25.9" customHeight="1">
      <c r="B125" s="122"/>
      <c r="D125" s="123" t="s">
        <v>86</v>
      </c>
      <c r="E125" s="124" t="s">
        <v>679</v>
      </c>
      <c r="F125" s="124" t="s">
        <v>680</v>
      </c>
      <c r="I125" s="125"/>
      <c r="J125" s="126">
        <f>BK125</f>
        <v>0</v>
      </c>
      <c r="L125" s="122"/>
      <c r="M125" s="127"/>
      <c r="P125" s="128">
        <f>P126+P273+P390+P445</f>
        <v>0</v>
      </c>
      <c r="R125" s="128">
        <f>R126+R273+R390+R445</f>
        <v>363.74461120000001</v>
      </c>
      <c r="T125" s="129">
        <f>T126+T273+T390+T445</f>
        <v>0</v>
      </c>
      <c r="AR125" s="123" t="s">
        <v>94</v>
      </c>
      <c r="AT125" s="130" t="s">
        <v>86</v>
      </c>
      <c r="AU125" s="130" t="s">
        <v>87</v>
      </c>
      <c r="AY125" s="123" t="s">
        <v>245</v>
      </c>
      <c r="BK125" s="131">
        <f>BK126+BK273+BK390+BK445</f>
        <v>0</v>
      </c>
    </row>
    <row r="126" spans="2:65" s="10" customFormat="1" ht="22.9" customHeight="1">
      <c r="B126" s="122"/>
      <c r="D126" s="123" t="s">
        <v>86</v>
      </c>
      <c r="E126" s="175" t="s">
        <v>94</v>
      </c>
      <c r="F126" s="175" t="s">
        <v>681</v>
      </c>
      <c r="I126" s="125"/>
      <c r="J126" s="176">
        <f>BK126</f>
        <v>0</v>
      </c>
      <c r="L126" s="122"/>
      <c r="M126" s="127"/>
      <c r="P126" s="128">
        <f>SUM(P127:P272)</f>
        <v>0</v>
      </c>
      <c r="R126" s="128">
        <f>SUM(R127:R272)</f>
        <v>0</v>
      </c>
      <c r="T126" s="129">
        <f>SUM(T127:T272)</f>
        <v>0</v>
      </c>
      <c r="AR126" s="123" t="s">
        <v>94</v>
      </c>
      <c r="AT126" s="130" t="s">
        <v>86</v>
      </c>
      <c r="AU126" s="130" t="s">
        <v>94</v>
      </c>
      <c r="AY126" s="123" t="s">
        <v>245</v>
      </c>
      <c r="BK126" s="131">
        <f>SUM(BK127:BK272)</f>
        <v>0</v>
      </c>
    </row>
    <row r="127" spans="2:65" s="1" customFormat="1" ht="24.2" customHeight="1">
      <c r="B127" s="33"/>
      <c r="C127" s="132" t="s">
        <v>94</v>
      </c>
      <c r="D127" s="132" t="s">
        <v>246</v>
      </c>
      <c r="E127" s="133" t="s">
        <v>682</v>
      </c>
      <c r="F127" s="134" t="s">
        <v>683</v>
      </c>
      <c r="G127" s="135" t="s">
        <v>350</v>
      </c>
      <c r="H127" s="136">
        <v>53.857999999999997</v>
      </c>
      <c r="I127" s="137"/>
      <c r="J127" s="138">
        <f>ROUND(I127*H127,2)</f>
        <v>0</v>
      </c>
      <c r="K127" s="134" t="s">
        <v>250</v>
      </c>
      <c r="L127" s="33"/>
      <c r="M127" s="139" t="s">
        <v>1</v>
      </c>
      <c r="N127" s="140" t="s">
        <v>52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251</v>
      </c>
      <c r="AT127" s="143" t="s">
        <v>246</v>
      </c>
      <c r="AU127" s="143" t="s">
        <v>96</v>
      </c>
      <c r="AY127" s="17" t="s">
        <v>245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94</v>
      </c>
      <c r="BK127" s="144">
        <f>ROUND(I127*H127,2)</f>
        <v>0</v>
      </c>
      <c r="BL127" s="17" t="s">
        <v>251</v>
      </c>
      <c r="BM127" s="143" t="s">
        <v>684</v>
      </c>
    </row>
    <row r="128" spans="2:65" s="11" customFormat="1" ht="11.25">
      <c r="B128" s="145"/>
      <c r="D128" s="146" t="s">
        <v>253</v>
      </c>
      <c r="E128" s="147" t="s">
        <v>1</v>
      </c>
      <c r="F128" s="148" t="s">
        <v>685</v>
      </c>
      <c r="H128" s="147" t="s">
        <v>1</v>
      </c>
      <c r="I128" s="149"/>
      <c r="L128" s="145"/>
      <c r="M128" s="150"/>
      <c r="T128" s="151"/>
      <c r="AT128" s="147" t="s">
        <v>253</v>
      </c>
      <c r="AU128" s="147" t="s">
        <v>96</v>
      </c>
      <c r="AV128" s="11" t="s">
        <v>94</v>
      </c>
      <c r="AW128" s="11" t="s">
        <v>40</v>
      </c>
      <c r="AX128" s="11" t="s">
        <v>87</v>
      </c>
      <c r="AY128" s="147" t="s">
        <v>245</v>
      </c>
    </row>
    <row r="129" spans="2:51" s="11" customFormat="1" ht="22.5">
      <c r="B129" s="145"/>
      <c r="D129" s="146" t="s">
        <v>253</v>
      </c>
      <c r="E129" s="147" t="s">
        <v>1</v>
      </c>
      <c r="F129" s="148" t="s">
        <v>686</v>
      </c>
      <c r="H129" s="147" t="s">
        <v>1</v>
      </c>
      <c r="I129" s="149"/>
      <c r="L129" s="145"/>
      <c r="M129" s="150"/>
      <c r="T129" s="151"/>
      <c r="AT129" s="147" t="s">
        <v>253</v>
      </c>
      <c r="AU129" s="147" t="s">
        <v>96</v>
      </c>
      <c r="AV129" s="11" t="s">
        <v>94</v>
      </c>
      <c r="AW129" s="11" t="s">
        <v>40</v>
      </c>
      <c r="AX129" s="11" t="s">
        <v>87</v>
      </c>
      <c r="AY129" s="147" t="s">
        <v>245</v>
      </c>
    </row>
    <row r="130" spans="2:51" s="11" customFormat="1" ht="22.5">
      <c r="B130" s="145"/>
      <c r="D130" s="146" t="s">
        <v>253</v>
      </c>
      <c r="E130" s="147" t="s">
        <v>1</v>
      </c>
      <c r="F130" s="148" t="s">
        <v>687</v>
      </c>
      <c r="H130" s="147" t="s">
        <v>1</v>
      </c>
      <c r="I130" s="149"/>
      <c r="L130" s="145"/>
      <c r="M130" s="150"/>
      <c r="T130" s="151"/>
      <c r="AT130" s="147" t="s">
        <v>253</v>
      </c>
      <c r="AU130" s="147" t="s">
        <v>96</v>
      </c>
      <c r="AV130" s="11" t="s">
        <v>94</v>
      </c>
      <c r="AW130" s="11" t="s">
        <v>40</v>
      </c>
      <c r="AX130" s="11" t="s">
        <v>87</v>
      </c>
      <c r="AY130" s="147" t="s">
        <v>245</v>
      </c>
    </row>
    <row r="131" spans="2:51" s="11" customFormat="1" ht="22.5">
      <c r="B131" s="145"/>
      <c r="D131" s="146" t="s">
        <v>253</v>
      </c>
      <c r="E131" s="147" t="s">
        <v>1</v>
      </c>
      <c r="F131" s="148" t="s">
        <v>688</v>
      </c>
      <c r="H131" s="147" t="s">
        <v>1</v>
      </c>
      <c r="I131" s="149"/>
      <c r="L131" s="145"/>
      <c r="M131" s="150"/>
      <c r="T131" s="151"/>
      <c r="AT131" s="147" t="s">
        <v>253</v>
      </c>
      <c r="AU131" s="147" t="s">
        <v>96</v>
      </c>
      <c r="AV131" s="11" t="s">
        <v>94</v>
      </c>
      <c r="AW131" s="11" t="s">
        <v>40</v>
      </c>
      <c r="AX131" s="11" t="s">
        <v>87</v>
      </c>
      <c r="AY131" s="147" t="s">
        <v>245</v>
      </c>
    </row>
    <row r="132" spans="2:51" s="11" customFormat="1" ht="11.25">
      <c r="B132" s="145"/>
      <c r="D132" s="146" t="s">
        <v>253</v>
      </c>
      <c r="E132" s="147" t="s">
        <v>1</v>
      </c>
      <c r="F132" s="148" t="s">
        <v>689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51" s="11" customFormat="1" ht="33.75">
      <c r="B133" s="145"/>
      <c r="D133" s="146" t="s">
        <v>253</v>
      </c>
      <c r="E133" s="147" t="s">
        <v>1</v>
      </c>
      <c r="F133" s="148" t="s">
        <v>690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96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51" s="11" customFormat="1" ht="22.5">
      <c r="B134" s="145"/>
      <c r="D134" s="146" t="s">
        <v>253</v>
      </c>
      <c r="E134" s="147" t="s">
        <v>1</v>
      </c>
      <c r="F134" s="148" t="s">
        <v>691</v>
      </c>
      <c r="H134" s="147" t="s">
        <v>1</v>
      </c>
      <c r="I134" s="149"/>
      <c r="L134" s="145"/>
      <c r="M134" s="150"/>
      <c r="T134" s="151"/>
      <c r="AT134" s="147" t="s">
        <v>253</v>
      </c>
      <c r="AU134" s="147" t="s">
        <v>96</v>
      </c>
      <c r="AV134" s="11" t="s">
        <v>94</v>
      </c>
      <c r="AW134" s="11" t="s">
        <v>40</v>
      </c>
      <c r="AX134" s="11" t="s">
        <v>87</v>
      </c>
      <c r="AY134" s="147" t="s">
        <v>245</v>
      </c>
    </row>
    <row r="135" spans="2:51" s="15" customFormat="1" ht="11.25">
      <c r="B135" s="177"/>
      <c r="D135" s="146" t="s">
        <v>253</v>
      </c>
      <c r="E135" s="178" t="s">
        <v>1</v>
      </c>
      <c r="F135" s="179" t="s">
        <v>692</v>
      </c>
      <c r="H135" s="180">
        <v>0</v>
      </c>
      <c r="I135" s="181"/>
      <c r="L135" s="177"/>
      <c r="M135" s="182"/>
      <c r="T135" s="183"/>
      <c r="AT135" s="178" t="s">
        <v>253</v>
      </c>
      <c r="AU135" s="178" t="s">
        <v>96</v>
      </c>
      <c r="AV135" s="15" t="s">
        <v>114</v>
      </c>
      <c r="AW135" s="15" t="s">
        <v>40</v>
      </c>
      <c r="AX135" s="15" t="s">
        <v>87</v>
      </c>
      <c r="AY135" s="178" t="s">
        <v>245</v>
      </c>
    </row>
    <row r="136" spans="2:51" s="11" customFormat="1" ht="22.5">
      <c r="B136" s="145"/>
      <c r="D136" s="146" t="s">
        <v>253</v>
      </c>
      <c r="E136" s="147" t="s">
        <v>1</v>
      </c>
      <c r="F136" s="148" t="s">
        <v>693</v>
      </c>
      <c r="H136" s="147" t="s">
        <v>1</v>
      </c>
      <c r="I136" s="149"/>
      <c r="L136" s="145"/>
      <c r="M136" s="150"/>
      <c r="T136" s="151"/>
      <c r="AT136" s="147" t="s">
        <v>253</v>
      </c>
      <c r="AU136" s="147" t="s">
        <v>96</v>
      </c>
      <c r="AV136" s="11" t="s">
        <v>94</v>
      </c>
      <c r="AW136" s="11" t="s">
        <v>40</v>
      </c>
      <c r="AX136" s="11" t="s">
        <v>87</v>
      </c>
      <c r="AY136" s="147" t="s">
        <v>245</v>
      </c>
    </row>
    <row r="137" spans="2:51" s="12" customFormat="1" ht="11.25">
      <c r="B137" s="152"/>
      <c r="D137" s="146" t="s">
        <v>253</v>
      </c>
      <c r="E137" s="153" t="s">
        <v>1</v>
      </c>
      <c r="F137" s="154" t="s">
        <v>694</v>
      </c>
      <c r="H137" s="155">
        <v>67.322000000000003</v>
      </c>
      <c r="I137" s="156"/>
      <c r="L137" s="152"/>
      <c r="M137" s="157"/>
      <c r="T137" s="158"/>
      <c r="AT137" s="153" t="s">
        <v>253</v>
      </c>
      <c r="AU137" s="153" t="s">
        <v>96</v>
      </c>
      <c r="AV137" s="12" t="s">
        <v>96</v>
      </c>
      <c r="AW137" s="12" t="s">
        <v>40</v>
      </c>
      <c r="AX137" s="12" t="s">
        <v>87</v>
      </c>
      <c r="AY137" s="153" t="s">
        <v>245</v>
      </c>
    </row>
    <row r="138" spans="2:51" s="15" customFormat="1" ht="11.25">
      <c r="B138" s="177"/>
      <c r="D138" s="146" t="s">
        <v>253</v>
      </c>
      <c r="E138" s="178" t="s">
        <v>658</v>
      </c>
      <c r="F138" s="179" t="s">
        <v>695</v>
      </c>
      <c r="H138" s="180">
        <v>67.322000000000003</v>
      </c>
      <c r="I138" s="181"/>
      <c r="L138" s="177"/>
      <c r="M138" s="182"/>
      <c r="T138" s="183"/>
      <c r="AT138" s="178" t="s">
        <v>253</v>
      </c>
      <c r="AU138" s="178" t="s">
        <v>96</v>
      </c>
      <c r="AV138" s="15" t="s">
        <v>114</v>
      </c>
      <c r="AW138" s="15" t="s">
        <v>40</v>
      </c>
      <c r="AX138" s="15" t="s">
        <v>87</v>
      </c>
      <c r="AY138" s="178" t="s">
        <v>245</v>
      </c>
    </row>
    <row r="139" spans="2:51" s="11" customFormat="1" ht="11.25">
      <c r="B139" s="145"/>
      <c r="D139" s="146" t="s">
        <v>253</v>
      </c>
      <c r="E139" s="147" t="s">
        <v>1</v>
      </c>
      <c r="F139" s="148" t="s">
        <v>696</v>
      </c>
      <c r="H139" s="147" t="s">
        <v>1</v>
      </c>
      <c r="I139" s="149"/>
      <c r="L139" s="145"/>
      <c r="M139" s="150"/>
      <c r="T139" s="151"/>
      <c r="AT139" s="147" t="s">
        <v>253</v>
      </c>
      <c r="AU139" s="147" t="s">
        <v>96</v>
      </c>
      <c r="AV139" s="11" t="s">
        <v>94</v>
      </c>
      <c r="AW139" s="11" t="s">
        <v>40</v>
      </c>
      <c r="AX139" s="11" t="s">
        <v>87</v>
      </c>
      <c r="AY139" s="147" t="s">
        <v>245</v>
      </c>
    </row>
    <row r="140" spans="2:51" s="12" customFormat="1" ht="11.25">
      <c r="B140" s="152"/>
      <c r="D140" s="146" t="s">
        <v>253</v>
      </c>
      <c r="E140" s="153" t="s">
        <v>1</v>
      </c>
      <c r="F140" s="154" t="s">
        <v>697</v>
      </c>
      <c r="H140" s="155">
        <v>-13.464</v>
      </c>
      <c r="I140" s="156"/>
      <c r="L140" s="152"/>
      <c r="M140" s="157"/>
      <c r="T140" s="158"/>
      <c r="AT140" s="153" t="s">
        <v>253</v>
      </c>
      <c r="AU140" s="153" t="s">
        <v>96</v>
      </c>
      <c r="AV140" s="12" t="s">
        <v>96</v>
      </c>
      <c r="AW140" s="12" t="s">
        <v>40</v>
      </c>
      <c r="AX140" s="12" t="s">
        <v>87</v>
      </c>
      <c r="AY140" s="153" t="s">
        <v>245</v>
      </c>
    </row>
    <row r="141" spans="2:51" s="13" customFormat="1" ht="11.25">
      <c r="B141" s="159"/>
      <c r="D141" s="146" t="s">
        <v>253</v>
      </c>
      <c r="E141" s="160" t="s">
        <v>650</v>
      </c>
      <c r="F141" s="161" t="s">
        <v>698</v>
      </c>
      <c r="H141" s="162">
        <v>53.857999999999997</v>
      </c>
      <c r="I141" s="163"/>
      <c r="L141" s="159"/>
      <c r="M141" s="164"/>
      <c r="T141" s="165"/>
      <c r="AT141" s="160" t="s">
        <v>253</v>
      </c>
      <c r="AU141" s="160" t="s">
        <v>96</v>
      </c>
      <c r="AV141" s="13" t="s">
        <v>251</v>
      </c>
      <c r="AW141" s="13" t="s">
        <v>40</v>
      </c>
      <c r="AX141" s="13" t="s">
        <v>87</v>
      </c>
      <c r="AY141" s="160" t="s">
        <v>245</v>
      </c>
    </row>
    <row r="142" spans="2:51" s="11" customFormat="1" ht="11.25">
      <c r="B142" s="145"/>
      <c r="D142" s="146" t="s">
        <v>253</v>
      </c>
      <c r="E142" s="147" t="s">
        <v>1</v>
      </c>
      <c r="F142" s="148" t="s">
        <v>699</v>
      </c>
      <c r="H142" s="147" t="s">
        <v>1</v>
      </c>
      <c r="I142" s="149"/>
      <c r="L142" s="145"/>
      <c r="M142" s="150"/>
      <c r="T142" s="151"/>
      <c r="AT142" s="147" t="s">
        <v>253</v>
      </c>
      <c r="AU142" s="147" t="s">
        <v>96</v>
      </c>
      <c r="AV142" s="11" t="s">
        <v>94</v>
      </c>
      <c r="AW142" s="11" t="s">
        <v>40</v>
      </c>
      <c r="AX142" s="11" t="s">
        <v>87</v>
      </c>
      <c r="AY142" s="147" t="s">
        <v>245</v>
      </c>
    </row>
    <row r="143" spans="2:51" s="12" customFormat="1" ht="11.25">
      <c r="B143" s="152"/>
      <c r="D143" s="146" t="s">
        <v>253</v>
      </c>
      <c r="E143" s="153" t="s">
        <v>1</v>
      </c>
      <c r="F143" s="154" t="s">
        <v>700</v>
      </c>
      <c r="H143" s="155">
        <v>53.857999999999997</v>
      </c>
      <c r="I143" s="156"/>
      <c r="L143" s="152"/>
      <c r="M143" s="157"/>
      <c r="T143" s="158"/>
      <c r="AT143" s="153" t="s">
        <v>253</v>
      </c>
      <c r="AU143" s="153" t="s">
        <v>96</v>
      </c>
      <c r="AV143" s="12" t="s">
        <v>96</v>
      </c>
      <c r="AW143" s="12" t="s">
        <v>40</v>
      </c>
      <c r="AX143" s="12" t="s">
        <v>87</v>
      </c>
      <c r="AY143" s="153" t="s">
        <v>245</v>
      </c>
    </row>
    <row r="144" spans="2:51" s="13" customFormat="1" ht="11.25">
      <c r="B144" s="159"/>
      <c r="D144" s="146" t="s">
        <v>253</v>
      </c>
      <c r="E144" s="160" t="s">
        <v>662</v>
      </c>
      <c r="F144" s="161" t="s">
        <v>275</v>
      </c>
      <c r="H144" s="162">
        <v>53.857999999999997</v>
      </c>
      <c r="I144" s="163"/>
      <c r="L144" s="159"/>
      <c r="M144" s="164"/>
      <c r="T144" s="165"/>
      <c r="AT144" s="160" t="s">
        <v>253</v>
      </c>
      <c r="AU144" s="160" t="s">
        <v>96</v>
      </c>
      <c r="AV144" s="13" t="s">
        <v>251</v>
      </c>
      <c r="AW144" s="13" t="s">
        <v>40</v>
      </c>
      <c r="AX144" s="13" t="s">
        <v>94</v>
      </c>
      <c r="AY144" s="160" t="s">
        <v>245</v>
      </c>
    </row>
    <row r="145" spans="2:65" s="1" customFormat="1" ht="33" customHeight="1">
      <c r="B145" s="33"/>
      <c r="C145" s="132" t="s">
        <v>96</v>
      </c>
      <c r="D145" s="132" t="s">
        <v>246</v>
      </c>
      <c r="E145" s="133" t="s">
        <v>701</v>
      </c>
      <c r="F145" s="134" t="s">
        <v>702</v>
      </c>
      <c r="G145" s="135" t="s">
        <v>350</v>
      </c>
      <c r="H145" s="136">
        <v>143.059</v>
      </c>
      <c r="I145" s="137"/>
      <c r="J145" s="138">
        <f>ROUND(I145*H145,2)</f>
        <v>0</v>
      </c>
      <c r="K145" s="134" t="s">
        <v>250</v>
      </c>
      <c r="L145" s="33"/>
      <c r="M145" s="139" t="s">
        <v>1</v>
      </c>
      <c r="N145" s="140" t="s">
        <v>52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251</v>
      </c>
      <c r="AT145" s="143" t="s">
        <v>246</v>
      </c>
      <c r="AU145" s="143" t="s">
        <v>96</v>
      </c>
      <c r="AY145" s="17" t="s">
        <v>245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94</v>
      </c>
      <c r="BK145" s="144">
        <f>ROUND(I145*H145,2)</f>
        <v>0</v>
      </c>
      <c r="BL145" s="17" t="s">
        <v>251</v>
      </c>
      <c r="BM145" s="143" t="s">
        <v>703</v>
      </c>
    </row>
    <row r="146" spans="2:65" s="11" customFormat="1" ht="22.5">
      <c r="B146" s="145"/>
      <c r="D146" s="146" t="s">
        <v>253</v>
      </c>
      <c r="E146" s="147" t="s">
        <v>1</v>
      </c>
      <c r="F146" s="148" t="s">
        <v>704</v>
      </c>
      <c r="H146" s="147" t="s">
        <v>1</v>
      </c>
      <c r="I146" s="149"/>
      <c r="L146" s="145"/>
      <c r="M146" s="150"/>
      <c r="T146" s="151"/>
      <c r="AT146" s="147" t="s">
        <v>253</v>
      </c>
      <c r="AU146" s="147" t="s">
        <v>96</v>
      </c>
      <c r="AV146" s="11" t="s">
        <v>94</v>
      </c>
      <c r="AW146" s="11" t="s">
        <v>40</v>
      </c>
      <c r="AX146" s="11" t="s">
        <v>87</v>
      </c>
      <c r="AY146" s="147" t="s">
        <v>245</v>
      </c>
    </row>
    <row r="147" spans="2:65" s="11" customFormat="1" ht="22.5">
      <c r="B147" s="145"/>
      <c r="D147" s="146" t="s">
        <v>253</v>
      </c>
      <c r="E147" s="147" t="s">
        <v>1</v>
      </c>
      <c r="F147" s="148" t="s">
        <v>705</v>
      </c>
      <c r="H147" s="147" t="s">
        <v>1</v>
      </c>
      <c r="I147" s="149"/>
      <c r="L147" s="145"/>
      <c r="M147" s="150"/>
      <c r="T147" s="151"/>
      <c r="AT147" s="147" t="s">
        <v>253</v>
      </c>
      <c r="AU147" s="147" t="s">
        <v>96</v>
      </c>
      <c r="AV147" s="11" t="s">
        <v>94</v>
      </c>
      <c r="AW147" s="11" t="s">
        <v>40</v>
      </c>
      <c r="AX147" s="11" t="s">
        <v>87</v>
      </c>
      <c r="AY147" s="147" t="s">
        <v>245</v>
      </c>
    </row>
    <row r="148" spans="2:65" s="15" customFormat="1" ht="11.25">
      <c r="B148" s="177"/>
      <c r="D148" s="146" t="s">
        <v>253</v>
      </c>
      <c r="E148" s="178" t="s">
        <v>1</v>
      </c>
      <c r="F148" s="179" t="s">
        <v>695</v>
      </c>
      <c r="H148" s="180">
        <v>0</v>
      </c>
      <c r="I148" s="181"/>
      <c r="L148" s="177"/>
      <c r="M148" s="182"/>
      <c r="T148" s="183"/>
      <c r="AT148" s="178" t="s">
        <v>253</v>
      </c>
      <c r="AU148" s="178" t="s">
        <v>96</v>
      </c>
      <c r="AV148" s="15" t="s">
        <v>114</v>
      </c>
      <c r="AW148" s="15" t="s">
        <v>40</v>
      </c>
      <c r="AX148" s="15" t="s">
        <v>87</v>
      </c>
      <c r="AY148" s="178" t="s">
        <v>245</v>
      </c>
    </row>
    <row r="149" spans="2:65" s="11" customFormat="1" ht="11.25">
      <c r="B149" s="145"/>
      <c r="D149" s="146" t="s">
        <v>253</v>
      </c>
      <c r="E149" s="147" t="s">
        <v>1</v>
      </c>
      <c r="F149" s="148" t="s">
        <v>706</v>
      </c>
      <c r="H149" s="147" t="s">
        <v>1</v>
      </c>
      <c r="I149" s="149"/>
      <c r="L149" s="145"/>
      <c r="M149" s="150"/>
      <c r="T149" s="151"/>
      <c r="AT149" s="147" t="s">
        <v>253</v>
      </c>
      <c r="AU149" s="147" t="s">
        <v>96</v>
      </c>
      <c r="AV149" s="11" t="s">
        <v>94</v>
      </c>
      <c r="AW149" s="11" t="s">
        <v>40</v>
      </c>
      <c r="AX149" s="11" t="s">
        <v>87</v>
      </c>
      <c r="AY149" s="147" t="s">
        <v>245</v>
      </c>
    </row>
    <row r="150" spans="2:65" s="11" customFormat="1" ht="22.5">
      <c r="B150" s="145"/>
      <c r="D150" s="146" t="s">
        <v>253</v>
      </c>
      <c r="E150" s="147" t="s">
        <v>1</v>
      </c>
      <c r="F150" s="148" t="s">
        <v>707</v>
      </c>
      <c r="H150" s="147" t="s">
        <v>1</v>
      </c>
      <c r="I150" s="149"/>
      <c r="L150" s="145"/>
      <c r="M150" s="150"/>
      <c r="T150" s="151"/>
      <c r="AT150" s="147" t="s">
        <v>253</v>
      </c>
      <c r="AU150" s="147" t="s">
        <v>96</v>
      </c>
      <c r="AV150" s="11" t="s">
        <v>94</v>
      </c>
      <c r="AW150" s="11" t="s">
        <v>40</v>
      </c>
      <c r="AX150" s="11" t="s">
        <v>87</v>
      </c>
      <c r="AY150" s="147" t="s">
        <v>245</v>
      </c>
    </row>
    <row r="151" spans="2:65" s="12" customFormat="1" ht="22.5">
      <c r="B151" s="152"/>
      <c r="D151" s="146" t="s">
        <v>253</v>
      </c>
      <c r="E151" s="153" t="s">
        <v>1</v>
      </c>
      <c r="F151" s="154" t="s">
        <v>708</v>
      </c>
      <c r="H151" s="155">
        <v>15.645</v>
      </c>
      <c r="I151" s="156"/>
      <c r="L151" s="152"/>
      <c r="M151" s="157"/>
      <c r="T151" s="158"/>
      <c r="AT151" s="153" t="s">
        <v>253</v>
      </c>
      <c r="AU151" s="153" t="s">
        <v>96</v>
      </c>
      <c r="AV151" s="12" t="s">
        <v>96</v>
      </c>
      <c r="AW151" s="12" t="s">
        <v>40</v>
      </c>
      <c r="AX151" s="12" t="s">
        <v>87</v>
      </c>
      <c r="AY151" s="153" t="s">
        <v>245</v>
      </c>
    </row>
    <row r="152" spans="2:65" s="12" customFormat="1" ht="22.5">
      <c r="B152" s="152"/>
      <c r="D152" s="146" t="s">
        <v>253</v>
      </c>
      <c r="E152" s="153" t="s">
        <v>1</v>
      </c>
      <c r="F152" s="154" t="s">
        <v>709</v>
      </c>
      <c r="H152" s="155">
        <v>19.440000000000001</v>
      </c>
      <c r="I152" s="156"/>
      <c r="L152" s="152"/>
      <c r="M152" s="157"/>
      <c r="T152" s="158"/>
      <c r="AT152" s="153" t="s">
        <v>253</v>
      </c>
      <c r="AU152" s="153" t="s">
        <v>96</v>
      </c>
      <c r="AV152" s="12" t="s">
        <v>96</v>
      </c>
      <c r="AW152" s="12" t="s">
        <v>40</v>
      </c>
      <c r="AX152" s="12" t="s">
        <v>87</v>
      </c>
      <c r="AY152" s="153" t="s">
        <v>245</v>
      </c>
    </row>
    <row r="153" spans="2:65" s="12" customFormat="1" ht="22.5">
      <c r="B153" s="152"/>
      <c r="D153" s="146" t="s">
        <v>253</v>
      </c>
      <c r="E153" s="153" t="s">
        <v>1</v>
      </c>
      <c r="F153" s="154" t="s">
        <v>710</v>
      </c>
      <c r="H153" s="155">
        <v>24.3</v>
      </c>
      <c r="I153" s="156"/>
      <c r="L153" s="152"/>
      <c r="M153" s="157"/>
      <c r="T153" s="158"/>
      <c r="AT153" s="153" t="s">
        <v>253</v>
      </c>
      <c r="AU153" s="153" t="s">
        <v>96</v>
      </c>
      <c r="AV153" s="12" t="s">
        <v>96</v>
      </c>
      <c r="AW153" s="12" t="s">
        <v>40</v>
      </c>
      <c r="AX153" s="12" t="s">
        <v>87</v>
      </c>
      <c r="AY153" s="153" t="s">
        <v>245</v>
      </c>
    </row>
    <row r="154" spans="2:65" s="12" customFormat="1" ht="22.5">
      <c r="B154" s="152"/>
      <c r="D154" s="146" t="s">
        <v>253</v>
      </c>
      <c r="E154" s="153" t="s">
        <v>1</v>
      </c>
      <c r="F154" s="154" t="s">
        <v>711</v>
      </c>
      <c r="H154" s="155">
        <v>9.8699999999999992</v>
      </c>
      <c r="I154" s="156"/>
      <c r="L154" s="152"/>
      <c r="M154" s="157"/>
      <c r="T154" s="158"/>
      <c r="AT154" s="153" t="s">
        <v>253</v>
      </c>
      <c r="AU154" s="153" t="s">
        <v>96</v>
      </c>
      <c r="AV154" s="12" t="s">
        <v>96</v>
      </c>
      <c r="AW154" s="12" t="s">
        <v>40</v>
      </c>
      <c r="AX154" s="12" t="s">
        <v>87</v>
      </c>
      <c r="AY154" s="153" t="s">
        <v>245</v>
      </c>
    </row>
    <row r="155" spans="2:65" s="12" customFormat="1" ht="22.5">
      <c r="B155" s="152"/>
      <c r="D155" s="146" t="s">
        <v>253</v>
      </c>
      <c r="E155" s="153" t="s">
        <v>1</v>
      </c>
      <c r="F155" s="154" t="s">
        <v>712</v>
      </c>
      <c r="H155" s="155">
        <v>15.602</v>
      </c>
      <c r="I155" s="156"/>
      <c r="L155" s="152"/>
      <c r="M155" s="157"/>
      <c r="T155" s="158"/>
      <c r="AT155" s="153" t="s">
        <v>253</v>
      </c>
      <c r="AU155" s="153" t="s">
        <v>96</v>
      </c>
      <c r="AV155" s="12" t="s">
        <v>96</v>
      </c>
      <c r="AW155" s="12" t="s">
        <v>40</v>
      </c>
      <c r="AX155" s="12" t="s">
        <v>87</v>
      </c>
      <c r="AY155" s="153" t="s">
        <v>245</v>
      </c>
    </row>
    <row r="156" spans="2:65" s="12" customFormat="1" ht="22.5">
      <c r="B156" s="152"/>
      <c r="D156" s="146" t="s">
        <v>253</v>
      </c>
      <c r="E156" s="153" t="s">
        <v>1</v>
      </c>
      <c r="F156" s="154" t="s">
        <v>713</v>
      </c>
      <c r="H156" s="155">
        <v>6.16</v>
      </c>
      <c r="I156" s="156"/>
      <c r="L156" s="152"/>
      <c r="M156" s="157"/>
      <c r="T156" s="158"/>
      <c r="AT156" s="153" t="s">
        <v>253</v>
      </c>
      <c r="AU156" s="153" t="s">
        <v>96</v>
      </c>
      <c r="AV156" s="12" t="s">
        <v>96</v>
      </c>
      <c r="AW156" s="12" t="s">
        <v>40</v>
      </c>
      <c r="AX156" s="12" t="s">
        <v>87</v>
      </c>
      <c r="AY156" s="153" t="s">
        <v>245</v>
      </c>
    </row>
    <row r="157" spans="2:65" s="12" customFormat="1" ht="22.5">
      <c r="B157" s="152"/>
      <c r="D157" s="146" t="s">
        <v>253</v>
      </c>
      <c r="E157" s="153" t="s">
        <v>1</v>
      </c>
      <c r="F157" s="154" t="s">
        <v>714</v>
      </c>
      <c r="H157" s="155">
        <v>119.364</v>
      </c>
      <c r="I157" s="156"/>
      <c r="L157" s="152"/>
      <c r="M157" s="157"/>
      <c r="T157" s="158"/>
      <c r="AT157" s="153" t="s">
        <v>253</v>
      </c>
      <c r="AU157" s="153" t="s">
        <v>96</v>
      </c>
      <c r="AV157" s="12" t="s">
        <v>96</v>
      </c>
      <c r="AW157" s="12" t="s">
        <v>40</v>
      </c>
      <c r="AX157" s="12" t="s">
        <v>87</v>
      </c>
      <c r="AY157" s="153" t="s">
        <v>245</v>
      </c>
    </row>
    <row r="158" spans="2:65" s="15" customFormat="1" ht="11.25">
      <c r="B158" s="177"/>
      <c r="D158" s="146" t="s">
        <v>253</v>
      </c>
      <c r="E158" s="178" t="s">
        <v>644</v>
      </c>
      <c r="F158" s="179" t="s">
        <v>695</v>
      </c>
      <c r="H158" s="180">
        <v>210.381</v>
      </c>
      <c r="I158" s="181"/>
      <c r="L158" s="177"/>
      <c r="M158" s="182"/>
      <c r="T158" s="183"/>
      <c r="AT158" s="178" t="s">
        <v>253</v>
      </c>
      <c r="AU158" s="178" t="s">
        <v>96</v>
      </c>
      <c r="AV158" s="15" t="s">
        <v>114</v>
      </c>
      <c r="AW158" s="15" t="s">
        <v>40</v>
      </c>
      <c r="AX158" s="15" t="s">
        <v>87</v>
      </c>
      <c r="AY158" s="178" t="s">
        <v>245</v>
      </c>
    </row>
    <row r="159" spans="2:65" s="11" customFormat="1" ht="11.25">
      <c r="B159" s="145"/>
      <c r="D159" s="146" t="s">
        <v>253</v>
      </c>
      <c r="E159" s="147" t="s">
        <v>1</v>
      </c>
      <c r="F159" s="148" t="s">
        <v>715</v>
      </c>
      <c r="H159" s="147" t="s">
        <v>1</v>
      </c>
      <c r="I159" s="149"/>
      <c r="L159" s="145"/>
      <c r="M159" s="150"/>
      <c r="T159" s="151"/>
      <c r="AT159" s="147" t="s">
        <v>253</v>
      </c>
      <c r="AU159" s="147" t="s">
        <v>96</v>
      </c>
      <c r="AV159" s="11" t="s">
        <v>94</v>
      </c>
      <c r="AW159" s="11" t="s">
        <v>40</v>
      </c>
      <c r="AX159" s="11" t="s">
        <v>87</v>
      </c>
      <c r="AY159" s="147" t="s">
        <v>245</v>
      </c>
    </row>
    <row r="160" spans="2:65" s="12" customFormat="1" ht="11.25">
      <c r="B160" s="152"/>
      <c r="D160" s="146" t="s">
        <v>253</v>
      </c>
      <c r="E160" s="153" t="s">
        <v>1</v>
      </c>
      <c r="F160" s="154" t="s">
        <v>716</v>
      </c>
      <c r="H160" s="155">
        <v>-53.857999999999997</v>
      </c>
      <c r="I160" s="156"/>
      <c r="L160" s="152"/>
      <c r="M160" s="157"/>
      <c r="T160" s="158"/>
      <c r="AT160" s="153" t="s">
        <v>253</v>
      </c>
      <c r="AU160" s="153" t="s">
        <v>96</v>
      </c>
      <c r="AV160" s="12" t="s">
        <v>96</v>
      </c>
      <c r="AW160" s="12" t="s">
        <v>40</v>
      </c>
      <c r="AX160" s="12" t="s">
        <v>87</v>
      </c>
      <c r="AY160" s="153" t="s">
        <v>245</v>
      </c>
    </row>
    <row r="161" spans="2:65" s="11" customFormat="1" ht="22.5">
      <c r="B161" s="145"/>
      <c r="D161" s="146" t="s">
        <v>253</v>
      </c>
      <c r="E161" s="147" t="s">
        <v>1</v>
      </c>
      <c r="F161" s="148" t="s">
        <v>717</v>
      </c>
      <c r="H161" s="147" t="s">
        <v>1</v>
      </c>
      <c r="I161" s="149"/>
      <c r="L161" s="145"/>
      <c r="M161" s="150"/>
      <c r="T161" s="151"/>
      <c r="AT161" s="147" t="s">
        <v>253</v>
      </c>
      <c r="AU161" s="147" t="s">
        <v>96</v>
      </c>
      <c r="AV161" s="11" t="s">
        <v>94</v>
      </c>
      <c r="AW161" s="11" t="s">
        <v>40</v>
      </c>
      <c r="AX161" s="11" t="s">
        <v>87</v>
      </c>
      <c r="AY161" s="147" t="s">
        <v>245</v>
      </c>
    </row>
    <row r="162" spans="2:65" s="12" customFormat="1" ht="11.25">
      <c r="B162" s="152"/>
      <c r="D162" s="146" t="s">
        <v>253</v>
      </c>
      <c r="E162" s="153" t="s">
        <v>1</v>
      </c>
      <c r="F162" s="154" t="s">
        <v>697</v>
      </c>
      <c r="H162" s="155">
        <v>-13.464</v>
      </c>
      <c r="I162" s="156"/>
      <c r="L162" s="152"/>
      <c r="M162" s="157"/>
      <c r="T162" s="158"/>
      <c r="AT162" s="153" t="s">
        <v>253</v>
      </c>
      <c r="AU162" s="153" t="s">
        <v>96</v>
      </c>
      <c r="AV162" s="12" t="s">
        <v>96</v>
      </c>
      <c r="AW162" s="12" t="s">
        <v>40</v>
      </c>
      <c r="AX162" s="12" t="s">
        <v>87</v>
      </c>
      <c r="AY162" s="153" t="s">
        <v>245</v>
      </c>
    </row>
    <row r="163" spans="2:65" s="15" customFormat="1" ht="11.25">
      <c r="B163" s="177"/>
      <c r="D163" s="146" t="s">
        <v>253</v>
      </c>
      <c r="E163" s="178" t="s">
        <v>1</v>
      </c>
      <c r="F163" s="179" t="s">
        <v>695</v>
      </c>
      <c r="H163" s="180">
        <v>-67.322000000000003</v>
      </c>
      <c r="I163" s="181"/>
      <c r="L163" s="177"/>
      <c r="M163" s="182"/>
      <c r="T163" s="183"/>
      <c r="AT163" s="178" t="s">
        <v>253</v>
      </c>
      <c r="AU163" s="178" t="s">
        <v>96</v>
      </c>
      <c r="AV163" s="15" t="s">
        <v>114</v>
      </c>
      <c r="AW163" s="15" t="s">
        <v>40</v>
      </c>
      <c r="AX163" s="15" t="s">
        <v>87</v>
      </c>
      <c r="AY163" s="178" t="s">
        <v>245</v>
      </c>
    </row>
    <row r="164" spans="2:65" s="13" customFormat="1" ht="11.25">
      <c r="B164" s="159"/>
      <c r="D164" s="146" t="s">
        <v>253</v>
      </c>
      <c r="E164" s="160" t="s">
        <v>654</v>
      </c>
      <c r="F164" s="161" t="s">
        <v>718</v>
      </c>
      <c r="H164" s="162">
        <v>143.059</v>
      </c>
      <c r="I164" s="163"/>
      <c r="L164" s="159"/>
      <c r="M164" s="164"/>
      <c r="T164" s="165"/>
      <c r="AT164" s="160" t="s">
        <v>253</v>
      </c>
      <c r="AU164" s="160" t="s">
        <v>96</v>
      </c>
      <c r="AV164" s="13" t="s">
        <v>251</v>
      </c>
      <c r="AW164" s="13" t="s">
        <v>40</v>
      </c>
      <c r="AX164" s="13" t="s">
        <v>87</v>
      </c>
      <c r="AY164" s="160" t="s">
        <v>245</v>
      </c>
    </row>
    <row r="165" spans="2:65" s="11" customFormat="1" ht="11.25">
      <c r="B165" s="145"/>
      <c r="D165" s="146" t="s">
        <v>253</v>
      </c>
      <c r="E165" s="147" t="s">
        <v>1</v>
      </c>
      <c r="F165" s="148" t="s">
        <v>719</v>
      </c>
      <c r="H165" s="147" t="s">
        <v>1</v>
      </c>
      <c r="I165" s="149"/>
      <c r="L165" s="145"/>
      <c r="M165" s="150"/>
      <c r="T165" s="151"/>
      <c r="AT165" s="147" t="s">
        <v>253</v>
      </c>
      <c r="AU165" s="147" t="s">
        <v>96</v>
      </c>
      <c r="AV165" s="11" t="s">
        <v>94</v>
      </c>
      <c r="AW165" s="11" t="s">
        <v>40</v>
      </c>
      <c r="AX165" s="11" t="s">
        <v>87</v>
      </c>
      <c r="AY165" s="147" t="s">
        <v>245</v>
      </c>
    </row>
    <row r="166" spans="2:65" s="12" customFormat="1" ht="11.25">
      <c r="B166" s="152"/>
      <c r="D166" s="146" t="s">
        <v>253</v>
      </c>
      <c r="E166" s="153" t="s">
        <v>1</v>
      </c>
      <c r="F166" s="154" t="s">
        <v>720</v>
      </c>
      <c r="H166" s="155">
        <v>143.059</v>
      </c>
      <c r="I166" s="156"/>
      <c r="L166" s="152"/>
      <c r="M166" s="157"/>
      <c r="T166" s="158"/>
      <c r="AT166" s="153" t="s">
        <v>253</v>
      </c>
      <c r="AU166" s="153" t="s">
        <v>96</v>
      </c>
      <c r="AV166" s="12" t="s">
        <v>96</v>
      </c>
      <c r="AW166" s="12" t="s">
        <v>40</v>
      </c>
      <c r="AX166" s="12" t="s">
        <v>87</v>
      </c>
      <c r="AY166" s="153" t="s">
        <v>245</v>
      </c>
    </row>
    <row r="167" spans="2:65" s="13" customFormat="1" ht="11.25">
      <c r="B167" s="159"/>
      <c r="D167" s="146" t="s">
        <v>253</v>
      </c>
      <c r="E167" s="160" t="s">
        <v>660</v>
      </c>
      <c r="F167" s="161" t="s">
        <v>275</v>
      </c>
      <c r="H167" s="162">
        <v>143.059</v>
      </c>
      <c r="I167" s="163"/>
      <c r="L167" s="159"/>
      <c r="M167" s="164"/>
      <c r="T167" s="165"/>
      <c r="AT167" s="160" t="s">
        <v>253</v>
      </c>
      <c r="AU167" s="160" t="s">
        <v>96</v>
      </c>
      <c r="AV167" s="13" t="s">
        <v>251</v>
      </c>
      <c r="AW167" s="13" t="s">
        <v>40</v>
      </c>
      <c r="AX167" s="13" t="s">
        <v>94</v>
      </c>
      <c r="AY167" s="160" t="s">
        <v>245</v>
      </c>
    </row>
    <row r="168" spans="2:65" s="1" customFormat="1" ht="24.2" customHeight="1">
      <c r="B168" s="33"/>
      <c r="C168" s="132" t="s">
        <v>114</v>
      </c>
      <c r="D168" s="132" t="s">
        <v>246</v>
      </c>
      <c r="E168" s="133" t="s">
        <v>721</v>
      </c>
      <c r="F168" s="134" t="s">
        <v>722</v>
      </c>
      <c r="G168" s="135" t="s">
        <v>350</v>
      </c>
      <c r="H168" s="136">
        <v>84.152000000000001</v>
      </c>
      <c r="I168" s="137"/>
      <c r="J168" s="138">
        <f>ROUND(I168*H168,2)</f>
        <v>0</v>
      </c>
      <c r="K168" s="134" t="s">
        <v>250</v>
      </c>
      <c r="L168" s="33"/>
      <c r="M168" s="139" t="s">
        <v>1</v>
      </c>
      <c r="N168" s="140" t="s">
        <v>52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251</v>
      </c>
      <c r="AT168" s="143" t="s">
        <v>246</v>
      </c>
      <c r="AU168" s="143" t="s">
        <v>96</v>
      </c>
      <c r="AY168" s="17" t="s">
        <v>245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94</v>
      </c>
      <c r="BK168" s="144">
        <f>ROUND(I168*H168,2)</f>
        <v>0</v>
      </c>
      <c r="BL168" s="17" t="s">
        <v>251</v>
      </c>
      <c r="BM168" s="143" t="s">
        <v>723</v>
      </c>
    </row>
    <row r="169" spans="2:65" s="11" customFormat="1" ht="11.25">
      <c r="B169" s="145"/>
      <c r="D169" s="146" t="s">
        <v>253</v>
      </c>
      <c r="E169" s="147" t="s">
        <v>1</v>
      </c>
      <c r="F169" s="148" t="s">
        <v>724</v>
      </c>
      <c r="H169" s="147" t="s">
        <v>1</v>
      </c>
      <c r="I169" s="149"/>
      <c r="L169" s="145"/>
      <c r="M169" s="150"/>
      <c r="T169" s="151"/>
      <c r="AT169" s="147" t="s">
        <v>253</v>
      </c>
      <c r="AU169" s="147" t="s">
        <v>96</v>
      </c>
      <c r="AV169" s="11" t="s">
        <v>94</v>
      </c>
      <c r="AW169" s="11" t="s">
        <v>40</v>
      </c>
      <c r="AX169" s="11" t="s">
        <v>87</v>
      </c>
      <c r="AY169" s="147" t="s">
        <v>245</v>
      </c>
    </row>
    <row r="170" spans="2:65" s="11" customFormat="1" ht="22.5">
      <c r="B170" s="145"/>
      <c r="D170" s="146" t="s">
        <v>253</v>
      </c>
      <c r="E170" s="147" t="s">
        <v>1</v>
      </c>
      <c r="F170" s="148" t="s">
        <v>725</v>
      </c>
      <c r="H170" s="147" t="s">
        <v>1</v>
      </c>
      <c r="I170" s="149"/>
      <c r="L170" s="145"/>
      <c r="M170" s="150"/>
      <c r="T170" s="151"/>
      <c r="AT170" s="147" t="s">
        <v>253</v>
      </c>
      <c r="AU170" s="147" t="s">
        <v>96</v>
      </c>
      <c r="AV170" s="11" t="s">
        <v>94</v>
      </c>
      <c r="AW170" s="11" t="s">
        <v>40</v>
      </c>
      <c r="AX170" s="11" t="s">
        <v>87</v>
      </c>
      <c r="AY170" s="147" t="s">
        <v>245</v>
      </c>
    </row>
    <row r="171" spans="2:65" s="11" customFormat="1" ht="22.5">
      <c r="B171" s="145"/>
      <c r="D171" s="146" t="s">
        <v>253</v>
      </c>
      <c r="E171" s="147" t="s">
        <v>1</v>
      </c>
      <c r="F171" s="148" t="s">
        <v>726</v>
      </c>
      <c r="H171" s="147" t="s">
        <v>1</v>
      </c>
      <c r="I171" s="149"/>
      <c r="L171" s="145"/>
      <c r="M171" s="150"/>
      <c r="T171" s="151"/>
      <c r="AT171" s="147" t="s">
        <v>253</v>
      </c>
      <c r="AU171" s="147" t="s">
        <v>96</v>
      </c>
      <c r="AV171" s="11" t="s">
        <v>94</v>
      </c>
      <c r="AW171" s="11" t="s">
        <v>40</v>
      </c>
      <c r="AX171" s="11" t="s">
        <v>87</v>
      </c>
      <c r="AY171" s="147" t="s">
        <v>245</v>
      </c>
    </row>
    <row r="172" spans="2:65" s="11" customFormat="1" ht="33.75">
      <c r="B172" s="145"/>
      <c r="D172" s="146" t="s">
        <v>253</v>
      </c>
      <c r="E172" s="147" t="s">
        <v>1</v>
      </c>
      <c r="F172" s="148" t="s">
        <v>727</v>
      </c>
      <c r="H172" s="147" t="s">
        <v>1</v>
      </c>
      <c r="I172" s="149"/>
      <c r="L172" s="145"/>
      <c r="M172" s="150"/>
      <c r="T172" s="151"/>
      <c r="AT172" s="147" t="s">
        <v>253</v>
      </c>
      <c r="AU172" s="147" t="s">
        <v>96</v>
      </c>
      <c r="AV172" s="11" t="s">
        <v>94</v>
      </c>
      <c r="AW172" s="11" t="s">
        <v>40</v>
      </c>
      <c r="AX172" s="11" t="s">
        <v>87</v>
      </c>
      <c r="AY172" s="147" t="s">
        <v>245</v>
      </c>
    </row>
    <row r="173" spans="2:65" s="11" customFormat="1" ht="22.5">
      <c r="B173" s="145"/>
      <c r="D173" s="146" t="s">
        <v>253</v>
      </c>
      <c r="E173" s="147" t="s">
        <v>1</v>
      </c>
      <c r="F173" s="148" t="s">
        <v>728</v>
      </c>
      <c r="H173" s="147" t="s">
        <v>1</v>
      </c>
      <c r="I173" s="149"/>
      <c r="L173" s="145"/>
      <c r="M173" s="150"/>
      <c r="T173" s="151"/>
      <c r="AT173" s="147" t="s">
        <v>253</v>
      </c>
      <c r="AU173" s="147" t="s">
        <v>96</v>
      </c>
      <c r="AV173" s="11" t="s">
        <v>94</v>
      </c>
      <c r="AW173" s="11" t="s">
        <v>40</v>
      </c>
      <c r="AX173" s="11" t="s">
        <v>87</v>
      </c>
      <c r="AY173" s="147" t="s">
        <v>245</v>
      </c>
    </row>
    <row r="174" spans="2:65" s="12" customFormat="1" ht="11.25">
      <c r="B174" s="152"/>
      <c r="D174" s="146" t="s">
        <v>253</v>
      </c>
      <c r="E174" s="153" t="s">
        <v>1</v>
      </c>
      <c r="F174" s="154" t="s">
        <v>729</v>
      </c>
      <c r="H174" s="155">
        <v>127.2</v>
      </c>
      <c r="I174" s="156"/>
      <c r="L174" s="152"/>
      <c r="M174" s="157"/>
      <c r="T174" s="158"/>
      <c r="AT174" s="153" t="s">
        <v>253</v>
      </c>
      <c r="AU174" s="153" t="s">
        <v>96</v>
      </c>
      <c r="AV174" s="12" t="s">
        <v>96</v>
      </c>
      <c r="AW174" s="12" t="s">
        <v>40</v>
      </c>
      <c r="AX174" s="12" t="s">
        <v>87</v>
      </c>
      <c r="AY174" s="153" t="s">
        <v>245</v>
      </c>
    </row>
    <row r="175" spans="2:65" s="11" customFormat="1" ht="33.75">
      <c r="B175" s="145"/>
      <c r="D175" s="146" t="s">
        <v>253</v>
      </c>
      <c r="E175" s="147" t="s">
        <v>1</v>
      </c>
      <c r="F175" s="148" t="s">
        <v>730</v>
      </c>
      <c r="H175" s="147" t="s">
        <v>1</v>
      </c>
      <c r="I175" s="149"/>
      <c r="L175" s="145"/>
      <c r="M175" s="150"/>
      <c r="T175" s="151"/>
      <c r="AT175" s="147" t="s">
        <v>253</v>
      </c>
      <c r="AU175" s="147" t="s">
        <v>96</v>
      </c>
      <c r="AV175" s="11" t="s">
        <v>94</v>
      </c>
      <c r="AW175" s="11" t="s">
        <v>40</v>
      </c>
      <c r="AX175" s="11" t="s">
        <v>87</v>
      </c>
      <c r="AY175" s="147" t="s">
        <v>245</v>
      </c>
    </row>
    <row r="176" spans="2:65" s="12" customFormat="1" ht="22.5">
      <c r="B176" s="152"/>
      <c r="D176" s="146" t="s">
        <v>253</v>
      </c>
      <c r="E176" s="153" t="s">
        <v>1</v>
      </c>
      <c r="F176" s="154" t="s">
        <v>731</v>
      </c>
      <c r="H176" s="155">
        <v>1174.8</v>
      </c>
      <c r="I176" s="156"/>
      <c r="L176" s="152"/>
      <c r="M176" s="157"/>
      <c r="T176" s="158"/>
      <c r="AT176" s="153" t="s">
        <v>253</v>
      </c>
      <c r="AU176" s="153" t="s">
        <v>96</v>
      </c>
      <c r="AV176" s="12" t="s">
        <v>96</v>
      </c>
      <c r="AW176" s="12" t="s">
        <v>40</v>
      </c>
      <c r="AX176" s="12" t="s">
        <v>87</v>
      </c>
      <c r="AY176" s="153" t="s">
        <v>245</v>
      </c>
    </row>
    <row r="177" spans="2:65" s="13" customFormat="1" ht="11.25">
      <c r="B177" s="159"/>
      <c r="D177" s="146" t="s">
        <v>253</v>
      </c>
      <c r="E177" s="160" t="s">
        <v>1</v>
      </c>
      <c r="F177" s="161" t="s">
        <v>732</v>
      </c>
      <c r="H177" s="162">
        <v>1302</v>
      </c>
      <c r="I177" s="163"/>
      <c r="L177" s="159"/>
      <c r="M177" s="164"/>
      <c r="T177" s="165"/>
      <c r="AT177" s="160" t="s">
        <v>253</v>
      </c>
      <c r="AU177" s="160" t="s">
        <v>96</v>
      </c>
      <c r="AV177" s="13" t="s">
        <v>251</v>
      </c>
      <c r="AW177" s="13" t="s">
        <v>40</v>
      </c>
      <c r="AX177" s="13" t="s">
        <v>87</v>
      </c>
      <c r="AY177" s="160" t="s">
        <v>245</v>
      </c>
    </row>
    <row r="178" spans="2:65" s="11" customFormat="1" ht="22.5">
      <c r="B178" s="145"/>
      <c r="D178" s="146" t="s">
        <v>253</v>
      </c>
      <c r="E178" s="147" t="s">
        <v>1</v>
      </c>
      <c r="F178" s="148" t="s">
        <v>733</v>
      </c>
      <c r="H178" s="147" t="s">
        <v>1</v>
      </c>
      <c r="I178" s="149"/>
      <c r="L178" s="145"/>
      <c r="M178" s="150"/>
      <c r="T178" s="151"/>
      <c r="AT178" s="147" t="s">
        <v>253</v>
      </c>
      <c r="AU178" s="147" t="s">
        <v>96</v>
      </c>
      <c r="AV178" s="11" t="s">
        <v>94</v>
      </c>
      <c r="AW178" s="11" t="s">
        <v>40</v>
      </c>
      <c r="AX178" s="11" t="s">
        <v>87</v>
      </c>
      <c r="AY178" s="147" t="s">
        <v>245</v>
      </c>
    </row>
    <row r="179" spans="2:65" s="12" customFormat="1" ht="11.25">
      <c r="B179" s="152"/>
      <c r="D179" s="146" t="s">
        <v>253</v>
      </c>
      <c r="E179" s="153" t="s">
        <v>1</v>
      </c>
      <c r="F179" s="154" t="s">
        <v>734</v>
      </c>
      <c r="H179" s="155">
        <v>0.39400000000000002</v>
      </c>
      <c r="I179" s="156"/>
      <c r="L179" s="152"/>
      <c r="M179" s="157"/>
      <c r="T179" s="158"/>
      <c r="AT179" s="153" t="s">
        <v>253</v>
      </c>
      <c r="AU179" s="153" t="s">
        <v>96</v>
      </c>
      <c r="AV179" s="12" t="s">
        <v>96</v>
      </c>
      <c r="AW179" s="12" t="s">
        <v>40</v>
      </c>
      <c r="AX179" s="12" t="s">
        <v>87</v>
      </c>
      <c r="AY179" s="153" t="s">
        <v>245</v>
      </c>
    </row>
    <row r="180" spans="2:65" s="13" customFormat="1" ht="22.5">
      <c r="B180" s="159"/>
      <c r="D180" s="146" t="s">
        <v>253</v>
      </c>
      <c r="E180" s="160" t="s">
        <v>1</v>
      </c>
      <c r="F180" s="161" t="s">
        <v>735</v>
      </c>
      <c r="H180" s="162">
        <v>0.39400000000000002</v>
      </c>
      <c r="I180" s="163"/>
      <c r="L180" s="159"/>
      <c r="M180" s="164"/>
      <c r="T180" s="165"/>
      <c r="AT180" s="160" t="s">
        <v>253</v>
      </c>
      <c r="AU180" s="160" t="s">
        <v>96</v>
      </c>
      <c r="AV180" s="13" t="s">
        <v>251</v>
      </c>
      <c r="AW180" s="13" t="s">
        <v>40</v>
      </c>
      <c r="AX180" s="13" t="s">
        <v>87</v>
      </c>
      <c r="AY180" s="160" t="s">
        <v>245</v>
      </c>
    </row>
    <row r="181" spans="2:65" s="13" customFormat="1" ht="11.25">
      <c r="B181" s="159"/>
      <c r="D181" s="146" t="s">
        <v>253</v>
      </c>
      <c r="E181" s="160" t="s">
        <v>1</v>
      </c>
      <c r="F181" s="161" t="s">
        <v>736</v>
      </c>
      <c r="H181" s="162">
        <v>0</v>
      </c>
      <c r="I181" s="163"/>
      <c r="L181" s="159"/>
      <c r="M181" s="164"/>
      <c r="T181" s="165"/>
      <c r="AT181" s="160" t="s">
        <v>253</v>
      </c>
      <c r="AU181" s="160" t="s">
        <v>96</v>
      </c>
      <c r="AV181" s="13" t="s">
        <v>251</v>
      </c>
      <c r="AW181" s="13" t="s">
        <v>40</v>
      </c>
      <c r="AX181" s="13" t="s">
        <v>87</v>
      </c>
      <c r="AY181" s="160" t="s">
        <v>245</v>
      </c>
    </row>
    <row r="182" spans="2:65" s="11" customFormat="1" ht="22.5">
      <c r="B182" s="145"/>
      <c r="D182" s="146" t="s">
        <v>253</v>
      </c>
      <c r="E182" s="147" t="s">
        <v>1</v>
      </c>
      <c r="F182" s="148" t="s">
        <v>737</v>
      </c>
      <c r="H182" s="147" t="s">
        <v>1</v>
      </c>
      <c r="I182" s="149"/>
      <c r="L182" s="145"/>
      <c r="M182" s="150"/>
      <c r="T182" s="151"/>
      <c r="AT182" s="147" t="s">
        <v>253</v>
      </c>
      <c r="AU182" s="147" t="s">
        <v>96</v>
      </c>
      <c r="AV182" s="11" t="s">
        <v>94</v>
      </c>
      <c r="AW182" s="11" t="s">
        <v>40</v>
      </c>
      <c r="AX182" s="11" t="s">
        <v>87</v>
      </c>
      <c r="AY182" s="147" t="s">
        <v>245</v>
      </c>
    </row>
    <row r="183" spans="2:65" s="12" customFormat="1" ht="11.25">
      <c r="B183" s="152"/>
      <c r="D183" s="146" t="s">
        <v>253</v>
      </c>
      <c r="E183" s="153" t="s">
        <v>1</v>
      </c>
      <c r="F183" s="154" t="s">
        <v>738</v>
      </c>
      <c r="H183" s="155">
        <v>84.152000000000001</v>
      </c>
      <c r="I183" s="156"/>
      <c r="L183" s="152"/>
      <c r="M183" s="157"/>
      <c r="T183" s="158"/>
      <c r="AT183" s="153" t="s">
        <v>253</v>
      </c>
      <c r="AU183" s="153" t="s">
        <v>96</v>
      </c>
      <c r="AV183" s="12" t="s">
        <v>96</v>
      </c>
      <c r="AW183" s="12" t="s">
        <v>40</v>
      </c>
      <c r="AX183" s="12" t="s">
        <v>87</v>
      </c>
      <c r="AY183" s="153" t="s">
        <v>245</v>
      </c>
    </row>
    <row r="184" spans="2:65" s="11" customFormat="1" ht="22.5">
      <c r="B184" s="145"/>
      <c r="D184" s="146" t="s">
        <v>253</v>
      </c>
      <c r="E184" s="147" t="s">
        <v>1</v>
      </c>
      <c r="F184" s="148" t="s">
        <v>739</v>
      </c>
      <c r="H184" s="147" t="s">
        <v>1</v>
      </c>
      <c r="I184" s="149"/>
      <c r="L184" s="145"/>
      <c r="M184" s="150"/>
      <c r="T184" s="151"/>
      <c r="AT184" s="147" t="s">
        <v>253</v>
      </c>
      <c r="AU184" s="147" t="s">
        <v>96</v>
      </c>
      <c r="AV184" s="11" t="s">
        <v>94</v>
      </c>
      <c r="AW184" s="11" t="s">
        <v>40</v>
      </c>
      <c r="AX184" s="11" t="s">
        <v>87</v>
      </c>
      <c r="AY184" s="147" t="s">
        <v>245</v>
      </c>
    </row>
    <row r="185" spans="2:65" s="13" customFormat="1" ht="11.25">
      <c r="B185" s="159"/>
      <c r="D185" s="146" t="s">
        <v>253</v>
      </c>
      <c r="E185" s="160" t="s">
        <v>646</v>
      </c>
      <c r="F185" s="161" t="s">
        <v>740</v>
      </c>
      <c r="H185" s="162">
        <v>84.152000000000001</v>
      </c>
      <c r="I185" s="163"/>
      <c r="L185" s="159"/>
      <c r="M185" s="164"/>
      <c r="T185" s="165"/>
      <c r="AT185" s="160" t="s">
        <v>253</v>
      </c>
      <c r="AU185" s="160" t="s">
        <v>96</v>
      </c>
      <c r="AV185" s="13" t="s">
        <v>251</v>
      </c>
      <c r="AW185" s="13" t="s">
        <v>40</v>
      </c>
      <c r="AX185" s="13" t="s">
        <v>94</v>
      </c>
      <c r="AY185" s="160" t="s">
        <v>245</v>
      </c>
    </row>
    <row r="186" spans="2:65" s="1" customFormat="1" ht="24.2" customHeight="1">
      <c r="B186" s="33"/>
      <c r="C186" s="132" t="s">
        <v>251</v>
      </c>
      <c r="D186" s="132" t="s">
        <v>246</v>
      </c>
      <c r="E186" s="133" t="s">
        <v>741</v>
      </c>
      <c r="F186" s="134" t="s">
        <v>742</v>
      </c>
      <c r="G186" s="135" t="s">
        <v>271</v>
      </c>
      <c r="H186" s="136">
        <v>5.25</v>
      </c>
      <c r="I186" s="137"/>
      <c r="J186" s="138">
        <f>ROUND(I186*H186,2)</f>
        <v>0</v>
      </c>
      <c r="K186" s="134" t="s">
        <v>250</v>
      </c>
      <c r="L186" s="33"/>
      <c r="M186" s="139" t="s">
        <v>1</v>
      </c>
      <c r="N186" s="140" t="s">
        <v>52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251</v>
      </c>
      <c r="AT186" s="143" t="s">
        <v>246</v>
      </c>
      <c r="AU186" s="143" t="s">
        <v>96</v>
      </c>
      <c r="AY186" s="17" t="s">
        <v>245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94</v>
      </c>
      <c r="BK186" s="144">
        <f>ROUND(I186*H186,2)</f>
        <v>0</v>
      </c>
      <c r="BL186" s="17" t="s">
        <v>251</v>
      </c>
      <c r="BM186" s="143" t="s">
        <v>743</v>
      </c>
    </row>
    <row r="187" spans="2:65" s="11" customFormat="1" ht="11.25">
      <c r="B187" s="145"/>
      <c r="D187" s="146" t="s">
        <v>253</v>
      </c>
      <c r="E187" s="147" t="s">
        <v>1</v>
      </c>
      <c r="F187" s="148" t="s">
        <v>744</v>
      </c>
      <c r="H187" s="147" t="s">
        <v>1</v>
      </c>
      <c r="I187" s="149"/>
      <c r="L187" s="145"/>
      <c r="M187" s="150"/>
      <c r="T187" s="151"/>
      <c r="AT187" s="147" t="s">
        <v>253</v>
      </c>
      <c r="AU187" s="147" t="s">
        <v>96</v>
      </c>
      <c r="AV187" s="11" t="s">
        <v>94</v>
      </c>
      <c r="AW187" s="11" t="s">
        <v>40</v>
      </c>
      <c r="AX187" s="11" t="s">
        <v>87</v>
      </c>
      <c r="AY187" s="147" t="s">
        <v>245</v>
      </c>
    </row>
    <row r="188" spans="2:65" s="11" customFormat="1" ht="11.25">
      <c r="B188" s="145"/>
      <c r="D188" s="146" t="s">
        <v>253</v>
      </c>
      <c r="E188" s="147" t="s">
        <v>1</v>
      </c>
      <c r="F188" s="148" t="s">
        <v>745</v>
      </c>
      <c r="H188" s="147" t="s">
        <v>1</v>
      </c>
      <c r="I188" s="149"/>
      <c r="L188" s="145"/>
      <c r="M188" s="150"/>
      <c r="T188" s="151"/>
      <c r="AT188" s="147" t="s">
        <v>253</v>
      </c>
      <c r="AU188" s="147" t="s">
        <v>96</v>
      </c>
      <c r="AV188" s="11" t="s">
        <v>94</v>
      </c>
      <c r="AW188" s="11" t="s">
        <v>40</v>
      </c>
      <c r="AX188" s="11" t="s">
        <v>87</v>
      </c>
      <c r="AY188" s="147" t="s">
        <v>245</v>
      </c>
    </row>
    <row r="189" spans="2:65" s="11" customFormat="1" ht="11.25">
      <c r="B189" s="145"/>
      <c r="D189" s="146" t="s">
        <v>253</v>
      </c>
      <c r="E189" s="147" t="s">
        <v>1</v>
      </c>
      <c r="F189" s="148" t="s">
        <v>746</v>
      </c>
      <c r="H189" s="147" t="s">
        <v>1</v>
      </c>
      <c r="I189" s="149"/>
      <c r="L189" s="145"/>
      <c r="M189" s="150"/>
      <c r="T189" s="151"/>
      <c r="AT189" s="147" t="s">
        <v>253</v>
      </c>
      <c r="AU189" s="147" t="s">
        <v>96</v>
      </c>
      <c r="AV189" s="11" t="s">
        <v>94</v>
      </c>
      <c r="AW189" s="11" t="s">
        <v>40</v>
      </c>
      <c r="AX189" s="11" t="s">
        <v>87</v>
      </c>
      <c r="AY189" s="147" t="s">
        <v>245</v>
      </c>
    </row>
    <row r="190" spans="2:65" s="11" customFormat="1" ht="22.5">
      <c r="B190" s="145"/>
      <c r="D190" s="146" t="s">
        <v>253</v>
      </c>
      <c r="E190" s="147" t="s">
        <v>1</v>
      </c>
      <c r="F190" s="148" t="s">
        <v>747</v>
      </c>
      <c r="H190" s="147" t="s">
        <v>1</v>
      </c>
      <c r="I190" s="149"/>
      <c r="L190" s="145"/>
      <c r="M190" s="150"/>
      <c r="T190" s="151"/>
      <c r="AT190" s="147" t="s">
        <v>253</v>
      </c>
      <c r="AU190" s="147" t="s">
        <v>96</v>
      </c>
      <c r="AV190" s="11" t="s">
        <v>94</v>
      </c>
      <c r="AW190" s="11" t="s">
        <v>40</v>
      </c>
      <c r="AX190" s="11" t="s">
        <v>87</v>
      </c>
      <c r="AY190" s="147" t="s">
        <v>245</v>
      </c>
    </row>
    <row r="191" spans="2:65" s="11" customFormat="1" ht="11.25">
      <c r="B191" s="145"/>
      <c r="D191" s="146" t="s">
        <v>253</v>
      </c>
      <c r="E191" s="147" t="s">
        <v>1</v>
      </c>
      <c r="F191" s="148" t="s">
        <v>748</v>
      </c>
      <c r="H191" s="147" t="s">
        <v>1</v>
      </c>
      <c r="I191" s="149"/>
      <c r="L191" s="145"/>
      <c r="M191" s="150"/>
      <c r="T191" s="151"/>
      <c r="AT191" s="147" t="s">
        <v>253</v>
      </c>
      <c r="AU191" s="147" t="s">
        <v>96</v>
      </c>
      <c r="AV191" s="11" t="s">
        <v>94</v>
      </c>
      <c r="AW191" s="11" t="s">
        <v>40</v>
      </c>
      <c r="AX191" s="11" t="s">
        <v>87</v>
      </c>
      <c r="AY191" s="147" t="s">
        <v>245</v>
      </c>
    </row>
    <row r="192" spans="2:65" s="12" customFormat="1" ht="11.25">
      <c r="B192" s="152"/>
      <c r="D192" s="146" t="s">
        <v>253</v>
      </c>
      <c r="E192" s="153" t="s">
        <v>1</v>
      </c>
      <c r="F192" s="154" t="s">
        <v>749</v>
      </c>
      <c r="H192" s="155">
        <v>5.25</v>
      </c>
      <c r="I192" s="156"/>
      <c r="L192" s="152"/>
      <c r="M192" s="157"/>
      <c r="T192" s="158"/>
      <c r="AT192" s="153" t="s">
        <v>253</v>
      </c>
      <c r="AU192" s="153" t="s">
        <v>96</v>
      </c>
      <c r="AV192" s="12" t="s">
        <v>96</v>
      </c>
      <c r="AW192" s="12" t="s">
        <v>40</v>
      </c>
      <c r="AX192" s="12" t="s">
        <v>87</v>
      </c>
      <c r="AY192" s="153" t="s">
        <v>245</v>
      </c>
    </row>
    <row r="193" spans="2:65" s="13" customFormat="1" ht="11.25">
      <c r="B193" s="159"/>
      <c r="D193" s="146" t="s">
        <v>253</v>
      </c>
      <c r="E193" s="160" t="s">
        <v>1</v>
      </c>
      <c r="F193" s="161" t="s">
        <v>275</v>
      </c>
      <c r="H193" s="162">
        <v>5.25</v>
      </c>
      <c r="I193" s="163"/>
      <c r="L193" s="159"/>
      <c r="M193" s="164"/>
      <c r="T193" s="165"/>
      <c r="AT193" s="160" t="s">
        <v>253</v>
      </c>
      <c r="AU193" s="160" t="s">
        <v>96</v>
      </c>
      <c r="AV193" s="13" t="s">
        <v>251</v>
      </c>
      <c r="AW193" s="13" t="s">
        <v>40</v>
      </c>
      <c r="AX193" s="13" t="s">
        <v>94</v>
      </c>
      <c r="AY193" s="160" t="s">
        <v>245</v>
      </c>
    </row>
    <row r="194" spans="2:65" s="1" customFormat="1" ht="37.9" customHeight="1">
      <c r="B194" s="33"/>
      <c r="C194" s="132" t="s">
        <v>268</v>
      </c>
      <c r="D194" s="132" t="s">
        <v>246</v>
      </c>
      <c r="E194" s="133" t="s">
        <v>450</v>
      </c>
      <c r="F194" s="134" t="s">
        <v>451</v>
      </c>
      <c r="G194" s="135" t="s">
        <v>350</v>
      </c>
      <c r="H194" s="136">
        <v>210.381</v>
      </c>
      <c r="I194" s="137"/>
      <c r="J194" s="138">
        <f>ROUND(I194*H194,2)</f>
        <v>0</v>
      </c>
      <c r="K194" s="134" t="s">
        <v>250</v>
      </c>
      <c r="L194" s="33"/>
      <c r="M194" s="139" t="s">
        <v>1</v>
      </c>
      <c r="N194" s="140" t="s">
        <v>52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251</v>
      </c>
      <c r="AT194" s="143" t="s">
        <v>246</v>
      </c>
      <c r="AU194" s="143" t="s">
        <v>96</v>
      </c>
      <c r="AY194" s="17" t="s">
        <v>245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94</v>
      </c>
      <c r="BK194" s="144">
        <f>ROUND(I194*H194,2)</f>
        <v>0</v>
      </c>
      <c r="BL194" s="17" t="s">
        <v>251</v>
      </c>
      <c r="BM194" s="143" t="s">
        <v>750</v>
      </c>
    </row>
    <row r="195" spans="2:65" s="11" customFormat="1" ht="11.25">
      <c r="B195" s="145"/>
      <c r="D195" s="146" t="s">
        <v>253</v>
      </c>
      <c r="E195" s="147" t="s">
        <v>1</v>
      </c>
      <c r="F195" s="148" t="s">
        <v>751</v>
      </c>
      <c r="H195" s="147" t="s">
        <v>1</v>
      </c>
      <c r="I195" s="149"/>
      <c r="L195" s="145"/>
      <c r="M195" s="150"/>
      <c r="T195" s="151"/>
      <c r="AT195" s="147" t="s">
        <v>253</v>
      </c>
      <c r="AU195" s="147" t="s">
        <v>96</v>
      </c>
      <c r="AV195" s="11" t="s">
        <v>94</v>
      </c>
      <c r="AW195" s="11" t="s">
        <v>40</v>
      </c>
      <c r="AX195" s="11" t="s">
        <v>87</v>
      </c>
      <c r="AY195" s="147" t="s">
        <v>245</v>
      </c>
    </row>
    <row r="196" spans="2:65" s="11" customFormat="1" ht="11.25">
      <c r="B196" s="145"/>
      <c r="D196" s="146" t="s">
        <v>253</v>
      </c>
      <c r="E196" s="147" t="s">
        <v>1</v>
      </c>
      <c r="F196" s="148" t="s">
        <v>752</v>
      </c>
      <c r="H196" s="147" t="s">
        <v>1</v>
      </c>
      <c r="I196" s="149"/>
      <c r="L196" s="145"/>
      <c r="M196" s="150"/>
      <c r="T196" s="151"/>
      <c r="AT196" s="147" t="s">
        <v>253</v>
      </c>
      <c r="AU196" s="147" t="s">
        <v>96</v>
      </c>
      <c r="AV196" s="11" t="s">
        <v>94</v>
      </c>
      <c r="AW196" s="11" t="s">
        <v>40</v>
      </c>
      <c r="AX196" s="11" t="s">
        <v>87</v>
      </c>
      <c r="AY196" s="147" t="s">
        <v>245</v>
      </c>
    </row>
    <row r="197" spans="2:65" s="12" customFormat="1" ht="11.25">
      <c r="B197" s="152"/>
      <c r="D197" s="146" t="s">
        <v>253</v>
      </c>
      <c r="E197" s="153" t="s">
        <v>1</v>
      </c>
      <c r="F197" s="154" t="s">
        <v>662</v>
      </c>
      <c r="H197" s="155">
        <v>53.857999999999997</v>
      </c>
      <c r="I197" s="156"/>
      <c r="L197" s="152"/>
      <c r="M197" s="157"/>
      <c r="T197" s="158"/>
      <c r="AT197" s="153" t="s">
        <v>253</v>
      </c>
      <c r="AU197" s="153" t="s">
        <v>96</v>
      </c>
      <c r="AV197" s="12" t="s">
        <v>96</v>
      </c>
      <c r="AW197" s="12" t="s">
        <v>40</v>
      </c>
      <c r="AX197" s="12" t="s">
        <v>87</v>
      </c>
      <c r="AY197" s="153" t="s">
        <v>245</v>
      </c>
    </row>
    <row r="198" spans="2:65" s="12" customFormat="1" ht="11.25">
      <c r="B198" s="152"/>
      <c r="D198" s="146" t="s">
        <v>253</v>
      </c>
      <c r="E198" s="153" t="s">
        <v>1</v>
      </c>
      <c r="F198" s="154" t="s">
        <v>660</v>
      </c>
      <c r="H198" s="155">
        <v>143.059</v>
      </c>
      <c r="I198" s="156"/>
      <c r="L198" s="152"/>
      <c r="M198" s="157"/>
      <c r="T198" s="158"/>
      <c r="AT198" s="153" t="s">
        <v>253</v>
      </c>
      <c r="AU198" s="153" t="s">
        <v>96</v>
      </c>
      <c r="AV198" s="12" t="s">
        <v>96</v>
      </c>
      <c r="AW198" s="12" t="s">
        <v>40</v>
      </c>
      <c r="AX198" s="12" t="s">
        <v>87</v>
      </c>
      <c r="AY198" s="153" t="s">
        <v>245</v>
      </c>
    </row>
    <row r="199" spans="2:65" s="11" customFormat="1" ht="22.5">
      <c r="B199" s="145"/>
      <c r="D199" s="146" t="s">
        <v>253</v>
      </c>
      <c r="E199" s="147" t="s">
        <v>1</v>
      </c>
      <c r="F199" s="148" t="s">
        <v>753</v>
      </c>
      <c r="H199" s="147" t="s">
        <v>1</v>
      </c>
      <c r="I199" s="149"/>
      <c r="L199" s="145"/>
      <c r="M199" s="150"/>
      <c r="T199" s="151"/>
      <c r="AT199" s="147" t="s">
        <v>253</v>
      </c>
      <c r="AU199" s="147" t="s">
        <v>96</v>
      </c>
      <c r="AV199" s="11" t="s">
        <v>94</v>
      </c>
      <c r="AW199" s="11" t="s">
        <v>40</v>
      </c>
      <c r="AX199" s="11" t="s">
        <v>87</v>
      </c>
      <c r="AY199" s="147" t="s">
        <v>245</v>
      </c>
    </row>
    <row r="200" spans="2:65" s="12" customFormat="1" ht="11.25">
      <c r="B200" s="152"/>
      <c r="D200" s="146" t="s">
        <v>253</v>
      </c>
      <c r="E200" s="153" t="s">
        <v>1</v>
      </c>
      <c r="F200" s="154" t="s">
        <v>656</v>
      </c>
      <c r="H200" s="155">
        <v>13.464</v>
      </c>
      <c r="I200" s="156"/>
      <c r="L200" s="152"/>
      <c r="M200" s="157"/>
      <c r="T200" s="158"/>
      <c r="AT200" s="153" t="s">
        <v>253</v>
      </c>
      <c r="AU200" s="153" t="s">
        <v>96</v>
      </c>
      <c r="AV200" s="12" t="s">
        <v>96</v>
      </c>
      <c r="AW200" s="12" t="s">
        <v>40</v>
      </c>
      <c r="AX200" s="12" t="s">
        <v>87</v>
      </c>
      <c r="AY200" s="153" t="s">
        <v>245</v>
      </c>
    </row>
    <row r="201" spans="2:65" s="13" customFormat="1" ht="11.25">
      <c r="B201" s="159"/>
      <c r="D201" s="146" t="s">
        <v>253</v>
      </c>
      <c r="E201" s="160" t="s">
        <v>1</v>
      </c>
      <c r="F201" s="161" t="s">
        <v>275</v>
      </c>
      <c r="H201" s="162">
        <v>210.381</v>
      </c>
      <c r="I201" s="163"/>
      <c r="L201" s="159"/>
      <c r="M201" s="164"/>
      <c r="T201" s="165"/>
      <c r="AT201" s="160" t="s">
        <v>253</v>
      </c>
      <c r="AU201" s="160" t="s">
        <v>96</v>
      </c>
      <c r="AV201" s="13" t="s">
        <v>251</v>
      </c>
      <c r="AW201" s="13" t="s">
        <v>40</v>
      </c>
      <c r="AX201" s="13" t="s">
        <v>94</v>
      </c>
      <c r="AY201" s="160" t="s">
        <v>245</v>
      </c>
    </row>
    <row r="202" spans="2:65" s="1" customFormat="1" ht="24.2" customHeight="1">
      <c r="B202" s="33"/>
      <c r="C202" s="132" t="s">
        <v>276</v>
      </c>
      <c r="D202" s="132" t="s">
        <v>246</v>
      </c>
      <c r="E202" s="133" t="s">
        <v>483</v>
      </c>
      <c r="F202" s="134" t="s">
        <v>484</v>
      </c>
      <c r="G202" s="135" t="s">
        <v>350</v>
      </c>
      <c r="H202" s="136">
        <v>67.322000000000003</v>
      </c>
      <c r="I202" s="137"/>
      <c r="J202" s="138">
        <f>ROUND(I202*H202,2)</f>
        <v>0</v>
      </c>
      <c r="K202" s="134" t="s">
        <v>250</v>
      </c>
      <c r="L202" s="33"/>
      <c r="M202" s="139" t="s">
        <v>1</v>
      </c>
      <c r="N202" s="140" t="s">
        <v>52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251</v>
      </c>
      <c r="AT202" s="143" t="s">
        <v>246</v>
      </c>
      <c r="AU202" s="143" t="s">
        <v>96</v>
      </c>
      <c r="AY202" s="17" t="s">
        <v>245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94</v>
      </c>
      <c r="BK202" s="144">
        <f>ROUND(I202*H202,2)</f>
        <v>0</v>
      </c>
      <c r="BL202" s="17" t="s">
        <v>251</v>
      </c>
      <c r="BM202" s="143" t="s">
        <v>754</v>
      </c>
    </row>
    <row r="203" spans="2:65" s="11" customFormat="1" ht="22.5">
      <c r="B203" s="145"/>
      <c r="D203" s="146" t="s">
        <v>253</v>
      </c>
      <c r="E203" s="147" t="s">
        <v>1</v>
      </c>
      <c r="F203" s="148" t="s">
        <v>755</v>
      </c>
      <c r="H203" s="147" t="s">
        <v>1</v>
      </c>
      <c r="I203" s="149"/>
      <c r="L203" s="145"/>
      <c r="M203" s="150"/>
      <c r="T203" s="151"/>
      <c r="AT203" s="147" t="s">
        <v>253</v>
      </c>
      <c r="AU203" s="147" t="s">
        <v>96</v>
      </c>
      <c r="AV203" s="11" t="s">
        <v>94</v>
      </c>
      <c r="AW203" s="11" t="s">
        <v>40</v>
      </c>
      <c r="AX203" s="11" t="s">
        <v>87</v>
      </c>
      <c r="AY203" s="147" t="s">
        <v>245</v>
      </c>
    </row>
    <row r="204" spans="2:65" s="11" customFormat="1" ht="11.25">
      <c r="B204" s="145"/>
      <c r="D204" s="146" t="s">
        <v>253</v>
      </c>
      <c r="E204" s="147" t="s">
        <v>1</v>
      </c>
      <c r="F204" s="148" t="s">
        <v>756</v>
      </c>
      <c r="H204" s="147" t="s">
        <v>1</v>
      </c>
      <c r="I204" s="149"/>
      <c r="L204" s="145"/>
      <c r="M204" s="150"/>
      <c r="T204" s="151"/>
      <c r="AT204" s="147" t="s">
        <v>253</v>
      </c>
      <c r="AU204" s="147" t="s">
        <v>96</v>
      </c>
      <c r="AV204" s="11" t="s">
        <v>94</v>
      </c>
      <c r="AW204" s="11" t="s">
        <v>40</v>
      </c>
      <c r="AX204" s="11" t="s">
        <v>87</v>
      </c>
      <c r="AY204" s="147" t="s">
        <v>245</v>
      </c>
    </row>
    <row r="205" spans="2:65" s="12" customFormat="1" ht="11.25">
      <c r="B205" s="152"/>
      <c r="D205" s="146" t="s">
        <v>253</v>
      </c>
      <c r="E205" s="153" t="s">
        <v>1</v>
      </c>
      <c r="F205" s="154" t="s">
        <v>662</v>
      </c>
      <c r="H205" s="155">
        <v>53.857999999999997</v>
      </c>
      <c r="I205" s="156"/>
      <c r="L205" s="152"/>
      <c r="M205" s="157"/>
      <c r="T205" s="158"/>
      <c r="AT205" s="153" t="s">
        <v>253</v>
      </c>
      <c r="AU205" s="153" t="s">
        <v>96</v>
      </c>
      <c r="AV205" s="12" t="s">
        <v>96</v>
      </c>
      <c r="AW205" s="12" t="s">
        <v>40</v>
      </c>
      <c r="AX205" s="12" t="s">
        <v>87</v>
      </c>
      <c r="AY205" s="153" t="s">
        <v>245</v>
      </c>
    </row>
    <row r="206" spans="2:65" s="11" customFormat="1" ht="22.5">
      <c r="B206" s="145"/>
      <c r="D206" s="146" t="s">
        <v>253</v>
      </c>
      <c r="E206" s="147" t="s">
        <v>1</v>
      </c>
      <c r="F206" s="148" t="s">
        <v>757</v>
      </c>
      <c r="H206" s="147" t="s">
        <v>1</v>
      </c>
      <c r="I206" s="149"/>
      <c r="L206" s="145"/>
      <c r="M206" s="150"/>
      <c r="T206" s="151"/>
      <c r="AT206" s="147" t="s">
        <v>253</v>
      </c>
      <c r="AU206" s="147" t="s">
        <v>96</v>
      </c>
      <c r="AV206" s="11" t="s">
        <v>94</v>
      </c>
      <c r="AW206" s="11" t="s">
        <v>40</v>
      </c>
      <c r="AX206" s="11" t="s">
        <v>87</v>
      </c>
      <c r="AY206" s="147" t="s">
        <v>245</v>
      </c>
    </row>
    <row r="207" spans="2:65" s="12" customFormat="1" ht="11.25">
      <c r="B207" s="152"/>
      <c r="D207" s="146" t="s">
        <v>253</v>
      </c>
      <c r="E207" s="153" t="s">
        <v>1</v>
      </c>
      <c r="F207" s="154" t="s">
        <v>656</v>
      </c>
      <c r="H207" s="155">
        <v>13.464</v>
      </c>
      <c r="I207" s="156"/>
      <c r="L207" s="152"/>
      <c r="M207" s="157"/>
      <c r="T207" s="158"/>
      <c r="AT207" s="153" t="s">
        <v>253</v>
      </c>
      <c r="AU207" s="153" t="s">
        <v>96</v>
      </c>
      <c r="AV207" s="12" t="s">
        <v>96</v>
      </c>
      <c r="AW207" s="12" t="s">
        <v>40</v>
      </c>
      <c r="AX207" s="12" t="s">
        <v>87</v>
      </c>
      <c r="AY207" s="153" t="s">
        <v>245</v>
      </c>
    </row>
    <row r="208" spans="2:65" s="11" customFormat="1" ht="11.25">
      <c r="B208" s="145"/>
      <c r="D208" s="146" t="s">
        <v>253</v>
      </c>
      <c r="E208" s="147" t="s">
        <v>1</v>
      </c>
      <c r="F208" s="148" t="s">
        <v>758</v>
      </c>
      <c r="H208" s="147" t="s">
        <v>1</v>
      </c>
      <c r="I208" s="149"/>
      <c r="L208" s="145"/>
      <c r="M208" s="150"/>
      <c r="T208" s="151"/>
      <c r="AT208" s="147" t="s">
        <v>253</v>
      </c>
      <c r="AU208" s="147" t="s">
        <v>96</v>
      </c>
      <c r="AV208" s="11" t="s">
        <v>94</v>
      </c>
      <c r="AW208" s="11" t="s">
        <v>40</v>
      </c>
      <c r="AX208" s="11" t="s">
        <v>87</v>
      </c>
      <c r="AY208" s="147" t="s">
        <v>245</v>
      </c>
    </row>
    <row r="209" spans="2:65" s="13" customFormat="1" ht="11.25">
      <c r="B209" s="159"/>
      <c r="D209" s="146" t="s">
        <v>253</v>
      </c>
      <c r="E209" s="160" t="s">
        <v>1</v>
      </c>
      <c r="F209" s="161" t="s">
        <v>275</v>
      </c>
      <c r="H209" s="162">
        <v>67.322000000000003</v>
      </c>
      <c r="I209" s="163"/>
      <c r="L209" s="159"/>
      <c r="M209" s="164"/>
      <c r="T209" s="165"/>
      <c r="AT209" s="160" t="s">
        <v>253</v>
      </c>
      <c r="AU209" s="160" t="s">
        <v>96</v>
      </c>
      <c r="AV209" s="13" t="s">
        <v>251</v>
      </c>
      <c r="AW209" s="13" t="s">
        <v>40</v>
      </c>
      <c r="AX209" s="13" t="s">
        <v>94</v>
      </c>
      <c r="AY209" s="160" t="s">
        <v>245</v>
      </c>
    </row>
    <row r="210" spans="2:65" s="1" customFormat="1" ht="24.2" customHeight="1">
      <c r="B210" s="33"/>
      <c r="C210" s="132" t="s">
        <v>283</v>
      </c>
      <c r="D210" s="132" t="s">
        <v>246</v>
      </c>
      <c r="E210" s="133" t="s">
        <v>759</v>
      </c>
      <c r="F210" s="134" t="s">
        <v>760</v>
      </c>
      <c r="G210" s="135" t="s">
        <v>350</v>
      </c>
      <c r="H210" s="136">
        <v>0.16500000000000001</v>
      </c>
      <c r="I210" s="137"/>
      <c r="J210" s="138">
        <f>ROUND(I210*H210,2)</f>
        <v>0</v>
      </c>
      <c r="K210" s="134" t="s">
        <v>250</v>
      </c>
      <c r="L210" s="33"/>
      <c r="M210" s="139" t="s">
        <v>1</v>
      </c>
      <c r="N210" s="140" t="s">
        <v>52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251</v>
      </c>
      <c r="AT210" s="143" t="s">
        <v>246</v>
      </c>
      <c r="AU210" s="143" t="s">
        <v>96</v>
      </c>
      <c r="AY210" s="17" t="s">
        <v>245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94</v>
      </c>
      <c r="BK210" s="144">
        <f>ROUND(I210*H210,2)</f>
        <v>0</v>
      </c>
      <c r="BL210" s="17" t="s">
        <v>251</v>
      </c>
      <c r="BM210" s="143" t="s">
        <v>761</v>
      </c>
    </row>
    <row r="211" spans="2:65" s="11" customFormat="1" ht="22.5">
      <c r="B211" s="145"/>
      <c r="D211" s="146" t="s">
        <v>253</v>
      </c>
      <c r="E211" s="147" t="s">
        <v>1</v>
      </c>
      <c r="F211" s="148" t="s">
        <v>762</v>
      </c>
      <c r="H211" s="147" t="s">
        <v>1</v>
      </c>
      <c r="I211" s="149"/>
      <c r="L211" s="145"/>
      <c r="M211" s="150"/>
      <c r="T211" s="151"/>
      <c r="AT211" s="147" t="s">
        <v>253</v>
      </c>
      <c r="AU211" s="147" t="s">
        <v>96</v>
      </c>
      <c r="AV211" s="11" t="s">
        <v>94</v>
      </c>
      <c r="AW211" s="11" t="s">
        <v>40</v>
      </c>
      <c r="AX211" s="11" t="s">
        <v>87</v>
      </c>
      <c r="AY211" s="147" t="s">
        <v>245</v>
      </c>
    </row>
    <row r="212" spans="2:65" s="11" customFormat="1" ht="11.25">
      <c r="B212" s="145"/>
      <c r="D212" s="146" t="s">
        <v>253</v>
      </c>
      <c r="E212" s="147" t="s">
        <v>1</v>
      </c>
      <c r="F212" s="148" t="s">
        <v>745</v>
      </c>
      <c r="H212" s="147" t="s">
        <v>1</v>
      </c>
      <c r="I212" s="149"/>
      <c r="L212" s="145"/>
      <c r="M212" s="150"/>
      <c r="T212" s="151"/>
      <c r="AT212" s="147" t="s">
        <v>253</v>
      </c>
      <c r="AU212" s="147" t="s">
        <v>96</v>
      </c>
      <c r="AV212" s="11" t="s">
        <v>94</v>
      </c>
      <c r="AW212" s="11" t="s">
        <v>40</v>
      </c>
      <c r="AX212" s="11" t="s">
        <v>87</v>
      </c>
      <c r="AY212" s="147" t="s">
        <v>245</v>
      </c>
    </row>
    <row r="213" spans="2:65" s="11" customFormat="1" ht="11.25">
      <c r="B213" s="145"/>
      <c r="D213" s="146" t="s">
        <v>253</v>
      </c>
      <c r="E213" s="147" t="s">
        <v>1</v>
      </c>
      <c r="F213" s="148" t="s">
        <v>746</v>
      </c>
      <c r="H213" s="147" t="s">
        <v>1</v>
      </c>
      <c r="I213" s="149"/>
      <c r="L213" s="145"/>
      <c r="M213" s="150"/>
      <c r="T213" s="151"/>
      <c r="AT213" s="147" t="s">
        <v>253</v>
      </c>
      <c r="AU213" s="147" t="s">
        <v>96</v>
      </c>
      <c r="AV213" s="11" t="s">
        <v>94</v>
      </c>
      <c r="AW213" s="11" t="s">
        <v>40</v>
      </c>
      <c r="AX213" s="11" t="s">
        <v>87</v>
      </c>
      <c r="AY213" s="147" t="s">
        <v>245</v>
      </c>
    </row>
    <row r="214" spans="2:65" s="11" customFormat="1" ht="22.5">
      <c r="B214" s="145"/>
      <c r="D214" s="146" t="s">
        <v>253</v>
      </c>
      <c r="E214" s="147" t="s">
        <v>1</v>
      </c>
      <c r="F214" s="148" t="s">
        <v>747</v>
      </c>
      <c r="H214" s="147" t="s">
        <v>1</v>
      </c>
      <c r="I214" s="149"/>
      <c r="L214" s="145"/>
      <c r="M214" s="150"/>
      <c r="T214" s="151"/>
      <c r="AT214" s="147" t="s">
        <v>253</v>
      </c>
      <c r="AU214" s="147" t="s">
        <v>96</v>
      </c>
      <c r="AV214" s="11" t="s">
        <v>94</v>
      </c>
      <c r="AW214" s="11" t="s">
        <v>40</v>
      </c>
      <c r="AX214" s="11" t="s">
        <v>87</v>
      </c>
      <c r="AY214" s="147" t="s">
        <v>245</v>
      </c>
    </row>
    <row r="215" spans="2:65" s="11" customFormat="1" ht="11.25">
      <c r="B215" s="145"/>
      <c r="D215" s="146" t="s">
        <v>253</v>
      </c>
      <c r="E215" s="147" t="s">
        <v>1</v>
      </c>
      <c r="F215" s="148" t="s">
        <v>748</v>
      </c>
      <c r="H215" s="147" t="s">
        <v>1</v>
      </c>
      <c r="I215" s="149"/>
      <c r="L215" s="145"/>
      <c r="M215" s="150"/>
      <c r="T215" s="151"/>
      <c r="AT215" s="147" t="s">
        <v>253</v>
      </c>
      <c r="AU215" s="147" t="s">
        <v>96</v>
      </c>
      <c r="AV215" s="11" t="s">
        <v>94</v>
      </c>
      <c r="AW215" s="11" t="s">
        <v>40</v>
      </c>
      <c r="AX215" s="11" t="s">
        <v>87</v>
      </c>
      <c r="AY215" s="147" t="s">
        <v>245</v>
      </c>
    </row>
    <row r="216" spans="2:65" s="12" customFormat="1" ht="11.25">
      <c r="B216" s="152"/>
      <c r="D216" s="146" t="s">
        <v>253</v>
      </c>
      <c r="E216" s="153" t="s">
        <v>1</v>
      </c>
      <c r="F216" s="154" t="s">
        <v>763</v>
      </c>
      <c r="H216" s="155">
        <v>0.16500000000000001</v>
      </c>
      <c r="I216" s="156"/>
      <c r="L216" s="152"/>
      <c r="M216" s="157"/>
      <c r="T216" s="158"/>
      <c r="AT216" s="153" t="s">
        <v>253</v>
      </c>
      <c r="AU216" s="153" t="s">
        <v>96</v>
      </c>
      <c r="AV216" s="12" t="s">
        <v>96</v>
      </c>
      <c r="AW216" s="12" t="s">
        <v>40</v>
      </c>
      <c r="AX216" s="12" t="s">
        <v>87</v>
      </c>
      <c r="AY216" s="153" t="s">
        <v>245</v>
      </c>
    </row>
    <row r="217" spans="2:65" s="13" customFormat="1" ht="11.25">
      <c r="B217" s="159"/>
      <c r="D217" s="146" t="s">
        <v>253</v>
      </c>
      <c r="E217" s="160" t="s">
        <v>1</v>
      </c>
      <c r="F217" s="161" t="s">
        <v>275</v>
      </c>
      <c r="H217" s="162">
        <v>0.16500000000000001</v>
      </c>
      <c r="I217" s="163"/>
      <c r="L217" s="159"/>
      <c r="M217" s="164"/>
      <c r="T217" s="165"/>
      <c r="AT217" s="160" t="s">
        <v>253</v>
      </c>
      <c r="AU217" s="160" t="s">
        <v>96</v>
      </c>
      <c r="AV217" s="13" t="s">
        <v>251</v>
      </c>
      <c r="AW217" s="13" t="s">
        <v>40</v>
      </c>
      <c r="AX217" s="13" t="s">
        <v>94</v>
      </c>
      <c r="AY217" s="160" t="s">
        <v>245</v>
      </c>
    </row>
    <row r="218" spans="2:65" s="1" customFormat="1" ht="24.2" customHeight="1">
      <c r="B218" s="33"/>
      <c r="C218" s="132" t="s">
        <v>194</v>
      </c>
      <c r="D218" s="132" t="s">
        <v>246</v>
      </c>
      <c r="E218" s="133" t="s">
        <v>764</v>
      </c>
      <c r="F218" s="134" t="s">
        <v>765</v>
      </c>
      <c r="G218" s="135" t="s">
        <v>249</v>
      </c>
      <c r="H218" s="136">
        <v>472.92</v>
      </c>
      <c r="I218" s="137"/>
      <c r="J218" s="138">
        <f>ROUND(I218*H218,2)</f>
        <v>0</v>
      </c>
      <c r="K218" s="134" t="s">
        <v>250</v>
      </c>
      <c r="L218" s="33"/>
      <c r="M218" s="139" t="s">
        <v>1</v>
      </c>
      <c r="N218" s="140" t="s">
        <v>52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251</v>
      </c>
      <c r="AT218" s="143" t="s">
        <v>246</v>
      </c>
      <c r="AU218" s="143" t="s">
        <v>96</v>
      </c>
      <c r="AY218" s="17" t="s">
        <v>245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94</v>
      </c>
      <c r="BK218" s="144">
        <f>ROUND(I218*H218,2)</f>
        <v>0</v>
      </c>
      <c r="BL218" s="17" t="s">
        <v>251</v>
      </c>
      <c r="BM218" s="143" t="s">
        <v>766</v>
      </c>
    </row>
    <row r="219" spans="2:65" s="11" customFormat="1" ht="22.5">
      <c r="B219" s="145"/>
      <c r="D219" s="146" t="s">
        <v>253</v>
      </c>
      <c r="E219" s="147" t="s">
        <v>1</v>
      </c>
      <c r="F219" s="148" t="s">
        <v>767</v>
      </c>
      <c r="H219" s="147" t="s">
        <v>1</v>
      </c>
      <c r="I219" s="149"/>
      <c r="L219" s="145"/>
      <c r="M219" s="150"/>
      <c r="T219" s="151"/>
      <c r="AT219" s="147" t="s">
        <v>253</v>
      </c>
      <c r="AU219" s="147" t="s">
        <v>96</v>
      </c>
      <c r="AV219" s="11" t="s">
        <v>94</v>
      </c>
      <c r="AW219" s="11" t="s">
        <v>40</v>
      </c>
      <c r="AX219" s="11" t="s">
        <v>87</v>
      </c>
      <c r="AY219" s="147" t="s">
        <v>245</v>
      </c>
    </row>
    <row r="220" spans="2:65" s="11" customFormat="1" ht="11.25">
      <c r="B220" s="145"/>
      <c r="D220" s="146" t="s">
        <v>253</v>
      </c>
      <c r="E220" s="147" t="s">
        <v>1</v>
      </c>
      <c r="F220" s="148" t="s">
        <v>768</v>
      </c>
      <c r="H220" s="147" t="s">
        <v>1</v>
      </c>
      <c r="I220" s="149"/>
      <c r="L220" s="145"/>
      <c r="M220" s="150"/>
      <c r="T220" s="151"/>
      <c r="AT220" s="147" t="s">
        <v>253</v>
      </c>
      <c r="AU220" s="147" t="s">
        <v>96</v>
      </c>
      <c r="AV220" s="11" t="s">
        <v>94</v>
      </c>
      <c r="AW220" s="11" t="s">
        <v>40</v>
      </c>
      <c r="AX220" s="11" t="s">
        <v>87</v>
      </c>
      <c r="AY220" s="147" t="s">
        <v>245</v>
      </c>
    </row>
    <row r="221" spans="2:65" s="11" customFormat="1" ht="22.5">
      <c r="B221" s="145"/>
      <c r="D221" s="146" t="s">
        <v>253</v>
      </c>
      <c r="E221" s="147" t="s">
        <v>1</v>
      </c>
      <c r="F221" s="148" t="s">
        <v>769</v>
      </c>
      <c r="H221" s="147" t="s">
        <v>1</v>
      </c>
      <c r="I221" s="149"/>
      <c r="L221" s="145"/>
      <c r="M221" s="150"/>
      <c r="T221" s="151"/>
      <c r="AT221" s="147" t="s">
        <v>253</v>
      </c>
      <c r="AU221" s="147" t="s">
        <v>96</v>
      </c>
      <c r="AV221" s="11" t="s">
        <v>94</v>
      </c>
      <c r="AW221" s="11" t="s">
        <v>40</v>
      </c>
      <c r="AX221" s="11" t="s">
        <v>87</v>
      </c>
      <c r="AY221" s="147" t="s">
        <v>245</v>
      </c>
    </row>
    <row r="222" spans="2:65" s="12" customFormat="1" ht="22.5">
      <c r="B222" s="152"/>
      <c r="D222" s="146" t="s">
        <v>253</v>
      </c>
      <c r="E222" s="153" t="s">
        <v>1</v>
      </c>
      <c r="F222" s="154" t="s">
        <v>770</v>
      </c>
      <c r="H222" s="155">
        <v>44.7</v>
      </c>
      <c r="I222" s="156"/>
      <c r="L222" s="152"/>
      <c r="M222" s="157"/>
      <c r="T222" s="158"/>
      <c r="AT222" s="153" t="s">
        <v>253</v>
      </c>
      <c r="AU222" s="153" t="s">
        <v>96</v>
      </c>
      <c r="AV222" s="12" t="s">
        <v>96</v>
      </c>
      <c r="AW222" s="12" t="s">
        <v>40</v>
      </c>
      <c r="AX222" s="12" t="s">
        <v>87</v>
      </c>
      <c r="AY222" s="153" t="s">
        <v>245</v>
      </c>
    </row>
    <row r="223" spans="2:65" s="12" customFormat="1" ht="22.5">
      <c r="B223" s="152"/>
      <c r="D223" s="146" t="s">
        <v>253</v>
      </c>
      <c r="E223" s="153" t="s">
        <v>1</v>
      </c>
      <c r="F223" s="154" t="s">
        <v>771</v>
      </c>
      <c r="H223" s="155">
        <v>97.2</v>
      </c>
      <c r="I223" s="156"/>
      <c r="L223" s="152"/>
      <c r="M223" s="157"/>
      <c r="T223" s="158"/>
      <c r="AT223" s="153" t="s">
        <v>253</v>
      </c>
      <c r="AU223" s="153" t="s">
        <v>96</v>
      </c>
      <c r="AV223" s="12" t="s">
        <v>96</v>
      </c>
      <c r="AW223" s="12" t="s">
        <v>40</v>
      </c>
      <c r="AX223" s="12" t="s">
        <v>87</v>
      </c>
      <c r="AY223" s="153" t="s">
        <v>245</v>
      </c>
    </row>
    <row r="224" spans="2:65" s="12" customFormat="1" ht="22.5">
      <c r="B224" s="152"/>
      <c r="D224" s="146" t="s">
        <v>253</v>
      </c>
      <c r="E224" s="153" t="s">
        <v>1</v>
      </c>
      <c r="F224" s="154" t="s">
        <v>772</v>
      </c>
      <c r="H224" s="155">
        <v>81</v>
      </c>
      <c r="I224" s="156"/>
      <c r="L224" s="152"/>
      <c r="M224" s="157"/>
      <c r="T224" s="158"/>
      <c r="AT224" s="153" t="s">
        <v>253</v>
      </c>
      <c r="AU224" s="153" t="s">
        <v>96</v>
      </c>
      <c r="AV224" s="12" t="s">
        <v>96</v>
      </c>
      <c r="AW224" s="12" t="s">
        <v>40</v>
      </c>
      <c r="AX224" s="12" t="s">
        <v>87</v>
      </c>
      <c r="AY224" s="153" t="s">
        <v>245</v>
      </c>
    </row>
    <row r="225" spans="2:65" s="12" customFormat="1" ht="22.5">
      <c r="B225" s="152"/>
      <c r="D225" s="146" t="s">
        <v>253</v>
      </c>
      <c r="E225" s="153" t="s">
        <v>1</v>
      </c>
      <c r="F225" s="154" t="s">
        <v>773</v>
      </c>
      <c r="H225" s="155">
        <v>32.9</v>
      </c>
      <c r="I225" s="156"/>
      <c r="L225" s="152"/>
      <c r="M225" s="157"/>
      <c r="T225" s="158"/>
      <c r="AT225" s="153" t="s">
        <v>253</v>
      </c>
      <c r="AU225" s="153" t="s">
        <v>96</v>
      </c>
      <c r="AV225" s="12" t="s">
        <v>96</v>
      </c>
      <c r="AW225" s="12" t="s">
        <v>40</v>
      </c>
      <c r="AX225" s="12" t="s">
        <v>87</v>
      </c>
      <c r="AY225" s="153" t="s">
        <v>245</v>
      </c>
    </row>
    <row r="226" spans="2:65" s="12" customFormat="1" ht="22.5">
      <c r="B226" s="152"/>
      <c r="D226" s="146" t="s">
        <v>253</v>
      </c>
      <c r="E226" s="153" t="s">
        <v>1</v>
      </c>
      <c r="F226" s="154" t="s">
        <v>774</v>
      </c>
      <c r="H226" s="155">
        <v>53.8</v>
      </c>
      <c r="I226" s="156"/>
      <c r="L226" s="152"/>
      <c r="M226" s="157"/>
      <c r="T226" s="158"/>
      <c r="AT226" s="153" t="s">
        <v>253</v>
      </c>
      <c r="AU226" s="153" t="s">
        <v>96</v>
      </c>
      <c r="AV226" s="12" t="s">
        <v>96</v>
      </c>
      <c r="AW226" s="12" t="s">
        <v>40</v>
      </c>
      <c r="AX226" s="12" t="s">
        <v>87</v>
      </c>
      <c r="AY226" s="153" t="s">
        <v>245</v>
      </c>
    </row>
    <row r="227" spans="2:65" s="12" customFormat="1" ht="22.5">
      <c r="B227" s="152"/>
      <c r="D227" s="146" t="s">
        <v>253</v>
      </c>
      <c r="E227" s="153" t="s">
        <v>1</v>
      </c>
      <c r="F227" s="154" t="s">
        <v>775</v>
      </c>
      <c r="H227" s="155">
        <v>17.600000000000001</v>
      </c>
      <c r="I227" s="156"/>
      <c r="L227" s="152"/>
      <c r="M227" s="157"/>
      <c r="T227" s="158"/>
      <c r="AT227" s="153" t="s">
        <v>253</v>
      </c>
      <c r="AU227" s="153" t="s">
        <v>96</v>
      </c>
      <c r="AV227" s="12" t="s">
        <v>96</v>
      </c>
      <c r="AW227" s="12" t="s">
        <v>40</v>
      </c>
      <c r="AX227" s="12" t="s">
        <v>87</v>
      </c>
      <c r="AY227" s="153" t="s">
        <v>245</v>
      </c>
    </row>
    <row r="228" spans="2:65" s="12" customFormat="1" ht="22.5">
      <c r="B228" s="152"/>
      <c r="D228" s="146" t="s">
        <v>253</v>
      </c>
      <c r="E228" s="153" t="s">
        <v>1</v>
      </c>
      <c r="F228" s="154" t="s">
        <v>776</v>
      </c>
      <c r="H228" s="155">
        <v>411.6</v>
      </c>
      <c r="I228" s="156"/>
      <c r="L228" s="152"/>
      <c r="M228" s="157"/>
      <c r="T228" s="158"/>
      <c r="AT228" s="153" t="s">
        <v>253</v>
      </c>
      <c r="AU228" s="153" t="s">
        <v>96</v>
      </c>
      <c r="AV228" s="12" t="s">
        <v>96</v>
      </c>
      <c r="AW228" s="12" t="s">
        <v>40</v>
      </c>
      <c r="AX228" s="12" t="s">
        <v>87</v>
      </c>
      <c r="AY228" s="153" t="s">
        <v>245</v>
      </c>
    </row>
    <row r="229" spans="2:65" s="12" customFormat="1" ht="22.5">
      <c r="B229" s="152"/>
      <c r="D229" s="146" t="s">
        <v>253</v>
      </c>
      <c r="E229" s="153" t="s">
        <v>1</v>
      </c>
      <c r="F229" s="154" t="s">
        <v>777</v>
      </c>
      <c r="H229" s="155">
        <v>49.4</v>
      </c>
      <c r="I229" s="156"/>
      <c r="L229" s="152"/>
      <c r="M229" s="157"/>
      <c r="T229" s="158"/>
      <c r="AT229" s="153" t="s">
        <v>253</v>
      </c>
      <c r="AU229" s="153" t="s">
        <v>96</v>
      </c>
      <c r="AV229" s="12" t="s">
        <v>96</v>
      </c>
      <c r="AW229" s="12" t="s">
        <v>40</v>
      </c>
      <c r="AX229" s="12" t="s">
        <v>87</v>
      </c>
      <c r="AY229" s="153" t="s">
        <v>245</v>
      </c>
    </row>
    <row r="230" spans="2:65" s="15" customFormat="1" ht="11.25">
      <c r="B230" s="177"/>
      <c r="D230" s="146" t="s">
        <v>253</v>
      </c>
      <c r="E230" s="178" t="s">
        <v>663</v>
      </c>
      <c r="F230" s="179" t="s">
        <v>695</v>
      </c>
      <c r="H230" s="180">
        <v>788.2</v>
      </c>
      <c r="I230" s="181"/>
      <c r="L230" s="177"/>
      <c r="M230" s="182"/>
      <c r="T230" s="183"/>
      <c r="AT230" s="178" t="s">
        <v>253</v>
      </c>
      <c r="AU230" s="178" t="s">
        <v>96</v>
      </c>
      <c r="AV230" s="15" t="s">
        <v>114</v>
      </c>
      <c r="AW230" s="15" t="s">
        <v>40</v>
      </c>
      <c r="AX230" s="15" t="s">
        <v>87</v>
      </c>
      <c r="AY230" s="178" t="s">
        <v>245</v>
      </c>
    </row>
    <row r="231" spans="2:65" s="11" customFormat="1" ht="11.25">
      <c r="B231" s="145"/>
      <c r="D231" s="146" t="s">
        <v>253</v>
      </c>
      <c r="E231" s="147" t="s">
        <v>1</v>
      </c>
      <c r="F231" s="148" t="s">
        <v>778</v>
      </c>
      <c r="H231" s="147" t="s">
        <v>1</v>
      </c>
      <c r="I231" s="149"/>
      <c r="L231" s="145"/>
      <c r="M231" s="150"/>
      <c r="T231" s="151"/>
      <c r="AT231" s="147" t="s">
        <v>253</v>
      </c>
      <c r="AU231" s="147" t="s">
        <v>96</v>
      </c>
      <c r="AV231" s="11" t="s">
        <v>94</v>
      </c>
      <c r="AW231" s="11" t="s">
        <v>40</v>
      </c>
      <c r="AX231" s="11" t="s">
        <v>87</v>
      </c>
      <c r="AY231" s="147" t="s">
        <v>245</v>
      </c>
    </row>
    <row r="232" spans="2:65" s="12" customFormat="1" ht="11.25">
      <c r="B232" s="152"/>
      <c r="D232" s="146" t="s">
        <v>253</v>
      </c>
      <c r="E232" s="153" t="s">
        <v>1</v>
      </c>
      <c r="F232" s="154" t="s">
        <v>779</v>
      </c>
      <c r="H232" s="155">
        <v>-315.27999999999997</v>
      </c>
      <c r="I232" s="156"/>
      <c r="L232" s="152"/>
      <c r="M232" s="157"/>
      <c r="T232" s="158"/>
      <c r="AT232" s="153" t="s">
        <v>253</v>
      </c>
      <c r="AU232" s="153" t="s">
        <v>96</v>
      </c>
      <c r="AV232" s="12" t="s">
        <v>96</v>
      </c>
      <c r="AW232" s="12" t="s">
        <v>40</v>
      </c>
      <c r="AX232" s="12" t="s">
        <v>87</v>
      </c>
      <c r="AY232" s="153" t="s">
        <v>245</v>
      </c>
    </row>
    <row r="233" spans="2:65" s="13" customFormat="1" ht="11.25">
      <c r="B233" s="159"/>
      <c r="D233" s="146" t="s">
        <v>253</v>
      </c>
      <c r="E233" s="160" t="s">
        <v>1</v>
      </c>
      <c r="F233" s="161" t="s">
        <v>275</v>
      </c>
      <c r="H233" s="162">
        <v>472.92</v>
      </c>
      <c r="I233" s="163"/>
      <c r="L233" s="159"/>
      <c r="M233" s="164"/>
      <c r="T233" s="165"/>
      <c r="AT233" s="160" t="s">
        <v>253</v>
      </c>
      <c r="AU233" s="160" t="s">
        <v>96</v>
      </c>
      <c r="AV233" s="13" t="s">
        <v>251</v>
      </c>
      <c r="AW233" s="13" t="s">
        <v>40</v>
      </c>
      <c r="AX233" s="13" t="s">
        <v>94</v>
      </c>
      <c r="AY233" s="160" t="s">
        <v>245</v>
      </c>
    </row>
    <row r="234" spans="2:65" s="1" customFormat="1" ht="24.2" customHeight="1">
      <c r="B234" s="33"/>
      <c r="C234" s="132" t="s">
        <v>189</v>
      </c>
      <c r="D234" s="132" t="s">
        <v>246</v>
      </c>
      <c r="E234" s="133" t="s">
        <v>400</v>
      </c>
      <c r="F234" s="134" t="s">
        <v>401</v>
      </c>
      <c r="G234" s="135" t="s">
        <v>249</v>
      </c>
      <c r="H234" s="136">
        <v>35.200000000000003</v>
      </c>
      <c r="I234" s="137"/>
      <c r="J234" s="138">
        <f>ROUND(I234*H234,2)</f>
        <v>0</v>
      </c>
      <c r="K234" s="134" t="s">
        <v>250</v>
      </c>
      <c r="L234" s="33"/>
      <c r="M234" s="139" t="s">
        <v>1</v>
      </c>
      <c r="N234" s="140" t="s">
        <v>52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251</v>
      </c>
      <c r="AT234" s="143" t="s">
        <v>246</v>
      </c>
      <c r="AU234" s="143" t="s">
        <v>96</v>
      </c>
      <c r="AY234" s="17" t="s">
        <v>245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94</v>
      </c>
      <c r="BK234" s="144">
        <f>ROUND(I234*H234,2)</f>
        <v>0</v>
      </c>
      <c r="BL234" s="17" t="s">
        <v>251</v>
      </c>
      <c r="BM234" s="143" t="s">
        <v>780</v>
      </c>
    </row>
    <row r="235" spans="2:65" s="11" customFormat="1" ht="22.5">
      <c r="B235" s="145"/>
      <c r="D235" s="146" t="s">
        <v>253</v>
      </c>
      <c r="E235" s="147" t="s">
        <v>1</v>
      </c>
      <c r="F235" s="148" t="s">
        <v>781</v>
      </c>
      <c r="H235" s="147" t="s">
        <v>1</v>
      </c>
      <c r="I235" s="149"/>
      <c r="L235" s="145"/>
      <c r="M235" s="150"/>
      <c r="T235" s="151"/>
      <c r="AT235" s="147" t="s">
        <v>253</v>
      </c>
      <c r="AU235" s="147" t="s">
        <v>96</v>
      </c>
      <c r="AV235" s="11" t="s">
        <v>94</v>
      </c>
      <c r="AW235" s="11" t="s">
        <v>40</v>
      </c>
      <c r="AX235" s="11" t="s">
        <v>87</v>
      </c>
      <c r="AY235" s="147" t="s">
        <v>245</v>
      </c>
    </row>
    <row r="236" spans="2:65" s="11" customFormat="1" ht="11.25">
      <c r="B236" s="145"/>
      <c r="D236" s="146" t="s">
        <v>253</v>
      </c>
      <c r="E236" s="147" t="s">
        <v>1</v>
      </c>
      <c r="F236" s="148" t="s">
        <v>782</v>
      </c>
      <c r="H236" s="147" t="s">
        <v>1</v>
      </c>
      <c r="I236" s="149"/>
      <c r="L236" s="145"/>
      <c r="M236" s="150"/>
      <c r="T236" s="151"/>
      <c r="AT236" s="147" t="s">
        <v>253</v>
      </c>
      <c r="AU236" s="147" t="s">
        <v>96</v>
      </c>
      <c r="AV236" s="11" t="s">
        <v>94</v>
      </c>
      <c r="AW236" s="11" t="s">
        <v>40</v>
      </c>
      <c r="AX236" s="11" t="s">
        <v>87</v>
      </c>
      <c r="AY236" s="147" t="s">
        <v>245</v>
      </c>
    </row>
    <row r="237" spans="2:65" s="11" customFormat="1" ht="22.5">
      <c r="B237" s="145"/>
      <c r="D237" s="146" t="s">
        <v>253</v>
      </c>
      <c r="E237" s="147" t="s">
        <v>1</v>
      </c>
      <c r="F237" s="148" t="s">
        <v>783</v>
      </c>
      <c r="H237" s="147" t="s">
        <v>1</v>
      </c>
      <c r="I237" s="149"/>
      <c r="L237" s="145"/>
      <c r="M237" s="150"/>
      <c r="T237" s="151"/>
      <c r="AT237" s="147" t="s">
        <v>253</v>
      </c>
      <c r="AU237" s="147" t="s">
        <v>96</v>
      </c>
      <c r="AV237" s="11" t="s">
        <v>94</v>
      </c>
      <c r="AW237" s="11" t="s">
        <v>40</v>
      </c>
      <c r="AX237" s="11" t="s">
        <v>87</v>
      </c>
      <c r="AY237" s="147" t="s">
        <v>245</v>
      </c>
    </row>
    <row r="238" spans="2:65" s="12" customFormat="1" ht="11.25">
      <c r="B238" s="152"/>
      <c r="D238" s="146" t="s">
        <v>253</v>
      </c>
      <c r="E238" s="153" t="s">
        <v>1</v>
      </c>
      <c r="F238" s="154" t="s">
        <v>784</v>
      </c>
      <c r="H238" s="155">
        <v>35.200000000000003</v>
      </c>
      <c r="I238" s="156"/>
      <c r="L238" s="152"/>
      <c r="M238" s="157"/>
      <c r="T238" s="158"/>
      <c r="AT238" s="153" t="s">
        <v>253</v>
      </c>
      <c r="AU238" s="153" t="s">
        <v>96</v>
      </c>
      <c r="AV238" s="12" t="s">
        <v>96</v>
      </c>
      <c r="AW238" s="12" t="s">
        <v>40</v>
      </c>
      <c r="AX238" s="12" t="s">
        <v>87</v>
      </c>
      <c r="AY238" s="153" t="s">
        <v>245</v>
      </c>
    </row>
    <row r="239" spans="2:65" s="11" customFormat="1" ht="11.25">
      <c r="B239" s="145"/>
      <c r="D239" s="146" t="s">
        <v>253</v>
      </c>
      <c r="E239" s="147" t="s">
        <v>1</v>
      </c>
      <c r="F239" s="148" t="s">
        <v>785</v>
      </c>
      <c r="H239" s="147" t="s">
        <v>1</v>
      </c>
      <c r="I239" s="149"/>
      <c r="L239" s="145"/>
      <c r="M239" s="150"/>
      <c r="T239" s="151"/>
      <c r="AT239" s="147" t="s">
        <v>253</v>
      </c>
      <c r="AU239" s="147" t="s">
        <v>96</v>
      </c>
      <c r="AV239" s="11" t="s">
        <v>94</v>
      </c>
      <c r="AW239" s="11" t="s">
        <v>40</v>
      </c>
      <c r="AX239" s="11" t="s">
        <v>87</v>
      </c>
      <c r="AY239" s="147" t="s">
        <v>245</v>
      </c>
    </row>
    <row r="240" spans="2:65" s="15" customFormat="1" ht="11.25">
      <c r="B240" s="177"/>
      <c r="D240" s="146" t="s">
        <v>253</v>
      </c>
      <c r="E240" s="178" t="s">
        <v>786</v>
      </c>
      <c r="F240" s="179" t="s">
        <v>695</v>
      </c>
      <c r="H240" s="180">
        <v>35.200000000000003</v>
      </c>
      <c r="I240" s="181"/>
      <c r="L240" s="177"/>
      <c r="M240" s="182"/>
      <c r="T240" s="183"/>
      <c r="AT240" s="178" t="s">
        <v>253</v>
      </c>
      <c r="AU240" s="178" t="s">
        <v>96</v>
      </c>
      <c r="AV240" s="15" t="s">
        <v>114</v>
      </c>
      <c r="AW240" s="15" t="s">
        <v>40</v>
      </c>
      <c r="AX240" s="15" t="s">
        <v>87</v>
      </c>
      <c r="AY240" s="178" t="s">
        <v>245</v>
      </c>
    </row>
    <row r="241" spans="2:65" s="13" customFormat="1" ht="11.25">
      <c r="B241" s="159"/>
      <c r="D241" s="146" t="s">
        <v>253</v>
      </c>
      <c r="E241" s="160" t="s">
        <v>1</v>
      </c>
      <c r="F241" s="161" t="s">
        <v>275</v>
      </c>
      <c r="H241" s="162">
        <v>35.200000000000003</v>
      </c>
      <c r="I241" s="163"/>
      <c r="L241" s="159"/>
      <c r="M241" s="164"/>
      <c r="T241" s="165"/>
      <c r="AT241" s="160" t="s">
        <v>253</v>
      </c>
      <c r="AU241" s="160" t="s">
        <v>96</v>
      </c>
      <c r="AV241" s="13" t="s">
        <v>251</v>
      </c>
      <c r="AW241" s="13" t="s">
        <v>40</v>
      </c>
      <c r="AX241" s="13" t="s">
        <v>94</v>
      </c>
      <c r="AY241" s="160" t="s">
        <v>245</v>
      </c>
    </row>
    <row r="242" spans="2:65" s="1" customFormat="1" ht="37.9" customHeight="1">
      <c r="B242" s="33"/>
      <c r="C242" s="132" t="s">
        <v>296</v>
      </c>
      <c r="D242" s="132" t="s">
        <v>246</v>
      </c>
      <c r="E242" s="133" t="s">
        <v>787</v>
      </c>
      <c r="F242" s="134" t="s">
        <v>788</v>
      </c>
      <c r="G242" s="135" t="s">
        <v>350</v>
      </c>
      <c r="H242" s="136">
        <v>4.7130000000000001</v>
      </c>
      <c r="I242" s="137"/>
      <c r="J242" s="138">
        <f>ROUND(I242*H242,2)</f>
        <v>0</v>
      </c>
      <c r="K242" s="134" t="s">
        <v>250</v>
      </c>
      <c r="L242" s="33"/>
      <c r="M242" s="139" t="s">
        <v>1</v>
      </c>
      <c r="N242" s="140" t="s">
        <v>52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251</v>
      </c>
      <c r="AT242" s="143" t="s">
        <v>246</v>
      </c>
      <c r="AU242" s="143" t="s">
        <v>96</v>
      </c>
      <c r="AY242" s="17" t="s">
        <v>245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94</v>
      </c>
      <c r="BK242" s="144">
        <f>ROUND(I242*H242,2)</f>
        <v>0</v>
      </c>
      <c r="BL242" s="17" t="s">
        <v>251</v>
      </c>
      <c r="BM242" s="143" t="s">
        <v>789</v>
      </c>
    </row>
    <row r="243" spans="2:65" s="11" customFormat="1" ht="11.25">
      <c r="B243" s="145"/>
      <c r="D243" s="146" t="s">
        <v>253</v>
      </c>
      <c r="E243" s="147" t="s">
        <v>1</v>
      </c>
      <c r="F243" s="148" t="s">
        <v>790</v>
      </c>
      <c r="H243" s="147" t="s">
        <v>1</v>
      </c>
      <c r="I243" s="149"/>
      <c r="L243" s="145"/>
      <c r="M243" s="150"/>
      <c r="T243" s="151"/>
      <c r="AT243" s="147" t="s">
        <v>253</v>
      </c>
      <c r="AU243" s="147" t="s">
        <v>96</v>
      </c>
      <c r="AV243" s="11" t="s">
        <v>94</v>
      </c>
      <c r="AW243" s="11" t="s">
        <v>40</v>
      </c>
      <c r="AX243" s="11" t="s">
        <v>87</v>
      </c>
      <c r="AY243" s="147" t="s">
        <v>245</v>
      </c>
    </row>
    <row r="244" spans="2:65" s="11" customFormat="1" ht="22.5">
      <c r="B244" s="145"/>
      <c r="D244" s="146" t="s">
        <v>253</v>
      </c>
      <c r="E244" s="147" t="s">
        <v>1</v>
      </c>
      <c r="F244" s="148" t="s">
        <v>781</v>
      </c>
      <c r="H244" s="147" t="s">
        <v>1</v>
      </c>
      <c r="I244" s="149"/>
      <c r="L244" s="145"/>
      <c r="M244" s="150"/>
      <c r="T244" s="151"/>
      <c r="AT244" s="147" t="s">
        <v>253</v>
      </c>
      <c r="AU244" s="147" t="s">
        <v>96</v>
      </c>
      <c r="AV244" s="11" t="s">
        <v>94</v>
      </c>
      <c r="AW244" s="11" t="s">
        <v>40</v>
      </c>
      <c r="AX244" s="11" t="s">
        <v>87</v>
      </c>
      <c r="AY244" s="147" t="s">
        <v>245</v>
      </c>
    </row>
    <row r="245" spans="2:65" s="12" customFormat="1" ht="22.5">
      <c r="B245" s="152"/>
      <c r="D245" s="146" t="s">
        <v>253</v>
      </c>
      <c r="E245" s="153" t="s">
        <v>671</v>
      </c>
      <c r="F245" s="154" t="s">
        <v>791</v>
      </c>
      <c r="H245" s="155">
        <v>4.7130000000000001</v>
      </c>
      <c r="I245" s="156"/>
      <c r="L245" s="152"/>
      <c r="M245" s="157"/>
      <c r="T245" s="158"/>
      <c r="AT245" s="153" t="s">
        <v>253</v>
      </c>
      <c r="AU245" s="153" t="s">
        <v>96</v>
      </c>
      <c r="AV245" s="12" t="s">
        <v>96</v>
      </c>
      <c r="AW245" s="12" t="s">
        <v>40</v>
      </c>
      <c r="AX245" s="12" t="s">
        <v>87</v>
      </c>
      <c r="AY245" s="153" t="s">
        <v>245</v>
      </c>
    </row>
    <row r="246" spans="2:65" s="13" customFormat="1" ht="11.25">
      <c r="B246" s="159"/>
      <c r="D246" s="146" t="s">
        <v>253</v>
      </c>
      <c r="E246" s="160" t="s">
        <v>1</v>
      </c>
      <c r="F246" s="161" t="s">
        <v>275</v>
      </c>
      <c r="H246" s="162">
        <v>4.7130000000000001</v>
      </c>
      <c r="I246" s="163"/>
      <c r="L246" s="159"/>
      <c r="M246" s="164"/>
      <c r="T246" s="165"/>
      <c r="AT246" s="160" t="s">
        <v>253</v>
      </c>
      <c r="AU246" s="160" t="s">
        <v>96</v>
      </c>
      <c r="AV246" s="13" t="s">
        <v>251</v>
      </c>
      <c r="AW246" s="13" t="s">
        <v>40</v>
      </c>
      <c r="AX246" s="13" t="s">
        <v>94</v>
      </c>
      <c r="AY246" s="160" t="s">
        <v>245</v>
      </c>
    </row>
    <row r="247" spans="2:65" s="1" customFormat="1" ht="24.2" customHeight="1">
      <c r="B247" s="33"/>
      <c r="C247" s="132" t="s">
        <v>301</v>
      </c>
      <c r="D247" s="132" t="s">
        <v>246</v>
      </c>
      <c r="E247" s="133" t="s">
        <v>442</v>
      </c>
      <c r="F247" s="134" t="s">
        <v>443</v>
      </c>
      <c r="G247" s="135" t="s">
        <v>350</v>
      </c>
      <c r="H247" s="136">
        <v>4.7130000000000001</v>
      </c>
      <c r="I247" s="137"/>
      <c r="J247" s="138">
        <f>ROUND(I247*H247,2)</f>
        <v>0</v>
      </c>
      <c r="K247" s="134" t="s">
        <v>250</v>
      </c>
      <c r="L247" s="33"/>
      <c r="M247" s="139" t="s">
        <v>1</v>
      </c>
      <c r="N247" s="140" t="s">
        <v>52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251</v>
      </c>
      <c r="AT247" s="143" t="s">
        <v>246</v>
      </c>
      <c r="AU247" s="143" t="s">
        <v>96</v>
      </c>
      <c r="AY247" s="17" t="s">
        <v>245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94</v>
      </c>
      <c r="BK247" s="144">
        <f>ROUND(I247*H247,2)</f>
        <v>0</v>
      </c>
      <c r="BL247" s="17" t="s">
        <v>251</v>
      </c>
      <c r="BM247" s="143" t="s">
        <v>792</v>
      </c>
    </row>
    <row r="248" spans="2:65" s="11" customFormat="1" ht="11.25">
      <c r="B248" s="145"/>
      <c r="D248" s="146" t="s">
        <v>253</v>
      </c>
      <c r="E248" s="147" t="s">
        <v>1</v>
      </c>
      <c r="F248" s="148" t="s">
        <v>793</v>
      </c>
      <c r="H248" s="147" t="s">
        <v>1</v>
      </c>
      <c r="I248" s="149"/>
      <c r="L248" s="145"/>
      <c r="M248" s="150"/>
      <c r="T248" s="151"/>
      <c r="AT248" s="147" t="s">
        <v>253</v>
      </c>
      <c r="AU248" s="147" t="s">
        <v>96</v>
      </c>
      <c r="AV248" s="11" t="s">
        <v>94</v>
      </c>
      <c r="AW248" s="11" t="s">
        <v>40</v>
      </c>
      <c r="AX248" s="11" t="s">
        <v>87</v>
      </c>
      <c r="AY248" s="147" t="s">
        <v>245</v>
      </c>
    </row>
    <row r="249" spans="2:65" s="12" customFormat="1" ht="11.25">
      <c r="B249" s="152"/>
      <c r="D249" s="146" t="s">
        <v>253</v>
      </c>
      <c r="E249" s="153" t="s">
        <v>1</v>
      </c>
      <c r="F249" s="154" t="s">
        <v>671</v>
      </c>
      <c r="H249" s="155">
        <v>4.7130000000000001</v>
      </c>
      <c r="I249" s="156"/>
      <c r="L249" s="152"/>
      <c r="M249" s="157"/>
      <c r="T249" s="158"/>
      <c r="AT249" s="153" t="s">
        <v>253</v>
      </c>
      <c r="AU249" s="153" t="s">
        <v>96</v>
      </c>
      <c r="AV249" s="12" t="s">
        <v>96</v>
      </c>
      <c r="AW249" s="12" t="s">
        <v>40</v>
      </c>
      <c r="AX249" s="12" t="s">
        <v>94</v>
      </c>
      <c r="AY249" s="153" t="s">
        <v>245</v>
      </c>
    </row>
    <row r="250" spans="2:65" s="1" customFormat="1" ht="16.5" customHeight="1">
      <c r="B250" s="33"/>
      <c r="C250" s="184" t="s">
        <v>8</v>
      </c>
      <c r="D250" s="184" t="s">
        <v>794</v>
      </c>
      <c r="E250" s="185" t="s">
        <v>795</v>
      </c>
      <c r="F250" s="186" t="s">
        <v>796</v>
      </c>
      <c r="G250" s="187" t="s">
        <v>258</v>
      </c>
      <c r="H250" s="188">
        <v>7.5410000000000004</v>
      </c>
      <c r="I250" s="189"/>
      <c r="J250" s="190">
        <f>ROUND(I250*H250,2)</f>
        <v>0</v>
      </c>
      <c r="K250" s="186" t="s">
        <v>250</v>
      </c>
      <c r="L250" s="191"/>
      <c r="M250" s="192" t="s">
        <v>1</v>
      </c>
      <c r="N250" s="193" t="s">
        <v>52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194</v>
      </c>
      <c r="AT250" s="143" t="s">
        <v>794</v>
      </c>
      <c r="AU250" s="143" t="s">
        <v>96</v>
      </c>
      <c r="AY250" s="17" t="s">
        <v>245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94</v>
      </c>
      <c r="BK250" s="144">
        <f>ROUND(I250*H250,2)</f>
        <v>0</v>
      </c>
      <c r="BL250" s="17" t="s">
        <v>251</v>
      </c>
      <c r="BM250" s="143" t="s">
        <v>797</v>
      </c>
    </row>
    <row r="251" spans="2:65" s="11" customFormat="1" ht="22.5">
      <c r="B251" s="145"/>
      <c r="D251" s="146" t="s">
        <v>253</v>
      </c>
      <c r="E251" s="147" t="s">
        <v>1</v>
      </c>
      <c r="F251" s="148" t="s">
        <v>781</v>
      </c>
      <c r="H251" s="147" t="s">
        <v>1</v>
      </c>
      <c r="I251" s="149"/>
      <c r="L251" s="145"/>
      <c r="M251" s="150"/>
      <c r="T251" s="151"/>
      <c r="AT251" s="147" t="s">
        <v>253</v>
      </c>
      <c r="AU251" s="147" t="s">
        <v>96</v>
      </c>
      <c r="AV251" s="11" t="s">
        <v>94</v>
      </c>
      <c r="AW251" s="11" t="s">
        <v>40</v>
      </c>
      <c r="AX251" s="11" t="s">
        <v>87</v>
      </c>
      <c r="AY251" s="147" t="s">
        <v>245</v>
      </c>
    </row>
    <row r="252" spans="2:65" s="12" customFormat="1" ht="22.5">
      <c r="B252" s="152"/>
      <c r="D252" s="146" t="s">
        <v>253</v>
      </c>
      <c r="E252" s="153" t="s">
        <v>1</v>
      </c>
      <c r="F252" s="154" t="s">
        <v>798</v>
      </c>
      <c r="H252" s="155">
        <v>7.5410000000000004</v>
      </c>
      <c r="I252" s="156"/>
      <c r="L252" s="152"/>
      <c r="M252" s="157"/>
      <c r="T252" s="158"/>
      <c r="AT252" s="153" t="s">
        <v>253</v>
      </c>
      <c r="AU252" s="153" t="s">
        <v>96</v>
      </c>
      <c r="AV252" s="12" t="s">
        <v>96</v>
      </c>
      <c r="AW252" s="12" t="s">
        <v>40</v>
      </c>
      <c r="AX252" s="12" t="s">
        <v>87</v>
      </c>
      <c r="AY252" s="153" t="s">
        <v>245</v>
      </c>
    </row>
    <row r="253" spans="2:65" s="13" customFormat="1" ht="11.25">
      <c r="B253" s="159"/>
      <c r="D253" s="146" t="s">
        <v>253</v>
      </c>
      <c r="E253" s="160" t="s">
        <v>1</v>
      </c>
      <c r="F253" s="161" t="s">
        <v>275</v>
      </c>
      <c r="H253" s="162">
        <v>7.5410000000000004</v>
      </c>
      <c r="I253" s="163"/>
      <c r="L253" s="159"/>
      <c r="M253" s="164"/>
      <c r="T253" s="165"/>
      <c r="AT253" s="160" t="s">
        <v>253</v>
      </c>
      <c r="AU253" s="160" t="s">
        <v>96</v>
      </c>
      <c r="AV253" s="13" t="s">
        <v>251</v>
      </c>
      <c r="AW253" s="13" t="s">
        <v>40</v>
      </c>
      <c r="AX253" s="13" t="s">
        <v>94</v>
      </c>
      <c r="AY253" s="160" t="s">
        <v>245</v>
      </c>
    </row>
    <row r="254" spans="2:65" s="1" customFormat="1" ht="24.2" customHeight="1">
      <c r="B254" s="33"/>
      <c r="C254" s="132" t="s">
        <v>314</v>
      </c>
      <c r="D254" s="132" t="s">
        <v>246</v>
      </c>
      <c r="E254" s="133" t="s">
        <v>799</v>
      </c>
      <c r="F254" s="134" t="s">
        <v>800</v>
      </c>
      <c r="G254" s="135" t="s">
        <v>249</v>
      </c>
      <c r="H254" s="136">
        <v>25.9</v>
      </c>
      <c r="I254" s="137"/>
      <c r="J254" s="138">
        <f>ROUND(I254*H254,2)</f>
        <v>0</v>
      </c>
      <c r="K254" s="134" t="s">
        <v>250</v>
      </c>
      <c r="L254" s="33"/>
      <c r="M254" s="139" t="s">
        <v>1</v>
      </c>
      <c r="N254" s="140" t="s">
        <v>52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251</v>
      </c>
      <c r="AT254" s="143" t="s">
        <v>246</v>
      </c>
      <c r="AU254" s="143" t="s">
        <v>96</v>
      </c>
      <c r="AY254" s="17" t="s">
        <v>245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94</v>
      </c>
      <c r="BK254" s="144">
        <f>ROUND(I254*H254,2)</f>
        <v>0</v>
      </c>
      <c r="BL254" s="17" t="s">
        <v>251</v>
      </c>
      <c r="BM254" s="143" t="s">
        <v>801</v>
      </c>
    </row>
    <row r="255" spans="2:65" s="11" customFormat="1" ht="22.5">
      <c r="B255" s="145"/>
      <c r="D255" s="146" t="s">
        <v>253</v>
      </c>
      <c r="E255" s="147" t="s">
        <v>1</v>
      </c>
      <c r="F255" s="148" t="s">
        <v>802</v>
      </c>
      <c r="H255" s="147" t="s">
        <v>1</v>
      </c>
      <c r="I255" s="149"/>
      <c r="L255" s="145"/>
      <c r="M255" s="150"/>
      <c r="T255" s="151"/>
      <c r="AT255" s="147" t="s">
        <v>253</v>
      </c>
      <c r="AU255" s="147" t="s">
        <v>96</v>
      </c>
      <c r="AV255" s="11" t="s">
        <v>94</v>
      </c>
      <c r="AW255" s="11" t="s">
        <v>40</v>
      </c>
      <c r="AX255" s="11" t="s">
        <v>87</v>
      </c>
      <c r="AY255" s="147" t="s">
        <v>245</v>
      </c>
    </row>
    <row r="256" spans="2:65" s="11" customFormat="1" ht="22.5">
      <c r="B256" s="145"/>
      <c r="D256" s="146" t="s">
        <v>253</v>
      </c>
      <c r="E256" s="147" t="s">
        <v>1</v>
      </c>
      <c r="F256" s="148" t="s">
        <v>803</v>
      </c>
      <c r="H256" s="147" t="s">
        <v>1</v>
      </c>
      <c r="I256" s="149"/>
      <c r="L256" s="145"/>
      <c r="M256" s="150"/>
      <c r="T256" s="151"/>
      <c r="AT256" s="147" t="s">
        <v>253</v>
      </c>
      <c r="AU256" s="147" t="s">
        <v>96</v>
      </c>
      <c r="AV256" s="11" t="s">
        <v>94</v>
      </c>
      <c r="AW256" s="11" t="s">
        <v>40</v>
      </c>
      <c r="AX256" s="11" t="s">
        <v>87</v>
      </c>
      <c r="AY256" s="147" t="s">
        <v>245</v>
      </c>
    </row>
    <row r="257" spans="2:65" s="11" customFormat="1" ht="22.5">
      <c r="B257" s="145"/>
      <c r="D257" s="146" t="s">
        <v>253</v>
      </c>
      <c r="E257" s="147" t="s">
        <v>1</v>
      </c>
      <c r="F257" s="148" t="s">
        <v>804</v>
      </c>
      <c r="H257" s="147" t="s">
        <v>1</v>
      </c>
      <c r="I257" s="149"/>
      <c r="L257" s="145"/>
      <c r="M257" s="150"/>
      <c r="T257" s="151"/>
      <c r="AT257" s="147" t="s">
        <v>253</v>
      </c>
      <c r="AU257" s="147" t="s">
        <v>96</v>
      </c>
      <c r="AV257" s="11" t="s">
        <v>94</v>
      </c>
      <c r="AW257" s="11" t="s">
        <v>40</v>
      </c>
      <c r="AX257" s="11" t="s">
        <v>87</v>
      </c>
      <c r="AY257" s="147" t="s">
        <v>245</v>
      </c>
    </row>
    <row r="258" spans="2:65" s="12" customFormat="1" ht="11.25">
      <c r="B258" s="152"/>
      <c r="D258" s="146" t="s">
        <v>253</v>
      </c>
      <c r="E258" s="153" t="s">
        <v>1</v>
      </c>
      <c r="F258" s="154" t="s">
        <v>805</v>
      </c>
      <c r="H258" s="155">
        <v>25.9</v>
      </c>
      <c r="I258" s="156"/>
      <c r="L258" s="152"/>
      <c r="M258" s="157"/>
      <c r="T258" s="158"/>
      <c r="AT258" s="153" t="s">
        <v>253</v>
      </c>
      <c r="AU258" s="153" t="s">
        <v>96</v>
      </c>
      <c r="AV258" s="12" t="s">
        <v>96</v>
      </c>
      <c r="AW258" s="12" t="s">
        <v>40</v>
      </c>
      <c r="AX258" s="12" t="s">
        <v>87</v>
      </c>
      <c r="AY258" s="153" t="s">
        <v>245</v>
      </c>
    </row>
    <row r="259" spans="2:65" s="13" customFormat="1" ht="11.25">
      <c r="B259" s="159"/>
      <c r="D259" s="146" t="s">
        <v>253</v>
      </c>
      <c r="E259" s="160" t="s">
        <v>1</v>
      </c>
      <c r="F259" s="161" t="s">
        <v>275</v>
      </c>
      <c r="H259" s="162">
        <v>25.9</v>
      </c>
      <c r="I259" s="163"/>
      <c r="L259" s="159"/>
      <c r="M259" s="164"/>
      <c r="T259" s="165"/>
      <c r="AT259" s="160" t="s">
        <v>253</v>
      </c>
      <c r="AU259" s="160" t="s">
        <v>96</v>
      </c>
      <c r="AV259" s="13" t="s">
        <v>251</v>
      </c>
      <c r="AW259" s="13" t="s">
        <v>40</v>
      </c>
      <c r="AX259" s="13" t="s">
        <v>94</v>
      </c>
      <c r="AY259" s="160" t="s">
        <v>245</v>
      </c>
    </row>
    <row r="260" spans="2:65" s="1" customFormat="1" ht="24.2" customHeight="1">
      <c r="B260" s="33"/>
      <c r="C260" s="132" t="s">
        <v>322</v>
      </c>
      <c r="D260" s="132" t="s">
        <v>246</v>
      </c>
      <c r="E260" s="133" t="s">
        <v>806</v>
      </c>
      <c r="F260" s="134" t="s">
        <v>807</v>
      </c>
      <c r="G260" s="135" t="s">
        <v>249</v>
      </c>
      <c r="H260" s="136">
        <v>315.27999999999997</v>
      </c>
      <c r="I260" s="137"/>
      <c r="J260" s="138">
        <f>ROUND(I260*H260,2)</f>
        <v>0</v>
      </c>
      <c r="K260" s="134" t="s">
        <v>250</v>
      </c>
      <c r="L260" s="33"/>
      <c r="M260" s="139" t="s">
        <v>1</v>
      </c>
      <c r="N260" s="140" t="s">
        <v>52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251</v>
      </c>
      <c r="AT260" s="143" t="s">
        <v>246</v>
      </c>
      <c r="AU260" s="143" t="s">
        <v>96</v>
      </c>
      <c r="AY260" s="17" t="s">
        <v>245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94</v>
      </c>
      <c r="BK260" s="144">
        <f>ROUND(I260*H260,2)</f>
        <v>0</v>
      </c>
      <c r="BL260" s="17" t="s">
        <v>251</v>
      </c>
      <c r="BM260" s="143" t="s">
        <v>808</v>
      </c>
    </row>
    <row r="261" spans="2:65" s="11" customFormat="1" ht="22.5">
      <c r="B261" s="145"/>
      <c r="D261" s="146" t="s">
        <v>253</v>
      </c>
      <c r="E261" s="147" t="s">
        <v>1</v>
      </c>
      <c r="F261" s="148" t="s">
        <v>809</v>
      </c>
      <c r="H261" s="147" t="s">
        <v>1</v>
      </c>
      <c r="I261" s="149"/>
      <c r="L261" s="145"/>
      <c r="M261" s="150"/>
      <c r="T261" s="151"/>
      <c r="AT261" s="147" t="s">
        <v>253</v>
      </c>
      <c r="AU261" s="147" t="s">
        <v>96</v>
      </c>
      <c r="AV261" s="11" t="s">
        <v>94</v>
      </c>
      <c r="AW261" s="11" t="s">
        <v>40</v>
      </c>
      <c r="AX261" s="11" t="s">
        <v>87</v>
      </c>
      <c r="AY261" s="147" t="s">
        <v>245</v>
      </c>
    </row>
    <row r="262" spans="2:65" s="11" customFormat="1" ht="22.5">
      <c r="B262" s="145"/>
      <c r="D262" s="146" t="s">
        <v>253</v>
      </c>
      <c r="E262" s="147" t="s">
        <v>1</v>
      </c>
      <c r="F262" s="148" t="s">
        <v>810</v>
      </c>
      <c r="H262" s="147" t="s">
        <v>1</v>
      </c>
      <c r="I262" s="149"/>
      <c r="L262" s="145"/>
      <c r="M262" s="150"/>
      <c r="T262" s="151"/>
      <c r="AT262" s="147" t="s">
        <v>253</v>
      </c>
      <c r="AU262" s="147" t="s">
        <v>96</v>
      </c>
      <c r="AV262" s="11" t="s">
        <v>94</v>
      </c>
      <c r="AW262" s="11" t="s">
        <v>40</v>
      </c>
      <c r="AX262" s="11" t="s">
        <v>87</v>
      </c>
      <c r="AY262" s="147" t="s">
        <v>245</v>
      </c>
    </row>
    <row r="263" spans="2:65" s="11" customFormat="1" ht="22.5">
      <c r="B263" s="145"/>
      <c r="D263" s="146" t="s">
        <v>253</v>
      </c>
      <c r="E263" s="147" t="s">
        <v>1</v>
      </c>
      <c r="F263" s="148" t="s">
        <v>811</v>
      </c>
      <c r="H263" s="147" t="s">
        <v>1</v>
      </c>
      <c r="I263" s="149"/>
      <c r="L263" s="145"/>
      <c r="M263" s="150"/>
      <c r="T263" s="151"/>
      <c r="AT263" s="147" t="s">
        <v>253</v>
      </c>
      <c r="AU263" s="147" t="s">
        <v>96</v>
      </c>
      <c r="AV263" s="11" t="s">
        <v>94</v>
      </c>
      <c r="AW263" s="11" t="s">
        <v>40</v>
      </c>
      <c r="AX263" s="11" t="s">
        <v>87</v>
      </c>
      <c r="AY263" s="147" t="s">
        <v>245</v>
      </c>
    </row>
    <row r="264" spans="2:65" s="12" customFormat="1" ht="11.25">
      <c r="B264" s="152"/>
      <c r="D264" s="146" t="s">
        <v>253</v>
      </c>
      <c r="E264" s="153" t="s">
        <v>1</v>
      </c>
      <c r="F264" s="154" t="s">
        <v>812</v>
      </c>
      <c r="H264" s="155">
        <v>315.27999999999997</v>
      </c>
      <c r="I264" s="156"/>
      <c r="L264" s="152"/>
      <c r="M264" s="157"/>
      <c r="T264" s="158"/>
      <c r="AT264" s="153" t="s">
        <v>253</v>
      </c>
      <c r="AU264" s="153" t="s">
        <v>96</v>
      </c>
      <c r="AV264" s="12" t="s">
        <v>96</v>
      </c>
      <c r="AW264" s="12" t="s">
        <v>40</v>
      </c>
      <c r="AX264" s="12" t="s">
        <v>87</v>
      </c>
      <c r="AY264" s="153" t="s">
        <v>245</v>
      </c>
    </row>
    <row r="265" spans="2:65" s="13" customFormat="1" ht="11.25">
      <c r="B265" s="159"/>
      <c r="D265" s="146" t="s">
        <v>253</v>
      </c>
      <c r="E265" s="160" t="s">
        <v>652</v>
      </c>
      <c r="F265" s="161" t="s">
        <v>275</v>
      </c>
      <c r="H265" s="162">
        <v>315.27999999999997</v>
      </c>
      <c r="I265" s="163"/>
      <c r="L265" s="159"/>
      <c r="M265" s="164"/>
      <c r="T265" s="165"/>
      <c r="AT265" s="160" t="s">
        <v>253</v>
      </c>
      <c r="AU265" s="160" t="s">
        <v>96</v>
      </c>
      <c r="AV265" s="13" t="s">
        <v>251</v>
      </c>
      <c r="AW265" s="13" t="s">
        <v>40</v>
      </c>
      <c r="AX265" s="13" t="s">
        <v>94</v>
      </c>
      <c r="AY265" s="160" t="s">
        <v>245</v>
      </c>
    </row>
    <row r="266" spans="2:65" s="1" customFormat="1" ht="37.9" customHeight="1">
      <c r="B266" s="33"/>
      <c r="C266" s="132" t="s">
        <v>324</v>
      </c>
      <c r="D266" s="132" t="s">
        <v>246</v>
      </c>
      <c r="E266" s="133" t="s">
        <v>813</v>
      </c>
      <c r="F266" s="134" t="s">
        <v>814</v>
      </c>
      <c r="G266" s="135" t="s">
        <v>350</v>
      </c>
      <c r="H266" s="136">
        <v>13.464</v>
      </c>
      <c r="I266" s="137"/>
      <c r="J266" s="138">
        <f>ROUND(I266*H266,2)</f>
        <v>0</v>
      </c>
      <c r="K266" s="134" t="s">
        <v>815</v>
      </c>
      <c r="L266" s="33"/>
      <c r="M266" s="139" t="s">
        <v>1</v>
      </c>
      <c r="N266" s="140" t="s">
        <v>52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251</v>
      </c>
      <c r="AT266" s="143" t="s">
        <v>246</v>
      </c>
      <c r="AU266" s="143" t="s">
        <v>96</v>
      </c>
      <c r="AY266" s="17" t="s">
        <v>245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94</v>
      </c>
      <c r="BK266" s="144">
        <f>ROUND(I266*H266,2)</f>
        <v>0</v>
      </c>
      <c r="BL266" s="17" t="s">
        <v>251</v>
      </c>
      <c r="BM266" s="143" t="s">
        <v>816</v>
      </c>
    </row>
    <row r="267" spans="2:65" s="11" customFormat="1" ht="11.25">
      <c r="B267" s="145"/>
      <c r="D267" s="146" t="s">
        <v>253</v>
      </c>
      <c r="E267" s="147" t="s">
        <v>1</v>
      </c>
      <c r="F267" s="148" t="s">
        <v>817</v>
      </c>
      <c r="H267" s="147" t="s">
        <v>1</v>
      </c>
      <c r="I267" s="149"/>
      <c r="L267" s="145"/>
      <c r="M267" s="150"/>
      <c r="T267" s="151"/>
      <c r="AT267" s="147" t="s">
        <v>253</v>
      </c>
      <c r="AU267" s="147" t="s">
        <v>96</v>
      </c>
      <c r="AV267" s="11" t="s">
        <v>94</v>
      </c>
      <c r="AW267" s="11" t="s">
        <v>40</v>
      </c>
      <c r="AX267" s="11" t="s">
        <v>87</v>
      </c>
      <c r="AY267" s="147" t="s">
        <v>245</v>
      </c>
    </row>
    <row r="268" spans="2:65" s="11" customFormat="1" ht="22.5">
      <c r="B268" s="145"/>
      <c r="D268" s="146" t="s">
        <v>253</v>
      </c>
      <c r="E268" s="147" t="s">
        <v>1</v>
      </c>
      <c r="F268" s="148" t="s">
        <v>818</v>
      </c>
      <c r="H268" s="147" t="s">
        <v>1</v>
      </c>
      <c r="I268" s="149"/>
      <c r="L268" s="145"/>
      <c r="M268" s="150"/>
      <c r="T268" s="151"/>
      <c r="AT268" s="147" t="s">
        <v>253</v>
      </c>
      <c r="AU268" s="147" t="s">
        <v>96</v>
      </c>
      <c r="AV268" s="11" t="s">
        <v>94</v>
      </c>
      <c r="AW268" s="11" t="s">
        <v>40</v>
      </c>
      <c r="AX268" s="11" t="s">
        <v>87</v>
      </c>
      <c r="AY268" s="147" t="s">
        <v>245</v>
      </c>
    </row>
    <row r="269" spans="2:65" s="11" customFormat="1" ht="22.5">
      <c r="B269" s="145"/>
      <c r="D269" s="146" t="s">
        <v>253</v>
      </c>
      <c r="E269" s="147" t="s">
        <v>1</v>
      </c>
      <c r="F269" s="148" t="s">
        <v>819</v>
      </c>
      <c r="H269" s="147" t="s">
        <v>1</v>
      </c>
      <c r="I269" s="149"/>
      <c r="L269" s="145"/>
      <c r="M269" s="150"/>
      <c r="T269" s="151"/>
      <c r="AT269" s="147" t="s">
        <v>253</v>
      </c>
      <c r="AU269" s="147" t="s">
        <v>96</v>
      </c>
      <c r="AV269" s="11" t="s">
        <v>94</v>
      </c>
      <c r="AW269" s="11" t="s">
        <v>40</v>
      </c>
      <c r="AX269" s="11" t="s">
        <v>87</v>
      </c>
      <c r="AY269" s="147" t="s">
        <v>245</v>
      </c>
    </row>
    <row r="270" spans="2:65" s="11" customFormat="1" ht="22.5">
      <c r="B270" s="145"/>
      <c r="D270" s="146" t="s">
        <v>253</v>
      </c>
      <c r="E270" s="147" t="s">
        <v>1</v>
      </c>
      <c r="F270" s="148" t="s">
        <v>820</v>
      </c>
      <c r="H270" s="147" t="s">
        <v>1</v>
      </c>
      <c r="I270" s="149"/>
      <c r="L270" s="145"/>
      <c r="M270" s="150"/>
      <c r="T270" s="151"/>
      <c r="AT270" s="147" t="s">
        <v>253</v>
      </c>
      <c r="AU270" s="147" t="s">
        <v>96</v>
      </c>
      <c r="AV270" s="11" t="s">
        <v>94</v>
      </c>
      <c r="AW270" s="11" t="s">
        <v>40</v>
      </c>
      <c r="AX270" s="11" t="s">
        <v>87</v>
      </c>
      <c r="AY270" s="147" t="s">
        <v>245</v>
      </c>
    </row>
    <row r="271" spans="2:65" s="12" customFormat="1" ht="11.25">
      <c r="B271" s="152"/>
      <c r="D271" s="146" t="s">
        <v>253</v>
      </c>
      <c r="E271" s="153" t="s">
        <v>1</v>
      </c>
      <c r="F271" s="154" t="s">
        <v>821</v>
      </c>
      <c r="H271" s="155">
        <v>13.464</v>
      </c>
      <c r="I271" s="156"/>
      <c r="L271" s="152"/>
      <c r="M271" s="157"/>
      <c r="T271" s="158"/>
      <c r="AT271" s="153" t="s">
        <v>253</v>
      </c>
      <c r="AU271" s="153" t="s">
        <v>96</v>
      </c>
      <c r="AV271" s="12" t="s">
        <v>96</v>
      </c>
      <c r="AW271" s="12" t="s">
        <v>40</v>
      </c>
      <c r="AX271" s="12" t="s">
        <v>87</v>
      </c>
      <c r="AY271" s="153" t="s">
        <v>245</v>
      </c>
    </row>
    <row r="272" spans="2:65" s="13" customFormat="1" ht="11.25">
      <c r="B272" s="159"/>
      <c r="D272" s="146" t="s">
        <v>253</v>
      </c>
      <c r="E272" s="160" t="s">
        <v>656</v>
      </c>
      <c r="F272" s="161" t="s">
        <v>275</v>
      </c>
      <c r="H272" s="162">
        <v>13.464</v>
      </c>
      <c r="I272" s="163"/>
      <c r="L272" s="159"/>
      <c r="M272" s="164"/>
      <c r="T272" s="165"/>
      <c r="AT272" s="160" t="s">
        <v>253</v>
      </c>
      <c r="AU272" s="160" t="s">
        <v>96</v>
      </c>
      <c r="AV272" s="13" t="s">
        <v>251</v>
      </c>
      <c r="AW272" s="13" t="s">
        <v>40</v>
      </c>
      <c r="AX272" s="13" t="s">
        <v>94</v>
      </c>
      <c r="AY272" s="160" t="s">
        <v>245</v>
      </c>
    </row>
    <row r="273" spans="2:65" s="10" customFormat="1" ht="22.9" customHeight="1">
      <c r="B273" s="122"/>
      <c r="D273" s="123" t="s">
        <v>86</v>
      </c>
      <c r="E273" s="175" t="s">
        <v>268</v>
      </c>
      <c r="F273" s="175" t="s">
        <v>822</v>
      </c>
      <c r="I273" s="125"/>
      <c r="J273" s="176">
        <f>BK273</f>
        <v>0</v>
      </c>
      <c r="L273" s="122"/>
      <c r="M273" s="127"/>
      <c r="P273" s="128">
        <f>SUM(P274:P389)</f>
        <v>0</v>
      </c>
      <c r="R273" s="128">
        <f>SUM(R274:R389)</f>
        <v>321.21184199999999</v>
      </c>
      <c r="T273" s="129">
        <f>SUM(T274:T389)</f>
        <v>0</v>
      </c>
      <c r="AR273" s="123" t="s">
        <v>94</v>
      </c>
      <c r="AT273" s="130" t="s">
        <v>86</v>
      </c>
      <c r="AU273" s="130" t="s">
        <v>94</v>
      </c>
      <c r="AY273" s="123" t="s">
        <v>245</v>
      </c>
      <c r="BK273" s="131">
        <f>SUM(BK274:BK389)</f>
        <v>0</v>
      </c>
    </row>
    <row r="274" spans="2:65" s="1" customFormat="1" ht="24.2" customHeight="1">
      <c r="B274" s="33"/>
      <c r="C274" s="132" t="s">
        <v>327</v>
      </c>
      <c r="D274" s="132" t="s">
        <v>246</v>
      </c>
      <c r="E274" s="133" t="s">
        <v>823</v>
      </c>
      <c r="F274" s="134" t="s">
        <v>824</v>
      </c>
      <c r="G274" s="135" t="s">
        <v>249</v>
      </c>
      <c r="H274" s="136">
        <v>71.099999999999994</v>
      </c>
      <c r="I274" s="137"/>
      <c r="J274" s="138">
        <f>ROUND(I274*H274,2)</f>
        <v>0</v>
      </c>
      <c r="K274" s="134" t="s">
        <v>250</v>
      </c>
      <c r="L274" s="33"/>
      <c r="M274" s="139" t="s">
        <v>1</v>
      </c>
      <c r="N274" s="140" t="s">
        <v>52</v>
      </c>
      <c r="P274" s="141">
        <f>O274*H274</f>
        <v>0</v>
      </c>
      <c r="Q274" s="141">
        <v>0.106</v>
      </c>
      <c r="R274" s="141">
        <f>Q274*H274</f>
        <v>7.5365999999999991</v>
      </c>
      <c r="S274" s="141">
        <v>0</v>
      </c>
      <c r="T274" s="142">
        <f>S274*H274</f>
        <v>0</v>
      </c>
      <c r="AR274" s="143" t="s">
        <v>251</v>
      </c>
      <c r="AT274" s="143" t="s">
        <v>246</v>
      </c>
      <c r="AU274" s="143" t="s">
        <v>96</v>
      </c>
      <c r="AY274" s="17" t="s">
        <v>245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94</v>
      </c>
      <c r="BK274" s="144">
        <f>ROUND(I274*H274,2)</f>
        <v>0</v>
      </c>
      <c r="BL274" s="17" t="s">
        <v>251</v>
      </c>
      <c r="BM274" s="143" t="s">
        <v>825</v>
      </c>
    </row>
    <row r="275" spans="2:65" s="11" customFormat="1" ht="11.25">
      <c r="B275" s="145"/>
      <c r="D275" s="146" t="s">
        <v>253</v>
      </c>
      <c r="E275" s="147" t="s">
        <v>1</v>
      </c>
      <c r="F275" s="148" t="s">
        <v>826</v>
      </c>
      <c r="H275" s="147" t="s">
        <v>1</v>
      </c>
      <c r="I275" s="149"/>
      <c r="L275" s="145"/>
      <c r="M275" s="150"/>
      <c r="T275" s="151"/>
      <c r="AT275" s="147" t="s">
        <v>253</v>
      </c>
      <c r="AU275" s="147" t="s">
        <v>96</v>
      </c>
      <c r="AV275" s="11" t="s">
        <v>94</v>
      </c>
      <c r="AW275" s="11" t="s">
        <v>40</v>
      </c>
      <c r="AX275" s="11" t="s">
        <v>87</v>
      </c>
      <c r="AY275" s="147" t="s">
        <v>245</v>
      </c>
    </row>
    <row r="276" spans="2:65" s="11" customFormat="1" ht="22.5">
      <c r="B276" s="145"/>
      <c r="D276" s="146" t="s">
        <v>253</v>
      </c>
      <c r="E276" s="147" t="s">
        <v>1</v>
      </c>
      <c r="F276" s="148" t="s">
        <v>827</v>
      </c>
      <c r="H276" s="147" t="s">
        <v>1</v>
      </c>
      <c r="I276" s="149"/>
      <c r="L276" s="145"/>
      <c r="M276" s="150"/>
      <c r="T276" s="151"/>
      <c r="AT276" s="147" t="s">
        <v>253</v>
      </c>
      <c r="AU276" s="147" t="s">
        <v>96</v>
      </c>
      <c r="AV276" s="11" t="s">
        <v>94</v>
      </c>
      <c r="AW276" s="11" t="s">
        <v>40</v>
      </c>
      <c r="AX276" s="11" t="s">
        <v>87</v>
      </c>
      <c r="AY276" s="147" t="s">
        <v>245</v>
      </c>
    </row>
    <row r="277" spans="2:65" s="11" customFormat="1" ht="11.25">
      <c r="B277" s="145"/>
      <c r="D277" s="146" t="s">
        <v>253</v>
      </c>
      <c r="E277" s="147" t="s">
        <v>1</v>
      </c>
      <c r="F277" s="148" t="s">
        <v>828</v>
      </c>
      <c r="H277" s="147" t="s">
        <v>1</v>
      </c>
      <c r="I277" s="149"/>
      <c r="L277" s="145"/>
      <c r="M277" s="150"/>
      <c r="T277" s="151"/>
      <c r="AT277" s="147" t="s">
        <v>253</v>
      </c>
      <c r="AU277" s="147" t="s">
        <v>96</v>
      </c>
      <c r="AV277" s="11" t="s">
        <v>94</v>
      </c>
      <c r="AW277" s="11" t="s">
        <v>40</v>
      </c>
      <c r="AX277" s="11" t="s">
        <v>87</v>
      </c>
      <c r="AY277" s="147" t="s">
        <v>245</v>
      </c>
    </row>
    <row r="278" spans="2:65" s="11" customFormat="1" ht="22.5">
      <c r="B278" s="145"/>
      <c r="D278" s="146" t="s">
        <v>253</v>
      </c>
      <c r="E278" s="147" t="s">
        <v>1</v>
      </c>
      <c r="F278" s="148" t="s">
        <v>829</v>
      </c>
      <c r="H278" s="147" t="s">
        <v>1</v>
      </c>
      <c r="I278" s="149"/>
      <c r="L278" s="145"/>
      <c r="M278" s="150"/>
      <c r="T278" s="151"/>
      <c r="AT278" s="147" t="s">
        <v>253</v>
      </c>
      <c r="AU278" s="147" t="s">
        <v>96</v>
      </c>
      <c r="AV278" s="11" t="s">
        <v>94</v>
      </c>
      <c r="AW278" s="11" t="s">
        <v>40</v>
      </c>
      <c r="AX278" s="11" t="s">
        <v>87</v>
      </c>
      <c r="AY278" s="147" t="s">
        <v>245</v>
      </c>
    </row>
    <row r="279" spans="2:65" s="12" customFormat="1" ht="22.5">
      <c r="B279" s="152"/>
      <c r="D279" s="146" t="s">
        <v>253</v>
      </c>
      <c r="E279" s="153" t="s">
        <v>1</v>
      </c>
      <c r="F279" s="154" t="s">
        <v>830</v>
      </c>
      <c r="H279" s="155">
        <v>249.3</v>
      </c>
      <c r="I279" s="156"/>
      <c r="L279" s="152"/>
      <c r="M279" s="157"/>
      <c r="T279" s="158"/>
      <c r="AT279" s="153" t="s">
        <v>253</v>
      </c>
      <c r="AU279" s="153" t="s">
        <v>96</v>
      </c>
      <c r="AV279" s="12" t="s">
        <v>96</v>
      </c>
      <c r="AW279" s="12" t="s">
        <v>40</v>
      </c>
      <c r="AX279" s="12" t="s">
        <v>87</v>
      </c>
      <c r="AY279" s="153" t="s">
        <v>245</v>
      </c>
    </row>
    <row r="280" spans="2:65" s="12" customFormat="1" ht="11.25">
      <c r="B280" s="152"/>
      <c r="D280" s="146" t="s">
        <v>253</v>
      </c>
      <c r="E280" s="153" t="s">
        <v>1</v>
      </c>
      <c r="F280" s="154" t="s">
        <v>831</v>
      </c>
      <c r="H280" s="155">
        <v>-178.2</v>
      </c>
      <c r="I280" s="156"/>
      <c r="L280" s="152"/>
      <c r="M280" s="157"/>
      <c r="T280" s="158"/>
      <c r="AT280" s="153" t="s">
        <v>253</v>
      </c>
      <c r="AU280" s="153" t="s">
        <v>96</v>
      </c>
      <c r="AV280" s="12" t="s">
        <v>96</v>
      </c>
      <c r="AW280" s="12" t="s">
        <v>40</v>
      </c>
      <c r="AX280" s="12" t="s">
        <v>87</v>
      </c>
      <c r="AY280" s="153" t="s">
        <v>245</v>
      </c>
    </row>
    <row r="281" spans="2:65" s="15" customFormat="1" ht="11.25">
      <c r="B281" s="177"/>
      <c r="D281" s="146" t="s">
        <v>253</v>
      </c>
      <c r="E281" s="178" t="s">
        <v>1</v>
      </c>
      <c r="F281" s="179" t="s">
        <v>695</v>
      </c>
      <c r="H281" s="180">
        <v>71.099999999999994</v>
      </c>
      <c r="I281" s="181"/>
      <c r="L281" s="177"/>
      <c r="M281" s="182"/>
      <c r="T281" s="183"/>
      <c r="AT281" s="178" t="s">
        <v>253</v>
      </c>
      <c r="AU281" s="178" t="s">
        <v>96</v>
      </c>
      <c r="AV281" s="15" t="s">
        <v>114</v>
      </c>
      <c r="AW281" s="15" t="s">
        <v>40</v>
      </c>
      <c r="AX281" s="15" t="s">
        <v>87</v>
      </c>
      <c r="AY281" s="178" t="s">
        <v>245</v>
      </c>
    </row>
    <row r="282" spans="2:65" s="13" customFormat="1" ht="11.25">
      <c r="B282" s="159"/>
      <c r="D282" s="146" t="s">
        <v>253</v>
      </c>
      <c r="E282" s="160" t="s">
        <v>1</v>
      </c>
      <c r="F282" s="161" t="s">
        <v>275</v>
      </c>
      <c r="H282" s="162">
        <v>71.099999999999994</v>
      </c>
      <c r="I282" s="163"/>
      <c r="L282" s="159"/>
      <c r="M282" s="164"/>
      <c r="T282" s="165"/>
      <c r="AT282" s="160" t="s">
        <v>253</v>
      </c>
      <c r="AU282" s="160" t="s">
        <v>96</v>
      </c>
      <c r="AV282" s="13" t="s">
        <v>251</v>
      </c>
      <c r="AW282" s="13" t="s">
        <v>40</v>
      </c>
      <c r="AX282" s="13" t="s">
        <v>94</v>
      </c>
      <c r="AY282" s="160" t="s">
        <v>245</v>
      </c>
    </row>
    <row r="283" spans="2:65" s="1" customFormat="1" ht="24.2" customHeight="1">
      <c r="B283" s="33"/>
      <c r="C283" s="132" t="s">
        <v>331</v>
      </c>
      <c r="D283" s="132" t="s">
        <v>246</v>
      </c>
      <c r="E283" s="133" t="s">
        <v>832</v>
      </c>
      <c r="F283" s="134" t="s">
        <v>833</v>
      </c>
      <c r="G283" s="135" t="s">
        <v>249</v>
      </c>
      <c r="H283" s="136">
        <v>178.2</v>
      </c>
      <c r="I283" s="137"/>
      <c r="J283" s="138">
        <f>ROUND(I283*H283,2)</f>
        <v>0</v>
      </c>
      <c r="K283" s="134" t="s">
        <v>250</v>
      </c>
      <c r="L283" s="33"/>
      <c r="M283" s="139" t="s">
        <v>1</v>
      </c>
      <c r="N283" s="140" t="s">
        <v>52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251</v>
      </c>
      <c r="AT283" s="143" t="s">
        <v>246</v>
      </c>
      <c r="AU283" s="143" t="s">
        <v>96</v>
      </c>
      <c r="AY283" s="17" t="s">
        <v>245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94</v>
      </c>
      <c r="BK283" s="144">
        <f>ROUND(I283*H283,2)</f>
        <v>0</v>
      </c>
      <c r="BL283" s="17" t="s">
        <v>251</v>
      </c>
      <c r="BM283" s="143" t="s">
        <v>834</v>
      </c>
    </row>
    <row r="284" spans="2:65" s="11" customFormat="1" ht="22.5">
      <c r="B284" s="145"/>
      <c r="D284" s="146" t="s">
        <v>253</v>
      </c>
      <c r="E284" s="147" t="s">
        <v>1</v>
      </c>
      <c r="F284" s="148" t="s">
        <v>827</v>
      </c>
      <c r="H284" s="147" t="s">
        <v>1</v>
      </c>
      <c r="I284" s="149"/>
      <c r="L284" s="145"/>
      <c r="M284" s="150"/>
      <c r="T284" s="151"/>
      <c r="AT284" s="147" t="s">
        <v>253</v>
      </c>
      <c r="AU284" s="147" t="s">
        <v>96</v>
      </c>
      <c r="AV284" s="11" t="s">
        <v>94</v>
      </c>
      <c r="AW284" s="11" t="s">
        <v>40</v>
      </c>
      <c r="AX284" s="11" t="s">
        <v>87</v>
      </c>
      <c r="AY284" s="147" t="s">
        <v>245</v>
      </c>
    </row>
    <row r="285" spans="2:65" s="11" customFormat="1" ht="22.5">
      <c r="B285" s="145"/>
      <c r="D285" s="146" t="s">
        <v>253</v>
      </c>
      <c r="E285" s="147" t="s">
        <v>1</v>
      </c>
      <c r="F285" s="148" t="s">
        <v>835</v>
      </c>
      <c r="H285" s="147" t="s">
        <v>1</v>
      </c>
      <c r="I285" s="149"/>
      <c r="L285" s="145"/>
      <c r="M285" s="150"/>
      <c r="T285" s="151"/>
      <c r="AT285" s="147" t="s">
        <v>253</v>
      </c>
      <c r="AU285" s="147" t="s">
        <v>96</v>
      </c>
      <c r="AV285" s="11" t="s">
        <v>94</v>
      </c>
      <c r="AW285" s="11" t="s">
        <v>40</v>
      </c>
      <c r="AX285" s="11" t="s">
        <v>87</v>
      </c>
      <c r="AY285" s="147" t="s">
        <v>245</v>
      </c>
    </row>
    <row r="286" spans="2:65" s="11" customFormat="1" ht="22.5">
      <c r="B286" s="145"/>
      <c r="D286" s="146" t="s">
        <v>253</v>
      </c>
      <c r="E286" s="147" t="s">
        <v>1</v>
      </c>
      <c r="F286" s="148" t="s">
        <v>836</v>
      </c>
      <c r="H286" s="147" t="s">
        <v>1</v>
      </c>
      <c r="I286" s="149"/>
      <c r="L286" s="145"/>
      <c r="M286" s="150"/>
      <c r="T286" s="151"/>
      <c r="AT286" s="147" t="s">
        <v>253</v>
      </c>
      <c r="AU286" s="147" t="s">
        <v>96</v>
      </c>
      <c r="AV286" s="11" t="s">
        <v>94</v>
      </c>
      <c r="AW286" s="11" t="s">
        <v>40</v>
      </c>
      <c r="AX286" s="11" t="s">
        <v>87</v>
      </c>
      <c r="AY286" s="147" t="s">
        <v>245</v>
      </c>
    </row>
    <row r="287" spans="2:65" s="12" customFormat="1" ht="11.25">
      <c r="B287" s="152"/>
      <c r="D287" s="146" t="s">
        <v>253</v>
      </c>
      <c r="E287" s="153" t="s">
        <v>1</v>
      </c>
      <c r="F287" s="154" t="s">
        <v>837</v>
      </c>
      <c r="H287" s="155">
        <v>249.3</v>
      </c>
      <c r="I287" s="156"/>
      <c r="L287" s="152"/>
      <c r="M287" s="157"/>
      <c r="T287" s="158"/>
      <c r="AT287" s="153" t="s">
        <v>253</v>
      </c>
      <c r="AU287" s="153" t="s">
        <v>96</v>
      </c>
      <c r="AV287" s="12" t="s">
        <v>96</v>
      </c>
      <c r="AW287" s="12" t="s">
        <v>40</v>
      </c>
      <c r="AX287" s="12" t="s">
        <v>87</v>
      </c>
      <c r="AY287" s="153" t="s">
        <v>245</v>
      </c>
    </row>
    <row r="288" spans="2:65" s="11" customFormat="1" ht="11.25">
      <c r="B288" s="145"/>
      <c r="D288" s="146" t="s">
        <v>253</v>
      </c>
      <c r="E288" s="147" t="s">
        <v>1</v>
      </c>
      <c r="F288" s="148" t="s">
        <v>838</v>
      </c>
      <c r="H288" s="147" t="s">
        <v>1</v>
      </c>
      <c r="I288" s="149"/>
      <c r="L288" s="145"/>
      <c r="M288" s="150"/>
      <c r="T288" s="151"/>
      <c r="AT288" s="147" t="s">
        <v>253</v>
      </c>
      <c r="AU288" s="147" t="s">
        <v>96</v>
      </c>
      <c r="AV288" s="11" t="s">
        <v>94</v>
      </c>
      <c r="AW288" s="11" t="s">
        <v>40</v>
      </c>
      <c r="AX288" s="11" t="s">
        <v>87</v>
      </c>
      <c r="AY288" s="147" t="s">
        <v>245</v>
      </c>
    </row>
    <row r="289" spans="2:65" s="12" customFormat="1" ht="11.25">
      <c r="B289" s="152"/>
      <c r="D289" s="146" t="s">
        <v>253</v>
      </c>
      <c r="E289" s="153" t="s">
        <v>1</v>
      </c>
      <c r="F289" s="154" t="s">
        <v>839</v>
      </c>
      <c r="H289" s="155">
        <v>-71.099999999999994</v>
      </c>
      <c r="I289" s="156"/>
      <c r="L289" s="152"/>
      <c r="M289" s="157"/>
      <c r="T289" s="158"/>
      <c r="AT289" s="153" t="s">
        <v>253</v>
      </c>
      <c r="AU289" s="153" t="s">
        <v>96</v>
      </c>
      <c r="AV289" s="12" t="s">
        <v>96</v>
      </c>
      <c r="AW289" s="12" t="s">
        <v>40</v>
      </c>
      <c r="AX289" s="12" t="s">
        <v>87</v>
      </c>
      <c r="AY289" s="153" t="s">
        <v>245</v>
      </c>
    </row>
    <row r="290" spans="2:65" s="13" customFormat="1" ht="11.25">
      <c r="B290" s="159"/>
      <c r="D290" s="146" t="s">
        <v>253</v>
      </c>
      <c r="E290" s="160" t="s">
        <v>1</v>
      </c>
      <c r="F290" s="161" t="s">
        <v>275</v>
      </c>
      <c r="H290" s="162">
        <v>178.2</v>
      </c>
      <c r="I290" s="163"/>
      <c r="L290" s="159"/>
      <c r="M290" s="164"/>
      <c r="T290" s="165"/>
      <c r="AT290" s="160" t="s">
        <v>253</v>
      </c>
      <c r="AU290" s="160" t="s">
        <v>96</v>
      </c>
      <c r="AV290" s="13" t="s">
        <v>251</v>
      </c>
      <c r="AW290" s="13" t="s">
        <v>40</v>
      </c>
      <c r="AX290" s="13" t="s">
        <v>94</v>
      </c>
      <c r="AY290" s="160" t="s">
        <v>245</v>
      </c>
    </row>
    <row r="291" spans="2:65" s="1" customFormat="1" ht="21.75" customHeight="1">
      <c r="B291" s="33"/>
      <c r="C291" s="132" t="s">
        <v>337</v>
      </c>
      <c r="D291" s="132" t="s">
        <v>246</v>
      </c>
      <c r="E291" s="133" t="s">
        <v>840</v>
      </c>
      <c r="F291" s="134" t="s">
        <v>841</v>
      </c>
      <c r="G291" s="135" t="s">
        <v>249</v>
      </c>
      <c r="H291" s="136">
        <v>38.58</v>
      </c>
      <c r="I291" s="137"/>
      <c r="J291" s="138">
        <f>ROUND(I291*H291,2)</f>
        <v>0</v>
      </c>
      <c r="K291" s="134" t="s">
        <v>250</v>
      </c>
      <c r="L291" s="33"/>
      <c r="M291" s="139" t="s">
        <v>1</v>
      </c>
      <c r="N291" s="140" t="s">
        <v>52</v>
      </c>
      <c r="P291" s="141">
        <f>O291*H291</f>
        <v>0</v>
      </c>
      <c r="Q291" s="141">
        <v>0</v>
      </c>
      <c r="R291" s="141">
        <f>Q291*H291</f>
        <v>0</v>
      </c>
      <c r="S291" s="141">
        <v>0</v>
      </c>
      <c r="T291" s="142">
        <f>S291*H291</f>
        <v>0</v>
      </c>
      <c r="AR291" s="143" t="s">
        <v>251</v>
      </c>
      <c r="AT291" s="143" t="s">
        <v>246</v>
      </c>
      <c r="AU291" s="143" t="s">
        <v>96</v>
      </c>
      <c r="AY291" s="17" t="s">
        <v>245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7" t="s">
        <v>94</v>
      </c>
      <c r="BK291" s="144">
        <f>ROUND(I291*H291,2)</f>
        <v>0</v>
      </c>
      <c r="BL291" s="17" t="s">
        <v>251</v>
      </c>
      <c r="BM291" s="143" t="s">
        <v>842</v>
      </c>
    </row>
    <row r="292" spans="2:65" s="11" customFormat="1" ht="22.5">
      <c r="B292" s="145"/>
      <c r="D292" s="146" t="s">
        <v>253</v>
      </c>
      <c r="E292" s="147" t="s">
        <v>1</v>
      </c>
      <c r="F292" s="148" t="s">
        <v>827</v>
      </c>
      <c r="H292" s="147" t="s">
        <v>1</v>
      </c>
      <c r="I292" s="149"/>
      <c r="L292" s="145"/>
      <c r="M292" s="150"/>
      <c r="T292" s="151"/>
      <c r="AT292" s="147" t="s">
        <v>253</v>
      </c>
      <c r="AU292" s="147" t="s">
        <v>96</v>
      </c>
      <c r="AV292" s="11" t="s">
        <v>94</v>
      </c>
      <c r="AW292" s="11" t="s">
        <v>40</v>
      </c>
      <c r="AX292" s="11" t="s">
        <v>87</v>
      </c>
      <c r="AY292" s="147" t="s">
        <v>245</v>
      </c>
    </row>
    <row r="293" spans="2:65" s="11" customFormat="1" ht="11.25">
      <c r="B293" s="145"/>
      <c r="D293" s="146" t="s">
        <v>253</v>
      </c>
      <c r="E293" s="147" t="s">
        <v>1</v>
      </c>
      <c r="F293" s="148" t="s">
        <v>843</v>
      </c>
      <c r="H293" s="147" t="s">
        <v>1</v>
      </c>
      <c r="I293" s="149"/>
      <c r="L293" s="145"/>
      <c r="M293" s="150"/>
      <c r="T293" s="151"/>
      <c r="AT293" s="147" t="s">
        <v>253</v>
      </c>
      <c r="AU293" s="147" t="s">
        <v>96</v>
      </c>
      <c r="AV293" s="11" t="s">
        <v>94</v>
      </c>
      <c r="AW293" s="11" t="s">
        <v>40</v>
      </c>
      <c r="AX293" s="11" t="s">
        <v>87</v>
      </c>
      <c r="AY293" s="147" t="s">
        <v>245</v>
      </c>
    </row>
    <row r="294" spans="2:65" s="11" customFormat="1" ht="11.25">
      <c r="B294" s="145"/>
      <c r="D294" s="146" t="s">
        <v>253</v>
      </c>
      <c r="E294" s="147" t="s">
        <v>1</v>
      </c>
      <c r="F294" s="148" t="s">
        <v>844</v>
      </c>
      <c r="H294" s="147" t="s">
        <v>1</v>
      </c>
      <c r="I294" s="149"/>
      <c r="L294" s="145"/>
      <c r="M294" s="150"/>
      <c r="T294" s="151"/>
      <c r="AT294" s="147" t="s">
        <v>253</v>
      </c>
      <c r="AU294" s="147" t="s">
        <v>96</v>
      </c>
      <c r="AV294" s="11" t="s">
        <v>94</v>
      </c>
      <c r="AW294" s="11" t="s">
        <v>40</v>
      </c>
      <c r="AX294" s="11" t="s">
        <v>87</v>
      </c>
      <c r="AY294" s="147" t="s">
        <v>245</v>
      </c>
    </row>
    <row r="295" spans="2:65" s="12" customFormat="1" ht="11.25">
      <c r="B295" s="152"/>
      <c r="D295" s="146" t="s">
        <v>253</v>
      </c>
      <c r="E295" s="153" t="s">
        <v>1</v>
      </c>
      <c r="F295" s="154" t="s">
        <v>845</v>
      </c>
      <c r="H295" s="155">
        <v>11.82</v>
      </c>
      <c r="I295" s="156"/>
      <c r="L295" s="152"/>
      <c r="M295" s="157"/>
      <c r="T295" s="158"/>
      <c r="AT295" s="153" t="s">
        <v>253</v>
      </c>
      <c r="AU295" s="153" t="s">
        <v>96</v>
      </c>
      <c r="AV295" s="12" t="s">
        <v>96</v>
      </c>
      <c r="AW295" s="12" t="s">
        <v>40</v>
      </c>
      <c r="AX295" s="12" t="s">
        <v>87</v>
      </c>
      <c r="AY295" s="153" t="s">
        <v>245</v>
      </c>
    </row>
    <row r="296" spans="2:65" s="12" customFormat="1" ht="11.25">
      <c r="B296" s="152"/>
      <c r="D296" s="146" t="s">
        <v>253</v>
      </c>
      <c r="E296" s="153" t="s">
        <v>1</v>
      </c>
      <c r="F296" s="154" t="s">
        <v>846</v>
      </c>
      <c r="H296" s="155">
        <v>14.5</v>
      </c>
      <c r="I296" s="156"/>
      <c r="L296" s="152"/>
      <c r="M296" s="157"/>
      <c r="T296" s="158"/>
      <c r="AT296" s="153" t="s">
        <v>253</v>
      </c>
      <c r="AU296" s="153" t="s">
        <v>96</v>
      </c>
      <c r="AV296" s="12" t="s">
        <v>96</v>
      </c>
      <c r="AW296" s="12" t="s">
        <v>40</v>
      </c>
      <c r="AX296" s="12" t="s">
        <v>87</v>
      </c>
      <c r="AY296" s="153" t="s">
        <v>245</v>
      </c>
    </row>
    <row r="297" spans="2:65" s="12" customFormat="1" ht="11.25">
      <c r="B297" s="152"/>
      <c r="D297" s="146" t="s">
        <v>253</v>
      </c>
      <c r="E297" s="153" t="s">
        <v>1</v>
      </c>
      <c r="F297" s="154" t="s">
        <v>847</v>
      </c>
      <c r="H297" s="155">
        <v>9.82</v>
      </c>
      <c r="I297" s="156"/>
      <c r="L297" s="152"/>
      <c r="M297" s="157"/>
      <c r="T297" s="158"/>
      <c r="AT297" s="153" t="s">
        <v>253</v>
      </c>
      <c r="AU297" s="153" t="s">
        <v>96</v>
      </c>
      <c r="AV297" s="12" t="s">
        <v>96</v>
      </c>
      <c r="AW297" s="12" t="s">
        <v>40</v>
      </c>
      <c r="AX297" s="12" t="s">
        <v>87</v>
      </c>
      <c r="AY297" s="153" t="s">
        <v>245</v>
      </c>
    </row>
    <row r="298" spans="2:65" s="12" customFormat="1" ht="11.25">
      <c r="B298" s="152"/>
      <c r="D298" s="146" t="s">
        <v>253</v>
      </c>
      <c r="E298" s="153" t="s">
        <v>1</v>
      </c>
      <c r="F298" s="154" t="s">
        <v>848</v>
      </c>
      <c r="H298" s="155">
        <v>2.44</v>
      </c>
      <c r="I298" s="156"/>
      <c r="L298" s="152"/>
      <c r="M298" s="157"/>
      <c r="T298" s="158"/>
      <c r="AT298" s="153" t="s">
        <v>253</v>
      </c>
      <c r="AU298" s="153" t="s">
        <v>96</v>
      </c>
      <c r="AV298" s="12" t="s">
        <v>96</v>
      </c>
      <c r="AW298" s="12" t="s">
        <v>40</v>
      </c>
      <c r="AX298" s="12" t="s">
        <v>87</v>
      </c>
      <c r="AY298" s="153" t="s">
        <v>245</v>
      </c>
    </row>
    <row r="299" spans="2:65" s="13" customFormat="1" ht="11.25">
      <c r="B299" s="159"/>
      <c r="D299" s="146" t="s">
        <v>253</v>
      </c>
      <c r="E299" s="160" t="s">
        <v>1</v>
      </c>
      <c r="F299" s="161" t="s">
        <v>275</v>
      </c>
      <c r="H299" s="162">
        <v>38.58</v>
      </c>
      <c r="I299" s="163"/>
      <c r="L299" s="159"/>
      <c r="M299" s="164"/>
      <c r="T299" s="165"/>
      <c r="AT299" s="160" t="s">
        <v>253</v>
      </c>
      <c r="AU299" s="160" t="s">
        <v>96</v>
      </c>
      <c r="AV299" s="13" t="s">
        <v>251</v>
      </c>
      <c r="AW299" s="13" t="s">
        <v>40</v>
      </c>
      <c r="AX299" s="13" t="s">
        <v>94</v>
      </c>
      <c r="AY299" s="160" t="s">
        <v>245</v>
      </c>
    </row>
    <row r="300" spans="2:65" s="1" customFormat="1" ht="21.75" customHeight="1">
      <c r="B300" s="33"/>
      <c r="C300" s="132" t="s">
        <v>342</v>
      </c>
      <c r="D300" s="132" t="s">
        <v>246</v>
      </c>
      <c r="E300" s="133" t="s">
        <v>849</v>
      </c>
      <c r="F300" s="134" t="s">
        <v>850</v>
      </c>
      <c r="G300" s="135" t="s">
        <v>249</v>
      </c>
      <c r="H300" s="136">
        <v>124.93</v>
      </c>
      <c r="I300" s="137"/>
      <c r="J300" s="138">
        <f>ROUND(I300*H300,2)</f>
        <v>0</v>
      </c>
      <c r="K300" s="134" t="s">
        <v>250</v>
      </c>
      <c r="L300" s="33"/>
      <c r="M300" s="139" t="s">
        <v>1</v>
      </c>
      <c r="N300" s="140" t="s">
        <v>52</v>
      </c>
      <c r="P300" s="141">
        <f>O300*H300</f>
        <v>0</v>
      </c>
      <c r="Q300" s="141">
        <v>0.34499999999999997</v>
      </c>
      <c r="R300" s="141">
        <f>Q300*H300</f>
        <v>43.100850000000001</v>
      </c>
      <c r="S300" s="141">
        <v>0</v>
      </c>
      <c r="T300" s="142">
        <f>S300*H300</f>
        <v>0</v>
      </c>
      <c r="AR300" s="143" t="s">
        <v>251</v>
      </c>
      <c r="AT300" s="143" t="s">
        <v>246</v>
      </c>
      <c r="AU300" s="143" t="s">
        <v>96</v>
      </c>
      <c r="AY300" s="17" t="s">
        <v>245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94</v>
      </c>
      <c r="BK300" s="144">
        <f>ROUND(I300*H300,2)</f>
        <v>0</v>
      </c>
      <c r="BL300" s="17" t="s">
        <v>251</v>
      </c>
      <c r="BM300" s="143" t="s">
        <v>851</v>
      </c>
    </row>
    <row r="301" spans="2:65" s="11" customFormat="1" ht="22.5">
      <c r="B301" s="145"/>
      <c r="D301" s="146" t="s">
        <v>253</v>
      </c>
      <c r="E301" s="147" t="s">
        <v>1</v>
      </c>
      <c r="F301" s="148" t="s">
        <v>852</v>
      </c>
      <c r="H301" s="147" t="s">
        <v>1</v>
      </c>
      <c r="I301" s="149"/>
      <c r="L301" s="145"/>
      <c r="M301" s="150"/>
      <c r="T301" s="151"/>
      <c r="AT301" s="147" t="s">
        <v>253</v>
      </c>
      <c r="AU301" s="147" t="s">
        <v>96</v>
      </c>
      <c r="AV301" s="11" t="s">
        <v>94</v>
      </c>
      <c r="AW301" s="11" t="s">
        <v>40</v>
      </c>
      <c r="AX301" s="11" t="s">
        <v>87</v>
      </c>
      <c r="AY301" s="147" t="s">
        <v>245</v>
      </c>
    </row>
    <row r="302" spans="2:65" s="11" customFormat="1" ht="22.5">
      <c r="B302" s="145"/>
      <c r="D302" s="146" t="s">
        <v>253</v>
      </c>
      <c r="E302" s="147" t="s">
        <v>1</v>
      </c>
      <c r="F302" s="148" t="s">
        <v>827</v>
      </c>
      <c r="H302" s="147" t="s">
        <v>1</v>
      </c>
      <c r="I302" s="149"/>
      <c r="L302" s="145"/>
      <c r="M302" s="150"/>
      <c r="T302" s="151"/>
      <c r="AT302" s="147" t="s">
        <v>253</v>
      </c>
      <c r="AU302" s="147" t="s">
        <v>96</v>
      </c>
      <c r="AV302" s="11" t="s">
        <v>94</v>
      </c>
      <c r="AW302" s="11" t="s">
        <v>40</v>
      </c>
      <c r="AX302" s="11" t="s">
        <v>87</v>
      </c>
      <c r="AY302" s="147" t="s">
        <v>245</v>
      </c>
    </row>
    <row r="303" spans="2:65" s="11" customFormat="1" ht="22.5">
      <c r="B303" s="145"/>
      <c r="D303" s="146" t="s">
        <v>253</v>
      </c>
      <c r="E303" s="147" t="s">
        <v>1</v>
      </c>
      <c r="F303" s="148" t="s">
        <v>853</v>
      </c>
      <c r="H303" s="147" t="s">
        <v>1</v>
      </c>
      <c r="I303" s="149"/>
      <c r="L303" s="145"/>
      <c r="M303" s="150"/>
      <c r="T303" s="151"/>
      <c r="AT303" s="147" t="s">
        <v>253</v>
      </c>
      <c r="AU303" s="147" t="s">
        <v>96</v>
      </c>
      <c r="AV303" s="11" t="s">
        <v>94</v>
      </c>
      <c r="AW303" s="11" t="s">
        <v>40</v>
      </c>
      <c r="AX303" s="11" t="s">
        <v>87</v>
      </c>
      <c r="AY303" s="147" t="s">
        <v>245</v>
      </c>
    </row>
    <row r="304" spans="2:65" s="11" customFormat="1" ht="22.5">
      <c r="B304" s="145"/>
      <c r="D304" s="146" t="s">
        <v>253</v>
      </c>
      <c r="E304" s="147" t="s">
        <v>1</v>
      </c>
      <c r="F304" s="148" t="s">
        <v>829</v>
      </c>
      <c r="H304" s="147" t="s">
        <v>1</v>
      </c>
      <c r="I304" s="149"/>
      <c r="L304" s="145"/>
      <c r="M304" s="150"/>
      <c r="T304" s="151"/>
      <c r="AT304" s="147" t="s">
        <v>253</v>
      </c>
      <c r="AU304" s="147" t="s">
        <v>96</v>
      </c>
      <c r="AV304" s="11" t="s">
        <v>94</v>
      </c>
      <c r="AW304" s="11" t="s">
        <v>40</v>
      </c>
      <c r="AX304" s="11" t="s">
        <v>87</v>
      </c>
      <c r="AY304" s="147" t="s">
        <v>245</v>
      </c>
    </row>
    <row r="305" spans="2:65" s="12" customFormat="1" ht="22.5">
      <c r="B305" s="152"/>
      <c r="D305" s="146" t="s">
        <v>253</v>
      </c>
      <c r="E305" s="153" t="s">
        <v>1</v>
      </c>
      <c r="F305" s="154" t="s">
        <v>830</v>
      </c>
      <c r="H305" s="155">
        <v>249.3</v>
      </c>
      <c r="I305" s="156"/>
      <c r="L305" s="152"/>
      <c r="M305" s="157"/>
      <c r="T305" s="158"/>
      <c r="AT305" s="153" t="s">
        <v>253</v>
      </c>
      <c r="AU305" s="153" t="s">
        <v>96</v>
      </c>
      <c r="AV305" s="12" t="s">
        <v>96</v>
      </c>
      <c r="AW305" s="12" t="s">
        <v>40</v>
      </c>
      <c r="AX305" s="12" t="s">
        <v>87</v>
      </c>
      <c r="AY305" s="153" t="s">
        <v>245</v>
      </c>
    </row>
    <row r="306" spans="2:65" s="12" customFormat="1" ht="11.25">
      <c r="B306" s="152"/>
      <c r="D306" s="146" t="s">
        <v>253</v>
      </c>
      <c r="E306" s="153" t="s">
        <v>1</v>
      </c>
      <c r="F306" s="154" t="s">
        <v>831</v>
      </c>
      <c r="H306" s="155">
        <v>-178.2</v>
      </c>
      <c r="I306" s="156"/>
      <c r="L306" s="152"/>
      <c r="M306" s="157"/>
      <c r="T306" s="158"/>
      <c r="AT306" s="153" t="s">
        <v>253</v>
      </c>
      <c r="AU306" s="153" t="s">
        <v>96</v>
      </c>
      <c r="AV306" s="12" t="s">
        <v>96</v>
      </c>
      <c r="AW306" s="12" t="s">
        <v>40</v>
      </c>
      <c r="AX306" s="12" t="s">
        <v>87</v>
      </c>
      <c r="AY306" s="153" t="s">
        <v>245</v>
      </c>
    </row>
    <row r="307" spans="2:65" s="15" customFormat="1" ht="11.25">
      <c r="B307" s="177"/>
      <c r="D307" s="146" t="s">
        <v>253</v>
      </c>
      <c r="E307" s="178" t="s">
        <v>1</v>
      </c>
      <c r="F307" s="179" t="s">
        <v>695</v>
      </c>
      <c r="H307" s="180">
        <v>71.099999999999994</v>
      </c>
      <c r="I307" s="181"/>
      <c r="L307" s="177"/>
      <c r="M307" s="182"/>
      <c r="T307" s="183"/>
      <c r="AT307" s="178" t="s">
        <v>253</v>
      </c>
      <c r="AU307" s="178" t="s">
        <v>96</v>
      </c>
      <c r="AV307" s="15" t="s">
        <v>114</v>
      </c>
      <c r="AW307" s="15" t="s">
        <v>40</v>
      </c>
      <c r="AX307" s="15" t="s">
        <v>87</v>
      </c>
      <c r="AY307" s="178" t="s">
        <v>245</v>
      </c>
    </row>
    <row r="308" spans="2:65" s="11" customFormat="1" ht="22.5">
      <c r="B308" s="145"/>
      <c r="D308" s="146" t="s">
        <v>253</v>
      </c>
      <c r="E308" s="147" t="s">
        <v>1</v>
      </c>
      <c r="F308" s="148" t="s">
        <v>781</v>
      </c>
      <c r="H308" s="147" t="s">
        <v>1</v>
      </c>
      <c r="I308" s="149"/>
      <c r="L308" s="145"/>
      <c r="M308" s="150"/>
      <c r="T308" s="151"/>
      <c r="AT308" s="147" t="s">
        <v>253</v>
      </c>
      <c r="AU308" s="147" t="s">
        <v>96</v>
      </c>
      <c r="AV308" s="11" t="s">
        <v>94</v>
      </c>
      <c r="AW308" s="11" t="s">
        <v>40</v>
      </c>
      <c r="AX308" s="11" t="s">
        <v>87</v>
      </c>
      <c r="AY308" s="147" t="s">
        <v>245</v>
      </c>
    </row>
    <row r="309" spans="2:65" s="11" customFormat="1" ht="22.5">
      <c r="B309" s="145"/>
      <c r="D309" s="146" t="s">
        <v>253</v>
      </c>
      <c r="E309" s="147" t="s">
        <v>1</v>
      </c>
      <c r="F309" s="148" t="s">
        <v>854</v>
      </c>
      <c r="H309" s="147" t="s">
        <v>1</v>
      </c>
      <c r="I309" s="149"/>
      <c r="L309" s="145"/>
      <c r="M309" s="150"/>
      <c r="T309" s="151"/>
      <c r="AT309" s="147" t="s">
        <v>253</v>
      </c>
      <c r="AU309" s="147" t="s">
        <v>96</v>
      </c>
      <c r="AV309" s="11" t="s">
        <v>94</v>
      </c>
      <c r="AW309" s="11" t="s">
        <v>40</v>
      </c>
      <c r="AX309" s="11" t="s">
        <v>87</v>
      </c>
      <c r="AY309" s="147" t="s">
        <v>245</v>
      </c>
    </row>
    <row r="310" spans="2:65" s="12" customFormat="1" ht="22.5">
      <c r="B310" s="152"/>
      <c r="D310" s="146" t="s">
        <v>253</v>
      </c>
      <c r="E310" s="153" t="s">
        <v>1</v>
      </c>
      <c r="F310" s="154" t="s">
        <v>855</v>
      </c>
      <c r="H310" s="155">
        <v>53.83</v>
      </c>
      <c r="I310" s="156"/>
      <c r="L310" s="152"/>
      <c r="M310" s="157"/>
      <c r="T310" s="158"/>
      <c r="AT310" s="153" t="s">
        <v>253</v>
      </c>
      <c r="AU310" s="153" t="s">
        <v>96</v>
      </c>
      <c r="AV310" s="12" t="s">
        <v>96</v>
      </c>
      <c r="AW310" s="12" t="s">
        <v>40</v>
      </c>
      <c r="AX310" s="12" t="s">
        <v>87</v>
      </c>
      <c r="AY310" s="153" t="s">
        <v>245</v>
      </c>
    </row>
    <row r="311" spans="2:65" s="15" customFormat="1" ht="11.25">
      <c r="B311" s="177"/>
      <c r="D311" s="146" t="s">
        <v>253</v>
      </c>
      <c r="E311" s="178" t="s">
        <v>1</v>
      </c>
      <c r="F311" s="179" t="s">
        <v>695</v>
      </c>
      <c r="H311" s="180">
        <v>53.83</v>
      </c>
      <c r="I311" s="181"/>
      <c r="L311" s="177"/>
      <c r="M311" s="182"/>
      <c r="T311" s="183"/>
      <c r="AT311" s="178" t="s">
        <v>253</v>
      </c>
      <c r="AU311" s="178" t="s">
        <v>96</v>
      </c>
      <c r="AV311" s="15" t="s">
        <v>114</v>
      </c>
      <c r="AW311" s="15" t="s">
        <v>40</v>
      </c>
      <c r="AX311" s="15" t="s">
        <v>87</v>
      </c>
      <c r="AY311" s="178" t="s">
        <v>245</v>
      </c>
    </row>
    <row r="312" spans="2:65" s="13" customFormat="1" ht="11.25">
      <c r="B312" s="159"/>
      <c r="D312" s="146" t="s">
        <v>253</v>
      </c>
      <c r="E312" s="160" t="s">
        <v>1</v>
      </c>
      <c r="F312" s="161" t="s">
        <v>275</v>
      </c>
      <c r="H312" s="162">
        <v>124.93</v>
      </c>
      <c r="I312" s="163"/>
      <c r="L312" s="159"/>
      <c r="M312" s="164"/>
      <c r="T312" s="165"/>
      <c r="AT312" s="160" t="s">
        <v>253</v>
      </c>
      <c r="AU312" s="160" t="s">
        <v>96</v>
      </c>
      <c r="AV312" s="13" t="s">
        <v>251</v>
      </c>
      <c r="AW312" s="13" t="s">
        <v>40</v>
      </c>
      <c r="AX312" s="13" t="s">
        <v>94</v>
      </c>
      <c r="AY312" s="160" t="s">
        <v>245</v>
      </c>
    </row>
    <row r="313" spans="2:65" s="1" customFormat="1" ht="24.2" customHeight="1">
      <c r="B313" s="33"/>
      <c r="C313" s="132" t="s">
        <v>347</v>
      </c>
      <c r="D313" s="132" t="s">
        <v>246</v>
      </c>
      <c r="E313" s="133" t="s">
        <v>856</v>
      </c>
      <c r="F313" s="134" t="s">
        <v>857</v>
      </c>
      <c r="G313" s="135" t="s">
        <v>249</v>
      </c>
      <c r="H313" s="136">
        <v>178.2</v>
      </c>
      <c r="I313" s="137"/>
      <c r="J313" s="138">
        <f>ROUND(I313*H313,2)</f>
        <v>0</v>
      </c>
      <c r="K313" s="134" t="s">
        <v>250</v>
      </c>
      <c r="L313" s="33"/>
      <c r="M313" s="139" t="s">
        <v>1</v>
      </c>
      <c r="N313" s="140" t="s">
        <v>52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251</v>
      </c>
      <c r="AT313" s="143" t="s">
        <v>246</v>
      </c>
      <c r="AU313" s="143" t="s">
        <v>96</v>
      </c>
      <c r="AY313" s="17" t="s">
        <v>245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94</v>
      </c>
      <c r="BK313" s="144">
        <f>ROUND(I313*H313,2)</f>
        <v>0</v>
      </c>
      <c r="BL313" s="17" t="s">
        <v>251</v>
      </c>
      <c r="BM313" s="143" t="s">
        <v>858</v>
      </c>
    </row>
    <row r="314" spans="2:65" s="11" customFormat="1" ht="22.5">
      <c r="B314" s="145"/>
      <c r="D314" s="146" t="s">
        <v>253</v>
      </c>
      <c r="E314" s="147" t="s">
        <v>1</v>
      </c>
      <c r="F314" s="148" t="s">
        <v>827</v>
      </c>
      <c r="H314" s="147" t="s">
        <v>1</v>
      </c>
      <c r="I314" s="149"/>
      <c r="L314" s="145"/>
      <c r="M314" s="150"/>
      <c r="T314" s="151"/>
      <c r="AT314" s="147" t="s">
        <v>253</v>
      </c>
      <c r="AU314" s="147" t="s">
        <v>96</v>
      </c>
      <c r="AV314" s="11" t="s">
        <v>94</v>
      </c>
      <c r="AW314" s="11" t="s">
        <v>40</v>
      </c>
      <c r="AX314" s="11" t="s">
        <v>87</v>
      </c>
      <c r="AY314" s="147" t="s">
        <v>245</v>
      </c>
    </row>
    <row r="315" spans="2:65" s="11" customFormat="1" ht="22.5">
      <c r="B315" s="145"/>
      <c r="D315" s="146" t="s">
        <v>253</v>
      </c>
      <c r="E315" s="147" t="s">
        <v>1</v>
      </c>
      <c r="F315" s="148" t="s">
        <v>859</v>
      </c>
      <c r="H315" s="147" t="s">
        <v>1</v>
      </c>
      <c r="I315" s="149"/>
      <c r="L315" s="145"/>
      <c r="M315" s="150"/>
      <c r="T315" s="151"/>
      <c r="AT315" s="147" t="s">
        <v>253</v>
      </c>
      <c r="AU315" s="147" t="s">
        <v>96</v>
      </c>
      <c r="AV315" s="11" t="s">
        <v>94</v>
      </c>
      <c r="AW315" s="11" t="s">
        <v>40</v>
      </c>
      <c r="AX315" s="11" t="s">
        <v>87</v>
      </c>
      <c r="AY315" s="147" t="s">
        <v>245</v>
      </c>
    </row>
    <row r="316" spans="2:65" s="11" customFormat="1" ht="22.5">
      <c r="B316" s="145"/>
      <c r="D316" s="146" t="s">
        <v>253</v>
      </c>
      <c r="E316" s="147" t="s">
        <v>1</v>
      </c>
      <c r="F316" s="148" t="s">
        <v>836</v>
      </c>
      <c r="H316" s="147" t="s">
        <v>1</v>
      </c>
      <c r="I316" s="149"/>
      <c r="L316" s="145"/>
      <c r="M316" s="150"/>
      <c r="T316" s="151"/>
      <c r="AT316" s="147" t="s">
        <v>253</v>
      </c>
      <c r="AU316" s="147" t="s">
        <v>96</v>
      </c>
      <c r="AV316" s="11" t="s">
        <v>94</v>
      </c>
      <c r="AW316" s="11" t="s">
        <v>40</v>
      </c>
      <c r="AX316" s="11" t="s">
        <v>87</v>
      </c>
      <c r="AY316" s="147" t="s">
        <v>245</v>
      </c>
    </row>
    <row r="317" spans="2:65" s="12" customFormat="1" ht="11.25">
      <c r="B317" s="152"/>
      <c r="D317" s="146" t="s">
        <v>253</v>
      </c>
      <c r="E317" s="153" t="s">
        <v>1</v>
      </c>
      <c r="F317" s="154" t="s">
        <v>837</v>
      </c>
      <c r="H317" s="155">
        <v>249.3</v>
      </c>
      <c r="I317" s="156"/>
      <c r="L317" s="152"/>
      <c r="M317" s="157"/>
      <c r="T317" s="158"/>
      <c r="AT317" s="153" t="s">
        <v>253</v>
      </c>
      <c r="AU317" s="153" t="s">
        <v>96</v>
      </c>
      <c r="AV317" s="12" t="s">
        <v>96</v>
      </c>
      <c r="AW317" s="12" t="s">
        <v>40</v>
      </c>
      <c r="AX317" s="12" t="s">
        <v>87</v>
      </c>
      <c r="AY317" s="153" t="s">
        <v>245</v>
      </c>
    </row>
    <row r="318" spans="2:65" s="11" customFormat="1" ht="11.25">
      <c r="B318" s="145"/>
      <c r="D318" s="146" t="s">
        <v>253</v>
      </c>
      <c r="E318" s="147" t="s">
        <v>1</v>
      </c>
      <c r="F318" s="148" t="s">
        <v>838</v>
      </c>
      <c r="H318" s="147" t="s">
        <v>1</v>
      </c>
      <c r="I318" s="149"/>
      <c r="L318" s="145"/>
      <c r="M318" s="150"/>
      <c r="T318" s="151"/>
      <c r="AT318" s="147" t="s">
        <v>253</v>
      </c>
      <c r="AU318" s="147" t="s">
        <v>96</v>
      </c>
      <c r="AV318" s="11" t="s">
        <v>94</v>
      </c>
      <c r="AW318" s="11" t="s">
        <v>40</v>
      </c>
      <c r="AX318" s="11" t="s">
        <v>87</v>
      </c>
      <c r="AY318" s="147" t="s">
        <v>245</v>
      </c>
    </row>
    <row r="319" spans="2:65" s="12" customFormat="1" ht="11.25">
      <c r="B319" s="152"/>
      <c r="D319" s="146" t="s">
        <v>253</v>
      </c>
      <c r="E319" s="153" t="s">
        <v>1</v>
      </c>
      <c r="F319" s="154" t="s">
        <v>839</v>
      </c>
      <c r="H319" s="155">
        <v>-71.099999999999994</v>
      </c>
      <c r="I319" s="156"/>
      <c r="L319" s="152"/>
      <c r="M319" s="157"/>
      <c r="T319" s="158"/>
      <c r="AT319" s="153" t="s">
        <v>253</v>
      </c>
      <c r="AU319" s="153" t="s">
        <v>96</v>
      </c>
      <c r="AV319" s="12" t="s">
        <v>96</v>
      </c>
      <c r="AW319" s="12" t="s">
        <v>40</v>
      </c>
      <c r="AX319" s="12" t="s">
        <v>87</v>
      </c>
      <c r="AY319" s="153" t="s">
        <v>245</v>
      </c>
    </row>
    <row r="320" spans="2:65" s="13" customFormat="1" ht="11.25">
      <c r="B320" s="159"/>
      <c r="D320" s="146" t="s">
        <v>253</v>
      </c>
      <c r="E320" s="160" t="s">
        <v>1</v>
      </c>
      <c r="F320" s="161" t="s">
        <v>275</v>
      </c>
      <c r="H320" s="162">
        <v>178.2</v>
      </c>
      <c r="I320" s="163"/>
      <c r="L320" s="159"/>
      <c r="M320" s="164"/>
      <c r="T320" s="165"/>
      <c r="AT320" s="160" t="s">
        <v>253</v>
      </c>
      <c r="AU320" s="160" t="s">
        <v>96</v>
      </c>
      <c r="AV320" s="13" t="s">
        <v>251</v>
      </c>
      <c r="AW320" s="13" t="s">
        <v>40</v>
      </c>
      <c r="AX320" s="13" t="s">
        <v>94</v>
      </c>
      <c r="AY320" s="160" t="s">
        <v>245</v>
      </c>
    </row>
    <row r="321" spans="2:65" s="1" customFormat="1" ht="21.75" customHeight="1">
      <c r="B321" s="33"/>
      <c r="C321" s="132" t="s">
        <v>7</v>
      </c>
      <c r="D321" s="132" t="s">
        <v>246</v>
      </c>
      <c r="E321" s="133" t="s">
        <v>860</v>
      </c>
      <c r="F321" s="134" t="s">
        <v>861</v>
      </c>
      <c r="G321" s="135" t="s">
        <v>249</v>
      </c>
      <c r="H321" s="136">
        <v>35.299999999999997</v>
      </c>
      <c r="I321" s="137"/>
      <c r="J321" s="138">
        <f>ROUND(I321*H321,2)</f>
        <v>0</v>
      </c>
      <c r="K321" s="134" t="s">
        <v>250</v>
      </c>
      <c r="L321" s="33"/>
      <c r="M321" s="139" t="s">
        <v>1</v>
      </c>
      <c r="N321" s="140" t="s">
        <v>52</v>
      </c>
      <c r="P321" s="141">
        <f>O321*H321</f>
        <v>0</v>
      </c>
      <c r="Q321" s="141">
        <v>0.46</v>
      </c>
      <c r="R321" s="141">
        <f>Q321*H321</f>
        <v>16.238</v>
      </c>
      <c r="S321" s="141">
        <v>0</v>
      </c>
      <c r="T321" s="142">
        <f>S321*H321</f>
        <v>0</v>
      </c>
      <c r="AR321" s="143" t="s">
        <v>251</v>
      </c>
      <c r="AT321" s="143" t="s">
        <v>246</v>
      </c>
      <c r="AU321" s="143" t="s">
        <v>96</v>
      </c>
      <c r="AY321" s="17" t="s">
        <v>245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94</v>
      </c>
      <c r="BK321" s="144">
        <f>ROUND(I321*H321,2)</f>
        <v>0</v>
      </c>
      <c r="BL321" s="17" t="s">
        <v>251</v>
      </c>
      <c r="BM321" s="143" t="s">
        <v>862</v>
      </c>
    </row>
    <row r="322" spans="2:65" s="11" customFormat="1" ht="22.5">
      <c r="B322" s="145"/>
      <c r="D322" s="146" t="s">
        <v>253</v>
      </c>
      <c r="E322" s="147" t="s">
        <v>1</v>
      </c>
      <c r="F322" s="148" t="s">
        <v>863</v>
      </c>
      <c r="H322" s="147" t="s">
        <v>1</v>
      </c>
      <c r="I322" s="149"/>
      <c r="L322" s="145"/>
      <c r="M322" s="150"/>
      <c r="T322" s="151"/>
      <c r="AT322" s="147" t="s">
        <v>253</v>
      </c>
      <c r="AU322" s="147" t="s">
        <v>96</v>
      </c>
      <c r="AV322" s="11" t="s">
        <v>94</v>
      </c>
      <c r="AW322" s="11" t="s">
        <v>40</v>
      </c>
      <c r="AX322" s="11" t="s">
        <v>87</v>
      </c>
      <c r="AY322" s="147" t="s">
        <v>245</v>
      </c>
    </row>
    <row r="323" spans="2:65" s="11" customFormat="1" ht="22.5">
      <c r="B323" s="145"/>
      <c r="D323" s="146" t="s">
        <v>253</v>
      </c>
      <c r="E323" s="147" t="s">
        <v>1</v>
      </c>
      <c r="F323" s="148" t="s">
        <v>864</v>
      </c>
      <c r="H323" s="147" t="s">
        <v>1</v>
      </c>
      <c r="I323" s="149"/>
      <c r="L323" s="145"/>
      <c r="M323" s="150"/>
      <c r="T323" s="151"/>
      <c r="AT323" s="147" t="s">
        <v>253</v>
      </c>
      <c r="AU323" s="147" t="s">
        <v>96</v>
      </c>
      <c r="AV323" s="11" t="s">
        <v>94</v>
      </c>
      <c r="AW323" s="11" t="s">
        <v>40</v>
      </c>
      <c r="AX323" s="11" t="s">
        <v>87</v>
      </c>
      <c r="AY323" s="147" t="s">
        <v>245</v>
      </c>
    </row>
    <row r="324" spans="2:65" s="11" customFormat="1" ht="11.25">
      <c r="B324" s="145"/>
      <c r="D324" s="146" t="s">
        <v>253</v>
      </c>
      <c r="E324" s="147" t="s">
        <v>1</v>
      </c>
      <c r="F324" s="148" t="s">
        <v>865</v>
      </c>
      <c r="H324" s="147" t="s">
        <v>1</v>
      </c>
      <c r="I324" s="149"/>
      <c r="L324" s="145"/>
      <c r="M324" s="150"/>
      <c r="T324" s="151"/>
      <c r="AT324" s="147" t="s">
        <v>253</v>
      </c>
      <c r="AU324" s="147" t="s">
        <v>96</v>
      </c>
      <c r="AV324" s="11" t="s">
        <v>94</v>
      </c>
      <c r="AW324" s="11" t="s">
        <v>40</v>
      </c>
      <c r="AX324" s="11" t="s">
        <v>87</v>
      </c>
      <c r="AY324" s="147" t="s">
        <v>245</v>
      </c>
    </row>
    <row r="325" spans="2:65" s="12" customFormat="1" ht="11.25">
      <c r="B325" s="152"/>
      <c r="D325" s="146" t="s">
        <v>253</v>
      </c>
      <c r="E325" s="153" t="s">
        <v>1</v>
      </c>
      <c r="F325" s="154" t="s">
        <v>866</v>
      </c>
      <c r="H325" s="155">
        <v>33.5</v>
      </c>
      <c r="I325" s="156"/>
      <c r="L325" s="152"/>
      <c r="M325" s="157"/>
      <c r="T325" s="158"/>
      <c r="AT325" s="153" t="s">
        <v>253</v>
      </c>
      <c r="AU325" s="153" t="s">
        <v>96</v>
      </c>
      <c r="AV325" s="12" t="s">
        <v>96</v>
      </c>
      <c r="AW325" s="12" t="s">
        <v>40</v>
      </c>
      <c r="AX325" s="12" t="s">
        <v>87</v>
      </c>
      <c r="AY325" s="153" t="s">
        <v>245</v>
      </c>
    </row>
    <row r="326" spans="2:65" s="12" customFormat="1" ht="11.25">
      <c r="B326" s="152"/>
      <c r="D326" s="146" t="s">
        <v>253</v>
      </c>
      <c r="E326" s="153" t="s">
        <v>1</v>
      </c>
      <c r="F326" s="154" t="s">
        <v>867</v>
      </c>
      <c r="H326" s="155">
        <v>1.8</v>
      </c>
      <c r="I326" s="156"/>
      <c r="L326" s="152"/>
      <c r="M326" s="157"/>
      <c r="T326" s="158"/>
      <c r="AT326" s="153" t="s">
        <v>253</v>
      </c>
      <c r="AU326" s="153" t="s">
        <v>96</v>
      </c>
      <c r="AV326" s="12" t="s">
        <v>96</v>
      </c>
      <c r="AW326" s="12" t="s">
        <v>40</v>
      </c>
      <c r="AX326" s="12" t="s">
        <v>87</v>
      </c>
      <c r="AY326" s="153" t="s">
        <v>245</v>
      </c>
    </row>
    <row r="327" spans="2:65" s="13" customFormat="1" ht="11.25">
      <c r="B327" s="159"/>
      <c r="D327" s="146" t="s">
        <v>253</v>
      </c>
      <c r="E327" s="160" t="s">
        <v>1</v>
      </c>
      <c r="F327" s="161" t="s">
        <v>275</v>
      </c>
      <c r="H327" s="162">
        <v>35.299999999999997</v>
      </c>
      <c r="I327" s="163"/>
      <c r="L327" s="159"/>
      <c r="M327" s="164"/>
      <c r="T327" s="165"/>
      <c r="AT327" s="160" t="s">
        <v>253</v>
      </c>
      <c r="AU327" s="160" t="s">
        <v>96</v>
      </c>
      <c r="AV327" s="13" t="s">
        <v>251</v>
      </c>
      <c r="AW327" s="13" t="s">
        <v>40</v>
      </c>
      <c r="AX327" s="13" t="s">
        <v>94</v>
      </c>
      <c r="AY327" s="160" t="s">
        <v>245</v>
      </c>
    </row>
    <row r="328" spans="2:65" s="1" customFormat="1" ht="24.2" customHeight="1">
      <c r="B328" s="33"/>
      <c r="C328" s="132" t="s">
        <v>359</v>
      </c>
      <c r="D328" s="132" t="s">
        <v>246</v>
      </c>
      <c r="E328" s="133" t="s">
        <v>868</v>
      </c>
      <c r="F328" s="134" t="s">
        <v>869</v>
      </c>
      <c r="G328" s="135" t="s">
        <v>249</v>
      </c>
      <c r="H328" s="136">
        <v>374.7</v>
      </c>
      <c r="I328" s="137"/>
      <c r="J328" s="138">
        <f>ROUND(I328*H328,2)</f>
        <v>0</v>
      </c>
      <c r="K328" s="134" t="s">
        <v>250</v>
      </c>
      <c r="L328" s="33"/>
      <c r="M328" s="139" t="s">
        <v>1</v>
      </c>
      <c r="N328" s="140" t="s">
        <v>52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251</v>
      </c>
      <c r="AT328" s="143" t="s">
        <v>246</v>
      </c>
      <c r="AU328" s="143" t="s">
        <v>96</v>
      </c>
      <c r="AY328" s="17" t="s">
        <v>245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94</v>
      </c>
      <c r="BK328" s="144">
        <f>ROUND(I328*H328,2)</f>
        <v>0</v>
      </c>
      <c r="BL328" s="17" t="s">
        <v>251</v>
      </c>
      <c r="BM328" s="143" t="s">
        <v>870</v>
      </c>
    </row>
    <row r="329" spans="2:65" s="11" customFormat="1" ht="22.5">
      <c r="B329" s="145"/>
      <c r="D329" s="146" t="s">
        <v>253</v>
      </c>
      <c r="E329" s="147" t="s">
        <v>1</v>
      </c>
      <c r="F329" s="148" t="s">
        <v>863</v>
      </c>
      <c r="H329" s="147" t="s">
        <v>1</v>
      </c>
      <c r="I329" s="149"/>
      <c r="L329" s="145"/>
      <c r="M329" s="150"/>
      <c r="T329" s="151"/>
      <c r="AT329" s="147" t="s">
        <v>253</v>
      </c>
      <c r="AU329" s="147" t="s">
        <v>96</v>
      </c>
      <c r="AV329" s="11" t="s">
        <v>94</v>
      </c>
      <c r="AW329" s="11" t="s">
        <v>40</v>
      </c>
      <c r="AX329" s="11" t="s">
        <v>87</v>
      </c>
      <c r="AY329" s="147" t="s">
        <v>245</v>
      </c>
    </row>
    <row r="330" spans="2:65" s="11" customFormat="1" ht="22.5">
      <c r="B330" s="145"/>
      <c r="D330" s="146" t="s">
        <v>253</v>
      </c>
      <c r="E330" s="147" t="s">
        <v>1</v>
      </c>
      <c r="F330" s="148" t="s">
        <v>864</v>
      </c>
      <c r="H330" s="147" t="s">
        <v>1</v>
      </c>
      <c r="I330" s="149"/>
      <c r="L330" s="145"/>
      <c r="M330" s="150"/>
      <c r="T330" s="151"/>
      <c r="AT330" s="147" t="s">
        <v>253</v>
      </c>
      <c r="AU330" s="147" t="s">
        <v>96</v>
      </c>
      <c r="AV330" s="11" t="s">
        <v>94</v>
      </c>
      <c r="AW330" s="11" t="s">
        <v>40</v>
      </c>
      <c r="AX330" s="11" t="s">
        <v>87</v>
      </c>
      <c r="AY330" s="147" t="s">
        <v>245</v>
      </c>
    </row>
    <row r="331" spans="2:65" s="11" customFormat="1" ht="11.25">
      <c r="B331" s="145"/>
      <c r="D331" s="146" t="s">
        <v>253</v>
      </c>
      <c r="E331" s="147" t="s">
        <v>1</v>
      </c>
      <c r="F331" s="148" t="s">
        <v>871</v>
      </c>
      <c r="H331" s="147" t="s">
        <v>1</v>
      </c>
      <c r="I331" s="149"/>
      <c r="L331" s="145"/>
      <c r="M331" s="150"/>
      <c r="T331" s="151"/>
      <c r="AT331" s="147" t="s">
        <v>253</v>
      </c>
      <c r="AU331" s="147" t="s">
        <v>96</v>
      </c>
      <c r="AV331" s="11" t="s">
        <v>94</v>
      </c>
      <c r="AW331" s="11" t="s">
        <v>40</v>
      </c>
      <c r="AX331" s="11" t="s">
        <v>87</v>
      </c>
      <c r="AY331" s="147" t="s">
        <v>245</v>
      </c>
    </row>
    <row r="332" spans="2:65" s="12" customFormat="1" ht="11.25">
      <c r="B332" s="152"/>
      <c r="D332" s="146" t="s">
        <v>253</v>
      </c>
      <c r="E332" s="153" t="s">
        <v>1</v>
      </c>
      <c r="F332" s="154" t="s">
        <v>872</v>
      </c>
      <c r="H332" s="155">
        <v>410</v>
      </c>
      <c r="I332" s="156"/>
      <c r="L332" s="152"/>
      <c r="M332" s="157"/>
      <c r="T332" s="158"/>
      <c r="AT332" s="153" t="s">
        <v>253</v>
      </c>
      <c r="AU332" s="153" t="s">
        <v>96</v>
      </c>
      <c r="AV332" s="12" t="s">
        <v>96</v>
      </c>
      <c r="AW332" s="12" t="s">
        <v>40</v>
      </c>
      <c r="AX332" s="12" t="s">
        <v>87</v>
      </c>
      <c r="AY332" s="153" t="s">
        <v>245</v>
      </c>
    </row>
    <row r="333" spans="2:65" s="11" customFormat="1" ht="11.25">
      <c r="B333" s="145"/>
      <c r="D333" s="146" t="s">
        <v>253</v>
      </c>
      <c r="E333" s="147" t="s">
        <v>1</v>
      </c>
      <c r="F333" s="148" t="s">
        <v>873</v>
      </c>
      <c r="H333" s="147" t="s">
        <v>1</v>
      </c>
      <c r="I333" s="149"/>
      <c r="L333" s="145"/>
      <c r="M333" s="150"/>
      <c r="T333" s="151"/>
      <c r="AT333" s="147" t="s">
        <v>253</v>
      </c>
      <c r="AU333" s="147" t="s">
        <v>96</v>
      </c>
      <c r="AV333" s="11" t="s">
        <v>94</v>
      </c>
      <c r="AW333" s="11" t="s">
        <v>40</v>
      </c>
      <c r="AX333" s="11" t="s">
        <v>87</v>
      </c>
      <c r="AY333" s="147" t="s">
        <v>245</v>
      </c>
    </row>
    <row r="334" spans="2:65" s="12" customFormat="1" ht="11.25">
      <c r="B334" s="152"/>
      <c r="D334" s="146" t="s">
        <v>253</v>
      </c>
      <c r="E334" s="153" t="s">
        <v>1</v>
      </c>
      <c r="F334" s="154" t="s">
        <v>874</v>
      </c>
      <c r="H334" s="155">
        <v>-35.299999999999997</v>
      </c>
      <c r="I334" s="156"/>
      <c r="L334" s="152"/>
      <c r="M334" s="157"/>
      <c r="T334" s="158"/>
      <c r="AT334" s="153" t="s">
        <v>253</v>
      </c>
      <c r="AU334" s="153" t="s">
        <v>96</v>
      </c>
      <c r="AV334" s="12" t="s">
        <v>96</v>
      </c>
      <c r="AW334" s="12" t="s">
        <v>40</v>
      </c>
      <c r="AX334" s="12" t="s">
        <v>87</v>
      </c>
      <c r="AY334" s="153" t="s">
        <v>245</v>
      </c>
    </row>
    <row r="335" spans="2:65" s="13" customFormat="1" ht="11.25">
      <c r="B335" s="159"/>
      <c r="D335" s="146" t="s">
        <v>253</v>
      </c>
      <c r="E335" s="160" t="s">
        <v>1</v>
      </c>
      <c r="F335" s="161" t="s">
        <v>275</v>
      </c>
      <c r="H335" s="162">
        <v>374.7</v>
      </c>
      <c r="I335" s="163"/>
      <c r="L335" s="159"/>
      <c r="M335" s="164"/>
      <c r="T335" s="165"/>
      <c r="AT335" s="160" t="s">
        <v>253</v>
      </c>
      <c r="AU335" s="160" t="s">
        <v>96</v>
      </c>
      <c r="AV335" s="13" t="s">
        <v>251</v>
      </c>
      <c r="AW335" s="13" t="s">
        <v>40</v>
      </c>
      <c r="AX335" s="13" t="s">
        <v>94</v>
      </c>
      <c r="AY335" s="160" t="s">
        <v>245</v>
      </c>
    </row>
    <row r="336" spans="2:65" s="1" customFormat="1" ht="62.65" customHeight="1">
      <c r="B336" s="33"/>
      <c r="C336" s="132" t="s">
        <v>362</v>
      </c>
      <c r="D336" s="132" t="s">
        <v>246</v>
      </c>
      <c r="E336" s="133" t="s">
        <v>875</v>
      </c>
      <c r="F336" s="134" t="s">
        <v>876</v>
      </c>
      <c r="G336" s="135" t="s">
        <v>249</v>
      </c>
      <c r="H336" s="136">
        <v>410.1</v>
      </c>
      <c r="I336" s="137"/>
      <c r="J336" s="138">
        <f>ROUND(I336*H336,2)</f>
        <v>0</v>
      </c>
      <c r="K336" s="134" t="s">
        <v>815</v>
      </c>
      <c r="L336" s="33"/>
      <c r="M336" s="139" t="s">
        <v>1</v>
      </c>
      <c r="N336" s="140" t="s">
        <v>52</v>
      </c>
      <c r="P336" s="141">
        <f>O336*H336</f>
        <v>0</v>
      </c>
      <c r="Q336" s="141">
        <v>0.10199999999999999</v>
      </c>
      <c r="R336" s="141">
        <f>Q336*H336</f>
        <v>41.830199999999998</v>
      </c>
      <c r="S336" s="141">
        <v>0</v>
      </c>
      <c r="T336" s="142">
        <f>S336*H336</f>
        <v>0</v>
      </c>
      <c r="AR336" s="143" t="s">
        <v>251</v>
      </c>
      <c r="AT336" s="143" t="s">
        <v>246</v>
      </c>
      <c r="AU336" s="143" t="s">
        <v>96</v>
      </c>
      <c r="AY336" s="17" t="s">
        <v>245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94</v>
      </c>
      <c r="BK336" s="144">
        <f>ROUND(I336*H336,2)</f>
        <v>0</v>
      </c>
      <c r="BL336" s="17" t="s">
        <v>251</v>
      </c>
      <c r="BM336" s="143" t="s">
        <v>877</v>
      </c>
    </row>
    <row r="337" spans="2:65" s="11" customFormat="1" ht="22.5">
      <c r="B337" s="145"/>
      <c r="D337" s="146" t="s">
        <v>253</v>
      </c>
      <c r="E337" s="147" t="s">
        <v>1</v>
      </c>
      <c r="F337" s="148" t="s">
        <v>878</v>
      </c>
      <c r="H337" s="147" t="s">
        <v>1</v>
      </c>
      <c r="I337" s="149"/>
      <c r="L337" s="145"/>
      <c r="M337" s="150"/>
      <c r="T337" s="151"/>
      <c r="AT337" s="147" t="s">
        <v>253</v>
      </c>
      <c r="AU337" s="147" t="s">
        <v>96</v>
      </c>
      <c r="AV337" s="11" t="s">
        <v>94</v>
      </c>
      <c r="AW337" s="11" t="s">
        <v>40</v>
      </c>
      <c r="AX337" s="11" t="s">
        <v>87</v>
      </c>
      <c r="AY337" s="147" t="s">
        <v>245</v>
      </c>
    </row>
    <row r="338" spans="2:65" s="11" customFormat="1" ht="22.5">
      <c r="B338" s="145"/>
      <c r="D338" s="146" t="s">
        <v>253</v>
      </c>
      <c r="E338" s="147" t="s">
        <v>1</v>
      </c>
      <c r="F338" s="148" t="s">
        <v>879</v>
      </c>
      <c r="H338" s="147" t="s">
        <v>1</v>
      </c>
      <c r="I338" s="149"/>
      <c r="L338" s="145"/>
      <c r="M338" s="150"/>
      <c r="T338" s="151"/>
      <c r="AT338" s="147" t="s">
        <v>253</v>
      </c>
      <c r="AU338" s="147" t="s">
        <v>96</v>
      </c>
      <c r="AV338" s="11" t="s">
        <v>94</v>
      </c>
      <c r="AW338" s="11" t="s">
        <v>40</v>
      </c>
      <c r="AX338" s="11" t="s">
        <v>87</v>
      </c>
      <c r="AY338" s="147" t="s">
        <v>245</v>
      </c>
    </row>
    <row r="339" spans="2:65" s="11" customFormat="1" ht="22.5">
      <c r="B339" s="145"/>
      <c r="D339" s="146" t="s">
        <v>253</v>
      </c>
      <c r="E339" s="147" t="s">
        <v>1</v>
      </c>
      <c r="F339" s="148" t="s">
        <v>880</v>
      </c>
      <c r="H339" s="147" t="s">
        <v>1</v>
      </c>
      <c r="I339" s="149"/>
      <c r="L339" s="145"/>
      <c r="M339" s="150"/>
      <c r="T339" s="151"/>
      <c r="AT339" s="147" t="s">
        <v>253</v>
      </c>
      <c r="AU339" s="147" t="s">
        <v>96</v>
      </c>
      <c r="AV339" s="11" t="s">
        <v>94</v>
      </c>
      <c r="AW339" s="11" t="s">
        <v>40</v>
      </c>
      <c r="AX339" s="11" t="s">
        <v>87</v>
      </c>
      <c r="AY339" s="147" t="s">
        <v>245</v>
      </c>
    </row>
    <row r="340" spans="2:65" s="11" customFormat="1" ht="22.5">
      <c r="B340" s="145"/>
      <c r="D340" s="146" t="s">
        <v>253</v>
      </c>
      <c r="E340" s="147" t="s">
        <v>1</v>
      </c>
      <c r="F340" s="148" t="s">
        <v>881</v>
      </c>
      <c r="H340" s="147" t="s">
        <v>1</v>
      </c>
      <c r="I340" s="149"/>
      <c r="L340" s="145"/>
      <c r="M340" s="150"/>
      <c r="T340" s="151"/>
      <c r="AT340" s="147" t="s">
        <v>253</v>
      </c>
      <c r="AU340" s="147" t="s">
        <v>96</v>
      </c>
      <c r="AV340" s="11" t="s">
        <v>94</v>
      </c>
      <c r="AW340" s="11" t="s">
        <v>40</v>
      </c>
      <c r="AX340" s="11" t="s">
        <v>87</v>
      </c>
      <c r="AY340" s="147" t="s">
        <v>245</v>
      </c>
    </row>
    <row r="341" spans="2:65" s="15" customFormat="1" ht="11.25">
      <c r="B341" s="177"/>
      <c r="D341" s="146" t="s">
        <v>253</v>
      </c>
      <c r="E341" s="178" t="s">
        <v>1</v>
      </c>
      <c r="F341" s="179" t="s">
        <v>695</v>
      </c>
      <c r="H341" s="180">
        <v>0</v>
      </c>
      <c r="I341" s="181"/>
      <c r="L341" s="177"/>
      <c r="M341" s="182"/>
      <c r="T341" s="183"/>
      <c r="AT341" s="178" t="s">
        <v>253</v>
      </c>
      <c r="AU341" s="178" t="s">
        <v>96</v>
      </c>
      <c r="AV341" s="15" t="s">
        <v>114</v>
      </c>
      <c r="AW341" s="15" t="s">
        <v>40</v>
      </c>
      <c r="AX341" s="15" t="s">
        <v>87</v>
      </c>
      <c r="AY341" s="178" t="s">
        <v>245</v>
      </c>
    </row>
    <row r="342" spans="2:65" s="11" customFormat="1" ht="11.25">
      <c r="B342" s="145"/>
      <c r="D342" s="146" t="s">
        <v>253</v>
      </c>
      <c r="E342" s="147" t="s">
        <v>1</v>
      </c>
      <c r="F342" s="148" t="s">
        <v>882</v>
      </c>
      <c r="H342" s="147" t="s">
        <v>1</v>
      </c>
      <c r="I342" s="149"/>
      <c r="L342" s="145"/>
      <c r="M342" s="150"/>
      <c r="T342" s="151"/>
      <c r="AT342" s="147" t="s">
        <v>253</v>
      </c>
      <c r="AU342" s="147" t="s">
        <v>96</v>
      </c>
      <c r="AV342" s="11" t="s">
        <v>94</v>
      </c>
      <c r="AW342" s="11" t="s">
        <v>40</v>
      </c>
      <c r="AX342" s="11" t="s">
        <v>87</v>
      </c>
      <c r="AY342" s="147" t="s">
        <v>245</v>
      </c>
    </row>
    <row r="343" spans="2:65" s="11" customFormat="1" ht="11.25">
      <c r="B343" s="145"/>
      <c r="D343" s="146" t="s">
        <v>253</v>
      </c>
      <c r="E343" s="147" t="s">
        <v>1</v>
      </c>
      <c r="F343" s="148" t="s">
        <v>883</v>
      </c>
      <c r="H343" s="147" t="s">
        <v>1</v>
      </c>
      <c r="I343" s="149"/>
      <c r="L343" s="145"/>
      <c r="M343" s="150"/>
      <c r="T343" s="151"/>
      <c r="AT343" s="147" t="s">
        <v>253</v>
      </c>
      <c r="AU343" s="147" t="s">
        <v>96</v>
      </c>
      <c r="AV343" s="11" t="s">
        <v>94</v>
      </c>
      <c r="AW343" s="11" t="s">
        <v>40</v>
      </c>
      <c r="AX343" s="11" t="s">
        <v>87</v>
      </c>
      <c r="AY343" s="147" t="s">
        <v>245</v>
      </c>
    </row>
    <row r="344" spans="2:65" s="11" customFormat="1" ht="11.25">
      <c r="B344" s="145"/>
      <c r="D344" s="146" t="s">
        <v>253</v>
      </c>
      <c r="E344" s="147" t="s">
        <v>1</v>
      </c>
      <c r="F344" s="148" t="s">
        <v>884</v>
      </c>
      <c r="H344" s="147" t="s">
        <v>1</v>
      </c>
      <c r="I344" s="149"/>
      <c r="L344" s="145"/>
      <c r="M344" s="150"/>
      <c r="T344" s="151"/>
      <c r="AT344" s="147" t="s">
        <v>253</v>
      </c>
      <c r="AU344" s="147" t="s">
        <v>96</v>
      </c>
      <c r="AV344" s="11" t="s">
        <v>94</v>
      </c>
      <c r="AW344" s="11" t="s">
        <v>40</v>
      </c>
      <c r="AX344" s="11" t="s">
        <v>87</v>
      </c>
      <c r="AY344" s="147" t="s">
        <v>245</v>
      </c>
    </row>
    <row r="345" spans="2:65" s="12" customFormat="1" ht="22.5">
      <c r="B345" s="152"/>
      <c r="D345" s="146" t="s">
        <v>253</v>
      </c>
      <c r="E345" s="153" t="s">
        <v>1</v>
      </c>
      <c r="F345" s="154" t="s">
        <v>885</v>
      </c>
      <c r="H345" s="155">
        <v>374.8</v>
      </c>
      <c r="I345" s="156"/>
      <c r="L345" s="152"/>
      <c r="M345" s="157"/>
      <c r="T345" s="158"/>
      <c r="AT345" s="153" t="s">
        <v>253</v>
      </c>
      <c r="AU345" s="153" t="s">
        <v>96</v>
      </c>
      <c r="AV345" s="12" t="s">
        <v>96</v>
      </c>
      <c r="AW345" s="12" t="s">
        <v>40</v>
      </c>
      <c r="AX345" s="12" t="s">
        <v>87</v>
      </c>
      <c r="AY345" s="153" t="s">
        <v>245</v>
      </c>
    </row>
    <row r="346" spans="2:65" s="12" customFormat="1" ht="11.25">
      <c r="B346" s="152"/>
      <c r="D346" s="146" t="s">
        <v>253</v>
      </c>
      <c r="E346" s="153" t="s">
        <v>1</v>
      </c>
      <c r="F346" s="154" t="s">
        <v>866</v>
      </c>
      <c r="H346" s="155">
        <v>33.5</v>
      </c>
      <c r="I346" s="156"/>
      <c r="L346" s="152"/>
      <c r="M346" s="157"/>
      <c r="T346" s="158"/>
      <c r="AT346" s="153" t="s">
        <v>253</v>
      </c>
      <c r="AU346" s="153" t="s">
        <v>96</v>
      </c>
      <c r="AV346" s="12" t="s">
        <v>96</v>
      </c>
      <c r="AW346" s="12" t="s">
        <v>40</v>
      </c>
      <c r="AX346" s="12" t="s">
        <v>87</v>
      </c>
      <c r="AY346" s="153" t="s">
        <v>245</v>
      </c>
    </row>
    <row r="347" spans="2:65" s="12" customFormat="1" ht="11.25">
      <c r="B347" s="152"/>
      <c r="D347" s="146" t="s">
        <v>253</v>
      </c>
      <c r="E347" s="153" t="s">
        <v>1</v>
      </c>
      <c r="F347" s="154" t="s">
        <v>867</v>
      </c>
      <c r="H347" s="155">
        <v>1.8</v>
      </c>
      <c r="I347" s="156"/>
      <c r="L347" s="152"/>
      <c r="M347" s="157"/>
      <c r="T347" s="158"/>
      <c r="AT347" s="153" t="s">
        <v>253</v>
      </c>
      <c r="AU347" s="153" t="s">
        <v>96</v>
      </c>
      <c r="AV347" s="12" t="s">
        <v>96</v>
      </c>
      <c r="AW347" s="12" t="s">
        <v>40</v>
      </c>
      <c r="AX347" s="12" t="s">
        <v>87</v>
      </c>
      <c r="AY347" s="153" t="s">
        <v>245</v>
      </c>
    </row>
    <row r="348" spans="2:65" s="15" customFormat="1" ht="11.25">
      <c r="B348" s="177"/>
      <c r="D348" s="146" t="s">
        <v>253</v>
      </c>
      <c r="E348" s="178" t="s">
        <v>1</v>
      </c>
      <c r="F348" s="179" t="s">
        <v>695</v>
      </c>
      <c r="H348" s="180">
        <v>410.1</v>
      </c>
      <c r="I348" s="181"/>
      <c r="L348" s="177"/>
      <c r="M348" s="182"/>
      <c r="T348" s="183"/>
      <c r="AT348" s="178" t="s">
        <v>253</v>
      </c>
      <c r="AU348" s="178" t="s">
        <v>96</v>
      </c>
      <c r="AV348" s="15" t="s">
        <v>114</v>
      </c>
      <c r="AW348" s="15" t="s">
        <v>40</v>
      </c>
      <c r="AX348" s="15" t="s">
        <v>87</v>
      </c>
      <c r="AY348" s="178" t="s">
        <v>245</v>
      </c>
    </row>
    <row r="349" spans="2:65" s="13" customFormat="1" ht="11.25">
      <c r="B349" s="159"/>
      <c r="D349" s="146" t="s">
        <v>253</v>
      </c>
      <c r="E349" s="160" t="s">
        <v>1</v>
      </c>
      <c r="F349" s="161" t="s">
        <v>275</v>
      </c>
      <c r="H349" s="162">
        <v>410.1</v>
      </c>
      <c r="I349" s="163"/>
      <c r="L349" s="159"/>
      <c r="M349" s="164"/>
      <c r="T349" s="165"/>
      <c r="AT349" s="160" t="s">
        <v>253</v>
      </c>
      <c r="AU349" s="160" t="s">
        <v>96</v>
      </c>
      <c r="AV349" s="13" t="s">
        <v>251</v>
      </c>
      <c r="AW349" s="13" t="s">
        <v>40</v>
      </c>
      <c r="AX349" s="13" t="s">
        <v>94</v>
      </c>
      <c r="AY349" s="160" t="s">
        <v>245</v>
      </c>
    </row>
    <row r="350" spans="2:65" s="1" customFormat="1" ht="16.5" customHeight="1">
      <c r="B350" s="33"/>
      <c r="C350" s="184" t="s">
        <v>366</v>
      </c>
      <c r="D350" s="184" t="s">
        <v>794</v>
      </c>
      <c r="E350" s="185" t="s">
        <v>886</v>
      </c>
      <c r="F350" s="186" t="s">
        <v>887</v>
      </c>
      <c r="G350" s="187" t="s">
        <v>249</v>
      </c>
      <c r="H350" s="188">
        <v>418.30200000000002</v>
      </c>
      <c r="I350" s="189"/>
      <c r="J350" s="190">
        <f>ROUND(I350*H350,2)</f>
        <v>0</v>
      </c>
      <c r="K350" s="186" t="s">
        <v>250</v>
      </c>
      <c r="L350" s="191"/>
      <c r="M350" s="192" t="s">
        <v>1</v>
      </c>
      <c r="N350" s="193" t="s">
        <v>52</v>
      </c>
      <c r="P350" s="141">
        <f>O350*H350</f>
        <v>0</v>
      </c>
      <c r="Q350" s="141">
        <v>0.222</v>
      </c>
      <c r="R350" s="141">
        <f>Q350*H350</f>
        <v>92.863044000000002</v>
      </c>
      <c r="S350" s="141">
        <v>0</v>
      </c>
      <c r="T350" s="142">
        <f>S350*H350</f>
        <v>0</v>
      </c>
      <c r="AR350" s="143" t="s">
        <v>194</v>
      </c>
      <c r="AT350" s="143" t="s">
        <v>794</v>
      </c>
      <c r="AU350" s="143" t="s">
        <v>96</v>
      </c>
      <c r="AY350" s="17" t="s">
        <v>245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94</v>
      </c>
      <c r="BK350" s="144">
        <f>ROUND(I350*H350,2)</f>
        <v>0</v>
      </c>
      <c r="BL350" s="17" t="s">
        <v>251</v>
      </c>
      <c r="BM350" s="143" t="s">
        <v>888</v>
      </c>
    </row>
    <row r="351" spans="2:65" s="11" customFormat="1" ht="22.5">
      <c r="B351" s="145"/>
      <c r="D351" s="146" t="s">
        <v>253</v>
      </c>
      <c r="E351" s="147" t="s">
        <v>1</v>
      </c>
      <c r="F351" s="148" t="s">
        <v>878</v>
      </c>
      <c r="H351" s="147" t="s">
        <v>1</v>
      </c>
      <c r="I351" s="149"/>
      <c r="L351" s="145"/>
      <c r="M351" s="150"/>
      <c r="T351" s="151"/>
      <c r="AT351" s="147" t="s">
        <v>253</v>
      </c>
      <c r="AU351" s="147" t="s">
        <v>96</v>
      </c>
      <c r="AV351" s="11" t="s">
        <v>94</v>
      </c>
      <c r="AW351" s="11" t="s">
        <v>40</v>
      </c>
      <c r="AX351" s="11" t="s">
        <v>87</v>
      </c>
      <c r="AY351" s="147" t="s">
        <v>245</v>
      </c>
    </row>
    <row r="352" spans="2:65" s="11" customFormat="1" ht="11.25">
      <c r="B352" s="145"/>
      <c r="D352" s="146" t="s">
        <v>253</v>
      </c>
      <c r="E352" s="147" t="s">
        <v>1</v>
      </c>
      <c r="F352" s="148" t="s">
        <v>882</v>
      </c>
      <c r="H352" s="147" t="s">
        <v>1</v>
      </c>
      <c r="I352" s="149"/>
      <c r="L352" s="145"/>
      <c r="M352" s="150"/>
      <c r="T352" s="151"/>
      <c r="AT352" s="147" t="s">
        <v>253</v>
      </c>
      <c r="AU352" s="147" t="s">
        <v>96</v>
      </c>
      <c r="AV352" s="11" t="s">
        <v>94</v>
      </c>
      <c r="AW352" s="11" t="s">
        <v>40</v>
      </c>
      <c r="AX352" s="11" t="s">
        <v>87</v>
      </c>
      <c r="AY352" s="147" t="s">
        <v>245</v>
      </c>
    </row>
    <row r="353" spans="2:65" s="12" customFormat="1" ht="11.25">
      <c r="B353" s="152"/>
      <c r="D353" s="146" t="s">
        <v>253</v>
      </c>
      <c r="E353" s="153" t="s">
        <v>1</v>
      </c>
      <c r="F353" s="154" t="s">
        <v>889</v>
      </c>
      <c r="H353" s="155">
        <v>418.30200000000002</v>
      </c>
      <c r="I353" s="156"/>
      <c r="L353" s="152"/>
      <c r="M353" s="157"/>
      <c r="T353" s="158"/>
      <c r="AT353" s="153" t="s">
        <v>253</v>
      </c>
      <c r="AU353" s="153" t="s">
        <v>96</v>
      </c>
      <c r="AV353" s="12" t="s">
        <v>96</v>
      </c>
      <c r="AW353" s="12" t="s">
        <v>40</v>
      </c>
      <c r="AX353" s="12" t="s">
        <v>87</v>
      </c>
      <c r="AY353" s="153" t="s">
        <v>245</v>
      </c>
    </row>
    <row r="354" spans="2:65" s="11" customFormat="1" ht="11.25">
      <c r="B354" s="145"/>
      <c r="D354" s="146" t="s">
        <v>253</v>
      </c>
      <c r="E354" s="147" t="s">
        <v>1</v>
      </c>
      <c r="F354" s="148" t="s">
        <v>890</v>
      </c>
      <c r="H354" s="147" t="s">
        <v>1</v>
      </c>
      <c r="I354" s="149"/>
      <c r="L354" s="145"/>
      <c r="M354" s="150"/>
      <c r="T354" s="151"/>
      <c r="AT354" s="147" t="s">
        <v>253</v>
      </c>
      <c r="AU354" s="147" t="s">
        <v>96</v>
      </c>
      <c r="AV354" s="11" t="s">
        <v>94</v>
      </c>
      <c r="AW354" s="11" t="s">
        <v>40</v>
      </c>
      <c r="AX354" s="11" t="s">
        <v>87</v>
      </c>
      <c r="AY354" s="147" t="s">
        <v>245</v>
      </c>
    </row>
    <row r="355" spans="2:65" s="13" customFormat="1" ht="11.25">
      <c r="B355" s="159"/>
      <c r="D355" s="146" t="s">
        <v>253</v>
      </c>
      <c r="E355" s="160" t="s">
        <v>1</v>
      </c>
      <c r="F355" s="161" t="s">
        <v>275</v>
      </c>
      <c r="H355" s="162">
        <v>418.30200000000002</v>
      </c>
      <c r="I355" s="163"/>
      <c r="L355" s="159"/>
      <c r="M355" s="164"/>
      <c r="T355" s="165"/>
      <c r="AT355" s="160" t="s">
        <v>253</v>
      </c>
      <c r="AU355" s="160" t="s">
        <v>96</v>
      </c>
      <c r="AV355" s="13" t="s">
        <v>251</v>
      </c>
      <c r="AW355" s="13" t="s">
        <v>40</v>
      </c>
      <c r="AX355" s="13" t="s">
        <v>94</v>
      </c>
      <c r="AY355" s="160" t="s">
        <v>245</v>
      </c>
    </row>
    <row r="356" spans="2:65" s="1" customFormat="1" ht="37.9" customHeight="1">
      <c r="B356" s="33"/>
      <c r="C356" s="132" t="s">
        <v>371</v>
      </c>
      <c r="D356" s="132" t="s">
        <v>246</v>
      </c>
      <c r="E356" s="133" t="s">
        <v>891</v>
      </c>
      <c r="F356" s="134" t="s">
        <v>892</v>
      </c>
      <c r="G356" s="135" t="s">
        <v>249</v>
      </c>
      <c r="H356" s="136">
        <v>275.2</v>
      </c>
      <c r="I356" s="137"/>
      <c r="J356" s="138">
        <f>ROUND(I356*H356,2)</f>
        <v>0</v>
      </c>
      <c r="K356" s="134" t="s">
        <v>815</v>
      </c>
      <c r="L356" s="33"/>
      <c r="M356" s="139" t="s">
        <v>1</v>
      </c>
      <c r="N356" s="140" t="s">
        <v>52</v>
      </c>
      <c r="P356" s="141">
        <f>O356*H356</f>
        <v>0</v>
      </c>
      <c r="Q356" s="141">
        <v>0.184</v>
      </c>
      <c r="R356" s="141">
        <f>Q356*H356</f>
        <v>50.636799999999994</v>
      </c>
      <c r="S356" s="141">
        <v>0</v>
      </c>
      <c r="T356" s="142">
        <f>S356*H356</f>
        <v>0</v>
      </c>
      <c r="AR356" s="143" t="s">
        <v>251</v>
      </c>
      <c r="AT356" s="143" t="s">
        <v>246</v>
      </c>
      <c r="AU356" s="143" t="s">
        <v>96</v>
      </c>
      <c r="AY356" s="17" t="s">
        <v>245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94</v>
      </c>
      <c r="BK356" s="144">
        <f>ROUND(I356*H356,2)</f>
        <v>0</v>
      </c>
      <c r="BL356" s="17" t="s">
        <v>251</v>
      </c>
      <c r="BM356" s="143" t="s">
        <v>893</v>
      </c>
    </row>
    <row r="357" spans="2:65" s="11" customFormat="1" ht="22.5">
      <c r="B357" s="145"/>
      <c r="D357" s="146" t="s">
        <v>253</v>
      </c>
      <c r="E357" s="147" t="s">
        <v>1</v>
      </c>
      <c r="F357" s="148" t="s">
        <v>894</v>
      </c>
      <c r="H357" s="147" t="s">
        <v>1</v>
      </c>
      <c r="I357" s="149"/>
      <c r="L357" s="145"/>
      <c r="M357" s="150"/>
      <c r="T357" s="151"/>
      <c r="AT357" s="147" t="s">
        <v>253</v>
      </c>
      <c r="AU357" s="147" t="s">
        <v>96</v>
      </c>
      <c r="AV357" s="11" t="s">
        <v>94</v>
      </c>
      <c r="AW357" s="11" t="s">
        <v>40</v>
      </c>
      <c r="AX357" s="11" t="s">
        <v>87</v>
      </c>
      <c r="AY357" s="147" t="s">
        <v>245</v>
      </c>
    </row>
    <row r="358" spans="2:65" s="11" customFormat="1" ht="11.25">
      <c r="B358" s="145"/>
      <c r="D358" s="146" t="s">
        <v>253</v>
      </c>
      <c r="E358" s="147" t="s">
        <v>1</v>
      </c>
      <c r="F358" s="148" t="s">
        <v>895</v>
      </c>
      <c r="H358" s="147" t="s">
        <v>1</v>
      </c>
      <c r="I358" s="149"/>
      <c r="L358" s="145"/>
      <c r="M358" s="150"/>
      <c r="T358" s="151"/>
      <c r="AT358" s="147" t="s">
        <v>253</v>
      </c>
      <c r="AU358" s="147" t="s">
        <v>96</v>
      </c>
      <c r="AV358" s="11" t="s">
        <v>94</v>
      </c>
      <c r="AW358" s="11" t="s">
        <v>40</v>
      </c>
      <c r="AX358" s="11" t="s">
        <v>87</v>
      </c>
      <c r="AY358" s="147" t="s">
        <v>245</v>
      </c>
    </row>
    <row r="359" spans="2:65" s="11" customFormat="1" ht="22.5">
      <c r="B359" s="145"/>
      <c r="D359" s="146" t="s">
        <v>253</v>
      </c>
      <c r="E359" s="147" t="s">
        <v>1</v>
      </c>
      <c r="F359" s="148" t="s">
        <v>836</v>
      </c>
      <c r="H359" s="147" t="s">
        <v>1</v>
      </c>
      <c r="I359" s="149"/>
      <c r="L359" s="145"/>
      <c r="M359" s="150"/>
      <c r="T359" s="151"/>
      <c r="AT359" s="147" t="s">
        <v>253</v>
      </c>
      <c r="AU359" s="147" t="s">
        <v>96</v>
      </c>
      <c r="AV359" s="11" t="s">
        <v>94</v>
      </c>
      <c r="AW359" s="11" t="s">
        <v>40</v>
      </c>
      <c r="AX359" s="11" t="s">
        <v>87</v>
      </c>
      <c r="AY359" s="147" t="s">
        <v>245</v>
      </c>
    </row>
    <row r="360" spans="2:65" s="12" customFormat="1" ht="11.25">
      <c r="B360" s="152"/>
      <c r="D360" s="146" t="s">
        <v>253</v>
      </c>
      <c r="E360" s="153" t="s">
        <v>1</v>
      </c>
      <c r="F360" s="154" t="s">
        <v>837</v>
      </c>
      <c r="H360" s="155">
        <v>249.3</v>
      </c>
      <c r="I360" s="156"/>
      <c r="L360" s="152"/>
      <c r="M360" s="157"/>
      <c r="T360" s="158"/>
      <c r="AT360" s="153" t="s">
        <v>253</v>
      </c>
      <c r="AU360" s="153" t="s">
        <v>96</v>
      </c>
      <c r="AV360" s="12" t="s">
        <v>96</v>
      </c>
      <c r="AW360" s="12" t="s">
        <v>40</v>
      </c>
      <c r="AX360" s="12" t="s">
        <v>87</v>
      </c>
      <c r="AY360" s="153" t="s">
        <v>245</v>
      </c>
    </row>
    <row r="361" spans="2:65" s="15" customFormat="1" ht="11.25">
      <c r="B361" s="177"/>
      <c r="D361" s="146" t="s">
        <v>253</v>
      </c>
      <c r="E361" s="178" t="s">
        <v>1</v>
      </c>
      <c r="F361" s="179" t="s">
        <v>695</v>
      </c>
      <c r="H361" s="180">
        <v>249.3</v>
      </c>
      <c r="I361" s="181"/>
      <c r="L361" s="177"/>
      <c r="M361" s="182"/>
      <c r="T361" s="183"/>
      <c r="AT361" s="178" t="s">
        <v>253</v>
      </c>
      <c r="AU361" s="178" t="s">
        <v>96</v>
      </c>
      <c r="AV361" s="15" t="s">
        <v>114</v>
      </c>
      <c r="AW361" s="15" t="s">
        <v>40</v>
      </c>
      <c r="AX361" s="15" t="s">
        <v>87</v>
      </c>
      <c r="AY361" s="178" t="s">
        <v>245</v>
      </c>
    </row>
    <row r="362" spans="2:65" s="11" customFormat="1" ht="22.5">
      <c r="B362" s="145"/>
      <c r="D362" s="146" t="s">
        <v>253</v>
      </c>
      <c r="E362" s="147" t="s">
        <v>1</v>
      </c>
      <c r="F362" s="148" t="s">
        <v>803</v>
      </c>
      <c r="H362" s="147" t="s">
        <v>1</v>
      </c>
      <c r="I362" s="149"/>
      <c r="L362" s="145"/>
      <c r="M362" s="150"/>
      <c r="T362" s="151"/>
      <c r="AT362" s="147" t="s">
        <v>253</v>
      </c>
      <c r="AU362" s="147" t="s">
        <v>96</v>
      </c>
      <c r="AV362" s="11" t="s">
        <v>94</v>
      </c>
      <c r="AW362" s="11" t="s">
        <v>40</v>
      </c>
      <c r="AX362" s="11" t="s">
        <v>87</v>
      </c>
      <c r="AY362" s="147" t="s">
        <v>245</v>
      </c>
    </row>
    <row r="363" spans="2:65" s="11" customFormat="1" ht="22.5">
      <c r="B363" s="145"/>
      <c r="D363" s="146" t="s">
        <v>253</v>
      </c>
      <c r="E363" s="147" t="s">
        <v>1</v>
      </c>
      <c r="F363" s="148" t="s">
        <v>804</v>
      </c>
      <c r="H363" s="147" t="s">
        <v>1</v>
      </c>
      <c r="I363" s="149"/>
      <c r="L363" s="145"/>
      <c r="M363" s="150"/>
      <c r="T363" s="151"/>
      <c r="AT363" s="147" t="s">
        <v>253</v>
      </c>
      <c r="AU363" s="147" t="s">
        <v>96</v>
      </c>
      <c r="AV363" s="11" t="s">
        <v>94</v>
      </c>
      <c r="AW363" s="11" t="s">
        <v>40</v>
      </c>
      <c r="AX363" s="11" t="s">
        <v>87</v>
      </c>
      <c r="AY363" s="147" t="s">
        <v>245</v>
      </c>
    </row>
    <row r="364" spans="2:65" s="12" customFormat="1" ht="11.25">
      <c r="B364" s="152"/>
      <c r="D364" s="146" t="s">
        <v>253</v>
      </c>
      <c r="E364" s="153" t="s">
        <v>1</v>
      </c>
      <c r="F364" s="154" t="s">
        <v>805</v>
      </c>
      <c r="H364" s="155">
        <v>25.9</v>
      </c>
      <c r="I364" s="156"/>
      <c r="L364" s="152"/>
      <c r="M364" s="157"/>
      <c r="T364" s="158"/>
      <c r="AT364" s="153" t="s">
        <v>253</v>
      </c>
      <c r="AU364" s="153" t="s">
        <v>96</v>
      </c>
      <c r="AV364" s="12" t="s">
        <v>96</v>
      </c>
      <c r="AW364" s="12" t="s">
        <v>40</v>
      </c>
      <c r="AX364" s="12" t="s">
        <v>87</v>
      </c>
      <c r="AY364" s="153" t="s">
        <v>245</v>
      </c>
    </row>
    <row r="365" spans="2:65" s="15" customFormat="1" ht="11.25">
      <c r="B365" s="177"/>
      <c r="D365" s="146" t="s">
        <v>253</v>
      </c>
      <c r="E365" s="178" t="s">
        <v>1</v>
      </c>
      <c r="F365" s="179" t="s">
        <v>695</v>
      </c>
      <c r="H365" s="180">
        <v>25.9</v>
      </c>
      <c r="I365" s="181"/>
      <c r="L365" s="177"/>
      <c r="M365" s="182"/>
      <c r="T365" s="183"/>
      <c r="AT365" s="178" t="s">
        <v>253</v>
      </c>
      <c r="AU365" s="178" t="s">
        <v>96</v>
      </c>
      <c r="AV365" s="15" t="s">
        <v>114</v>
      </c>
      <c r="AW365" s="15" t="s">
        <v>40</v>
      </c>
      <c r="AX365" s="15" t="s">
        <v>87</v>
      </c>
      <c r="AY365" s="178" t="s">
        <v>245</v>
      </c>
    </row>
    <row r="366" spans="2:65" s="13" customFormat="1" ht="11.25">
      <c r="B366" s="159"/>
      <c r="D366" s="146" t="s">
        <v>253</v>
      </c>
      <c r="E366" s="160" t="s">
        <v>1</v>
      </c>
      <c r="F366" s="161" t="s">
        <v>275</v>
      </c>
      <c r="H366" s="162">
        <v>275.2</v>
      </c>
      <c r="I366" s="163"/>
      <c r="L366" s="159"/>
      <c r="M366" s="164"/>
      <c r="T366" s="165"/>
      <c r="AT366" s="160" t="s">
        <v>253</v>
      </c>
      <c r="AU366" s="160" t="s">
        <v>96</v>
      </c>
      <c r="AV366" s="13" t="s">
        <v>251</v>
      </c>
      <c r="AW366" s="13" t="s">
        <v>40</v>
      </c>
      <c r="AX366" s="13" t="s">
        <v>94</v>
      </c>
      <c r="AY366" s="160" t="s">
        <v>245</v>
      </c>
    </row>
    <row r="367" spans="2:65" s="1" customFormat="1" ht="16.5" customHeight="1">
      <c r="B367" s="33"/>
      <c r="C367" s="184" t="s">
        <v>377</v>
      </c>
      <c r="D367" s="184" t="s">
        <v>794</v>
      </c>
      <c r="E367" s="185" t="s">
        <v>886</v>
      </c>
      <c r="F367" s="186" t="s">
        <v>887</v>
      </c>
      <c r="G367" s="187" t="s">
        <v>249</v>
      </c>
      <c r="H367" s="188">
        <v>280.70400000000001</v>
      </c>
      <c r="I367" s="189"/>
      <c r="J367" s="190">
        <f>ROUND(I367*H367,2)</f>
        <v>0</v>
      </c>
      <c r="K367" s="186" t="s">
        <v>250</v>
      </c>
      <c r="L367" s="191"/>
      <c r="M367" s="192" t="s">
        <v>1</v>
      </c>
      <c r="N367" s="193" t="s">
        <v>52</v>
      </c>
      <c r="P367" s="141">
        <f>O367*H367</f>
        <v>0</v>
      </c>
      <c r="Q367" s="141">
        <v>0.222</v>
      </c>
      <c r="R367" s="141">
        <f>Q367*H367</f>
        <v>62.316288</v>
      </c>
      <c r="S367" s="141">
        <v>0</v>
      </c>
      <c r="T367" s="142">
        <f>S367*H367</f>
        <v>0</v>
      </c>
      <c r="AR367" s="143" t="s">
        <v>194</v>
      </c>
      <c r="AT367" s="143" t="s">
        <v>794</v>
      </c>
      <c r="AU367" s="143" t="s">
        <v>96</v>
      </c>
      <c r="AY367" s="17" t="s">
        <v>245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94</v>
      </c>
      <c r="BK367" s="144">
        <f>ROUND(I367*H367,2)</f>
        <v>0</v>
      </c>
      <c r="BL367" s="17" t="s">
        <v>251</v>
      </c>
      <c r="BM367" s="143" t="s">
        <v>896</v>
      </c>
    </row>
    <row r="368" spans="2:65" s="11" customFormat="1" ht="22.5">
      <c r="B368" s="145"/>
      <c r="D368" s="146" t="s">
        <v>253</v>
      </c>
      <c r="E368" s="147" t="s">
        <v>1</v>
      </c>
      <c r="F368" s="148" t="s">
        <v>894</v>
      </c>
      <c r="H368" s="147" t="s">
        <v>1</v>
      </c>
      <c r="I368" s="149"/>
      <c r="L368" s="145"/>
      <c r="M368" s="150"/>
      <c r="T368" s="151"/>
      <c r="AT368" s="147" t="s">
        <v>253</v>
      </c>
      <c r="AU368" s="147" t="s">
        <v>96</v>
      </c>
      <c r="AV368" s="11" t="s">
        <v>94</v>
      </c>
      <c r="AW368" s="11" t="s">
        <v>40</v>
      </c>
      <c r="AX368" s="11" t="s">
        <v>87</v>
      </c>
      <c r="AY368" s="147" t="s">
        <v>245</v>
      </c>
    </row>
    <row r="369" spans="2:65" s="11" customFormat="1" ht="22.5">
      <c r="B369" s="145"/>
      <c r="D369" s="146" t="s">
        <v>253</v>
      </c>
      <c r="E369" s="147" t="s">
        <v>1</v>
      </c>
      <c r="F369" s="148" t="s">
        <v>836</v>
      </c>
      <c r="H369" s="147" t="s">
        <v>1</v>
      </c>
      <c r="I369" s="149"/>
      <c r="L369" s="145"/>
      <c r="M369" s="150"/>
      <c r="T369" s="151"/>
      <c r="AT369" s="147" t="s">
        <v>253</v>
      </c>
      <c r="AU369" s="147" t="s">
        <v>96</v>
      </c>
      <c r="AV369" s="11" t="s">
        <v>94</v>
      </c>
      <c r="AW369" s="11" t="s">
        <v>40</v>
      </c>
      <c r="AX369" s="11" t="s">
        <v>87</v>
      </c>
      <c r="AY369" s="147" t="s">
        <v>245</v>
      </c>
    </row>
    <row r="370" spans="2:65" s="12" customFormat="1" ht="11.25">
      <c r="B370" s="152"/>
      <c r="D370" s="146" t="s">
        <v>253</v>
      </c>
      <c r="E370" s="153" t="s">
        <v>1</v>
      </c>
      <c r="F370" s="154" t="s">
        <v>897</v>
      </c>
      <c r="H370" s="155">
        <v>254.286</v>
      </c>
      <c r="I370" s="156"/>
      <c r="L370" s="152"/>
      <c r="M370" s="157"/>
      <c r="T370" s="158"/>
      <c r="AT370" s="153" t="s">
        <v>253</v>
      </c>
      <c r="AU370" s="153" t="s">
        <v>96</v>
      </c>
      <c r="AV370" s="12" t="s">
        <v>96</v>
      </c>
      <c r="AW370" s="12" t="s">
        <v>40</v>
      </c>
      <c r="AX370" s="12" t="s">
        <v>87</v>
      </c>
      <c r="AY370" s="153" t="s">
        <v>245</v>
      </c>
    </row>
    <row r="371" spans="2:65" s="15" customFormat="1" ht="11.25">
      <c r="B371" s="177"/>
      <c r="D371" s="146" t="s">
        <v>253</v>
      </c>
      <c r="E371" s="178" t="s">
        <v>1</v>
      </c>
      <c r="F371" s="179" t="s">
        <v>695</v>
      </c>
      <c r="H371" s="180">
        <v>254.286</v>
      </c>
      <c r="I371" s="181"/>
      <c r="L371" s="177"/>
      <c r="M371" s="182"/>
      <c r="T371" s="183"/>
      <c r="AT371" s="178" t="s">
        <v>253</v>
      </c>
      <c r="AU371" s="178" t="s">
        <v>96</v>
      </c>
      <c r="AV371" s="15" t="s">
        <v>114</v>
      </c>
      <c r="AW371" s="15" t="s">
        <v>40</v>
      </c>
      <c r="AX371" s="15" t="s">
        <v>87</v>
      </c>
      <c r="AY371" s="178" t="s">
        <v>245</v>
      </c>
    </row>
    <row r="372" spans="2:65" s="11" customFormat="1" ht="22.5">
      <c r="B372" s="145"/>
      <c r="D372" s="146" t="s">
        <v>253</v>
      </c>
      <c r="E372" s="147" t="s">
        <v>1</v>
      </c>
      <c r="F372" s="148" t="s">
        <v>803</v>
      </c>
      <c r="H372" s="147" t="s">
        <v>1</v>
      </c>
      <c r="I372" s="149"/>
      <c r="L372" s="145"/>
      <c r="M372" s="150"/>
      <c r="T372" s="151"/>
      <c r="AT372" s="147" t="s">
        <v>253</v>
      </c>
      <c r="AU372" s="147" t="s">
        <v>96</v>
      </c>
      <c r="AV372" s="11" t="s">
        <v>94</v>
      </c>
      <c r="AW372" s="11" t="s">
        <v>40</v>
      </c>
      <c r="AX372" s="11" t="s">
        <v>87</v>
      </c>
      <c r="AY372" s="147" t="s">
        <v>245</v>
      </c>
    </row>
    <row r="373" spans="2:65" s="11" customFormat="1" ht="11.25">
      <c r="B373" s="145"/>
      <c r="D373" s="146" t="s">
        <v>253</v>
      </c>
      <c r="E373" s="147" t="s">
        <v>1</v>
      </c>
      <c r="F373" s="148" t="s">
        <v>898</v>
      </c>
      <c r="H373" s="147" t="s">
        <v>1</v>
      </c>
      <c r="I373" s="149"/>
      <c r="L373" s="145"/>
      <c r="M373" s="150"/>
      <c r="T373" s="151"/>
      <c r="AT373" s="147" t="s">
        <v>253</v>
      </c>
      <c r="AU373" s="147" t="s">
        <v>96</v>
      </c>
      <c r="AV373" s="11" t="s">
        <v>94</v>
      </c>
      <c r="AW373" s="11" t="s">
        <v>40</v>
      </c>
      <c r="AX373" s="11" t="s">
        <v>87</v>
      </c>
      <c r="AY373" s="147" t="s">
        <v>245</v>
      </c>
    </row>
    <row r="374" spans="2:65" s="12" customFormat="1" ht="11.25">
      <c r="B374" s="152"/>
      <c r="D374" s="146" t="s">
        <v>253</v>
      </c>
      <c r="E374" s="153" t="s">
        <v>1</v>
      </c>
      <c r="F374" s="154" t="s">
        <v>899</v>
      </c>
      <c r="H374" s="155">
        <v>26.417999999999999</v>
      </c>
      <c r="I374" s="156"/>
      <c r="L374" s="152"/>
      <c r="M374" s="157"/>
      <c r="T374" s="158"/>
      <c r="AT374" s="153" t="s">
        <v>253</v>
      </c>
      <c r="AU374" s="153" t="s">
        <v>96</v>
      </c>
      <c r="AV374" s="12" t="s">
        <v>96</v>
      </c>
      <c r="AW374" s="12" t="s">
        <v>40</v>
      </c>
      <c r="AX374" s="12" t="s">
        <v>87</v>
      </c>
      <c r="AY374" s="153" t="s">
        <v>245</v>
      </c>
    </row>
    <row r="375" spans="2:65" s="15" customFormat="1" ht="11.25">
      <c r="B375" s="177"/>
      <c r="D375" s="146" t="s">
        <v>253</v>
      </c>
      <c r="E375" s="178" t="s">
        <v>1</v>
      </c>
      <c r="F375" s="179" t="s">
        <v>695</v>
      </c>
      <c r="H375" s="180">
        <v>26.417999999999999</v>
      </c>
      <c r="I375" s="181"/>
      <c r="L375" s="177"/>
      <c r="M375" s="182"/>
      <c r="T375" s="183"/>
      <c r="AT375" s="178" t="s">
        <v>253</v>
      </c>
      <c r="AU375" s="178" t="s">
        <v>96</v>
      </c>
      <c r="AV375" s="15" t="s">
        <v>114</v>
      </c>
      <c r="AW375" s="15" t="s">
        <v>40</v>
      </c>
      <c r="AX375" s="15" t="s">
        <v>87</v>
      </c>
      <c r="AY375" s="178" t="s">
        <v>245</v>
      </c>
    </row>
    <row r="376" spans="2:65" s="11" customFormat="1" ht="11.25">
      <c r="B376" s="145"/>
      <c r="D376" s="146" t="s">
        <v>253</v>
      </c>
      <c r="E376" s="147" t="s">
        <v>1</v>
      </c>
      <c r="F376" s="148" t="s">
        <v>900</v>
      </c>
      <c r="H376" s="147" t="s">
        <v>1</v>
      </c>
      <c r="I376" s="149"/>
      <c r="L376" s="145"/>
      <c r="M376" s="150"/>
      <c r="T376" s="151"/>
      <c r="AT376" s="147" t="s">
        <v>253</v>
      </c>
      <c r="AU376" s="147" t="s">
        <v>96</v>
      </c>
      <c r="AV376" s="11" t="s">
        <v>94</v>
      </c>
      <c r="AW376" s="11" t="s">
        <v>40</v>
      </c>
      <c r="AX376" s="11" t="s">
        <v>87</v>
      </c>
      <c r="AY376" s="147" t="s">
        <v>245</v>
      </c>
    </row>
    <row r="377" spans="2:65" s="13" customFormat="1" ht="11.25">
      <c r="B377" s="159"/>
      <c r="D377" s="146" t="s">
        <v>253</v>
      </c>
      <c r="E377" s="160" t="s">
        <v>1</v>
      </c>
      <c r="F377" s="161" t="s">
        <v>275</v>
      </c>
      <c r="H377" s="162">
        <v>280.70400000000001</v>
      </c>
      <c r="I377" s="163"/>
      <c r="L377" s="159"/>
      <c r="M377" s="164"/>
      <c r="T377" s="165"/>
      <c r="AT377" s="160" t="s">
        <v>253</v>
      </c>
      <c r="AU377" s="160" t="s">
        <v>96</v>
      </c>
      <c r="AV377" s="13" t="s">
        <v>251</v>
      </c>
      <c r="AW377" s="13" t="s">
        <v>40</v>
      </c>
      <c r="AX377" s="13" t="s">
        <v>94</v>
      </c>
      <c r="AY377" s="160" t="s">
        <v>245</v>
      </c>
    </row>
    <row r="378" spans="2:65" s="1" customFormat="1" ht="44.25" customHeight="1">
      <c r="B378" s="33"/>
      <c r="C378" s="132" t="s">
        <v>383</v>
      </c>
      <c r="D378" s="132" t="s">
        <v>246</v>
      </c>
      <c r="E378" s="133" t="s">
        <v>901</v>
      </c>
      <c r="F378" s="134" t="s">
        <v>902</v>
      </c>
      <c r="G378" s="135" t="s">
        <v>249</v>
      </c>
      <c r="H378" s="136">
        <v>18.63</v>
      </c>
      <c r="I378" s="137"/>
      <c r="J378" s="138">
        <f>ROUND(I378*H378,2)</f>
        <v>0</v>
      </c>
      <c r="K378" s="134" t="s">
        <v>815</v>
      </c>
      <c r="L378" s="33"/>
      <c r="M378" s="139" t="s">
        <v>1</v>
      </c>
      <c r="N378" s="140" t="s">
        <v>52</v>
      </c>
      <c r="P378" s="141">
        <f>O378*H378</f>
        <v>0</v>
      </c>
      <c r="Q378" s="141">
        <v>8.1000000000000003E-2</v>
      </c>
      <c r="R378" s="141">
        <f>Q378*H378</f>
        <v>1.5090299999999999</v>
      </c>
      <c r="S378" s="141">
        <v>0</v>
      </c>
      <c r="T378" s="142">
        <f>S378*H378</f>
        <v>0</v>
      </c>
      <c r="AR378" s="143" t="s">
        <v>251</v>
      </c>
      <c r="AT378" s="143" t="s">
        <v>246</v>
      </c>
      <c r="AU378" s="143" t="s">
        <v>96</v>
      </c>
      <c r="AY378" s="17" t="s">
        <v>245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94</v>
      </c>
      <c r="BK378" s="144">
        <f>ROUND(I378*H378,2)</f>
        <v>0</v>
      </c>
      <c r="BL378" s="17" t="s">
        <v>251</v>
      </c>
      <c r="BM378" s="143" t="s">
        <v>903</v>
      </c>
    </row>
    <row r="379" spans="2:65" s="11" customFormat="1" ht="22.5">
      <c r="B379" s="145"/>
      <c r="D379" s="146" t="s">
        <v>253</v>
      </c>
      <c r="E379" s="147" t="s">
        <v>1</v>
      </c>
      <c r="F379" s="148" t="s">
        <v>781</v>
      </c>
      <c r="H379" s="147" t="s">
        <v>1</v>
      </c>
      <c r="I379" s="149"/>
      <c r="L379" s="145"/>
      <c r="M379" s="150"/>
      <c r="T379" s="151"/>
      <c r="AT379" s="147" t="s">
        <v>253</v>
      </c>
      <c r="AU379" s="147" t="s">
        <v>96</v>
      </c>
      <c r="AV379" s="11" t="s">
        <v>94</v>
      </c>
      <c r="AW379" s="11" t="s">
        <v>40</v>
      </c>
      <c r="AX379" s="11" t="s">
        <v>87</v>
      </c>
      <c r="AY379" s="147" t="s">
        <v>245</v>
      </c>
    </row>
    <row r="380" spans="2:65" s="11" customFormat="1" ht="22.5">
      <c r="B380" s="145"/>
      <c r="D380" s="146" t="s">
        <v>253</v>
      </c>
      <c r="E380" s="147" t="s">
        <v>1</v>
      </c>
      <c r="F380" s="148" t="s">
        <v>904</v>
      </c>
      <c r="H380" s="147" t="s">
        <v>1</v>
      </c>
      <c r="I380" s="149"/>
      <c r="L380" s="145"/>
      <c r="M380" s="150"/>
      <c r="T380" s="151"/>
      <c r="AT380" s="147" t="s">
        <v>253</v>
      </c>
      <c r="AU380" s="147" t="s">
        <v>96</v>
      </c>
      <c r="AV380" s="11" t="s">
        <v>94</v>
      </c>
      <c r="AW380" s="11" t="s">
        <v>40</v>
      </c>
      <c r="AX380" s="11" t="s">
        <v>87</v>
      </c>
      <c r="AY380" s="147" t="s">
        <v>245</v>
      </c>
    </row>
    <row r="381" spans="2:65" s="11" customFormat="1" ht="22.5">
      <c r="B381" s="145"/>
      <c r="D381" s="146" t="s">
        <v>253</v>
      </c>
      <c r="E381" s="147" t="s">
        <v>1</v>
      </c>
      <c r="F381" s="148" t="s">
        <v>905</v>
      </c>
      <c r="H381" s="147" t="s">
        <v>1</v>
      </c>
      <c r="I381" s="149"/>
      <c r="L381" s="145"/>
      <c r="M381" s="150"/>
      <c r="T381" s="151"/>
      <c r="AT381" s="147" t="s">
        <v>253</v>
      </c>
      <c r="AU381" s="147" t="s">
        <v>96</v>
      </c>
      <c r="AV381" s="11" t="s">
        <v>94</v>
      </c>
      <c r="AW381" s="11" t="s">
        <v>40</v>
      </c>
      <c r="AX381" s="11" t="s">
        <v>87</v>
      </c>
      <c r="AY381" s="147" t="s">
        <v>245</v>
      </c>
    </row>
    <row r="382" spans="2:65" s="12" customFormat="1" ht="11.25">
      <c r="B382" s="152"/>
      <c r="D382" s="146" t="s">
        <v>253</v>
      </c>
      <c r="E382" s="153" t="s">
        <v>1</v>
      </c>
      <c r="F382" s="154" t="s">
        <v>906</v>
      </c>
      <c r="H382" s="155">
        <v>18.63</v>
      </c>
      <c r="I382" s="156"/>
      <c r="L382" s="152"/>
      <c r="M382" s="157"/>
      <c r="T382" s="158"/>
      <c r="AT382" s="153" t="s">
        <v>253</v>
      </c>
      <c r="AU382" s="153" t="s">
        <v>96</v>
      </c>
      <c r="AV382" s="12" t="s">
        <v>96</v>
      </c>
      <c r="AW382" s="12" t="s">
        <v>40</v>
      </c>
      <c r="AX382" s="12" t="s">
        <v>87</v>
      </c>
      <c r="AY382" s="153" t="s">
        <v>245</v>
      </c>
    </row>
    <row r="383" spans="2:65" s="11" customFormat="1" ht="11.25">
      <c r="B383" s="145"/>
      <c r="D383" s="146" t="s">
        <v>253</v>
      </c>
      <c r="E383" s="147" t="s">
        <v>1</v>
      </c>
      <c r="F383" s="148" t="s">
        <v>785</v>
      </c>
      <c r="H383" s="147" t="s">
        <v>1</v>
      </c>
      <c r="I383" s="149"/>
      <c r="L383" s="145"/>
      <c r="M383" s="150"/>
      <c r="T383" s="151"/>
      <c r="AT383" s="147" t="s">
        <v>253</v>
      </c>
      <c r="AU383" s="147" t="s">
        <v>96</v>
      </c>
      <c r="AV383" s="11" t="s">
        <v>94</v>
      </c>
      <c r="AW383" s="11" t="s">
        <v>40</v>
      </c>
      <c r="AX383" s="11" t="s">
        <v>87</v>
      </c>
      <c r="AY383" s="147" t="s">
        <v>245</v>
      </c>
    </row>
    <row r="384" spans="2:65" s="13" customFormat="1" ht="11.25">
      <c r="B384" s="159"/>
      <c r="D384" s="146" t="s">
        <v>253</v>
      </c>
      <c r="E384" s="160" t="s">
        <v>1</v>
      </c>
      <c r="F384" s="161" t="s">
        <v>275</v>
      </c>
      <c r="H384" s="162">
        <v>18.63</v>
      </c>
      <c r="I384" s="163"/>
      <c r="L384" s="159"/>
      <c r="M384" s="164"/>
      <c r="T384" s="165"/>
      <c r="AT384" s="160" t="s">
        <v>253</v>
      </c>
      <c r="AU384" s="160" t="s">
        <v>96</v>
      </c>
      <c r="AV384" s="13" t="s">
        <v>251</v>
      </c>
      <c r="AW384" s="13" t="s">
        <v>40</v>
      </c>
      <c r="AX384" s="13" t="s">
        <v>94</v>
      </c>
      <c r="AY384" s="160" t="s">
        <v>245</v>
      </c>
    </row>
    <row r="385" spans="2:65" s="1" customFormat="1" ht="37.9" customHeight="1">
      <c r="B385" s="33"/>
      <c r="C385" s="184" t="s">
        <v>388</v>
      </c>
      <c r="D385" s="184" t="s">
        <v>794</v>
      </c>
      <c r="E385" s="185" t="s">
        <v>907</v>
      </c>
      <c r="F385" s="186" t="s">
        <v>908</v>
      </c>
      <c r="G385" s="187" t="s">
        <v>249</v>
      </c>
      <c r="H385" s="188">
        <v>19.189</v>
      </c>
      <c r="I385" s="189"/>
      <c r="J385" s="190">
        <f>ROUND(I385*H385,2)</f>
        <v>0</v>
      </c>
      <c r="K385" s="186" t="s">
        <v>1</v>
      </c>
      <c r="L385" s="191"/>
      <c r="M385" s="192" t="s">
        <v>1</v>
      </c>
      <c r="N385" s="193" t="s">
        <v>52</v>
      </c>
      <c r="P385" s="141">
        <f>O385*H385</f>
        <v>0</v>
      </c>
      <c r="Q385" s="141">
        <v>0.27</v>
      </c>
      <c r="R385" s="141">
        <f>Q385*H385</f>
        <v>5.1810300000000007</v>
      </c>
      <c r="S385" s="141">
        <v>0</v>
      </c>
      <c r="T385" s="142">
        <f>S385*H385</f>
        <v>0</v>
      </c>
      <c r="AR385" s="143" t="s">
        <v>194</v>
      </c>
      <c r="AT385" s="143" t="s">
        <v>794</v>
      </c>
      <c r="AU385" s="143" t="s">
        <v>96</v>
      </c>
      <c r="AY385" s="17" t="s">
        <v>245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94</v>
      </c>
      <c r="BK385" s="144">
        <f>ROUND(I385*H385,2)</f>
        <v>0</v>
      </c>
      <c r="BL385" s="17" t="s">
        <v>251</v>
      </c>
      <c r="BM385" s="143" t="s">
        <v>909</v>
      </c>
    </row>
    <row r="386" spans="2:65" s="11" customFormat="1" ht="22.5">
      <c r="B386" s="145"/>
      <c r="D386" s="146" t="s">
        <v>253</v>
      </c>
      <c r="E386" s="147" t="s">
        <v>1</v>
      </c>
      <c r="F386" s="148" t="s">
        <v>781</v>
      </c>
      <c r="H386" s="147" t="s">
        <v>1</v>
      </c>
      <c r="I386" s="149"/>
      <c r="L386" s="145"/>
      <c r="M386" s="150"/>
      <c r="T386" s="151"/>
      <c r="AT386" s="147" t="s">
        <v>253</v>
      </c>
      <c r="AU386" s="147" t="s">
        <v>96</v>
      </c>
      <c r="AV386" s="11" t="s">
        <v>94</v>
      </c>
      <c r="AW386" s="11" t="s">
        <v>40</v>
      </c>
      <c r="AX386" s="11" t="s">
        <v>87</v>
      </c>
      <c r="AY386" s="147" t="s">
        <v>245</v>
      </c>
    </row>
    <row r="387" spans="2:65" s="11" customFormat="1" ht="22.5">
      <c r="B387" s="145"/>
      <c r="D387" s="146" t="s">
        <v>253</v>
      </c>
      <c r="E387" s="147" t="s">
        <v>1</v>
      </c>
      <c r="F387" s="148" t="s">
        <v>910</v>
      </c>
      <c r="H387" s="147" t="s">
        <v>1</v>
      </c>
      <c r="I387" s="149"/>
      <c r="L387" s="145"/>
      <c r="M387" s="150"/>
      <c r="T387" s="151"/>
      <c r="AT387" s="147" t="s">
        <v>253</v>
      </c>
      <c r="AU387" s="147" t="s">
        <v>96</v>
      </c>
      <c r="AV387" s="11" t="s">
        <v>94</v>
      </c>
      <c r="AW387" s="11" t="s">
        <v>40</v>
      </c>
      <c r="AX387" s="11" t="s">
        <v>87</v>
      </c>
      <c r="AY387" s="147" t="s">
        <v>245</v>
      </c>
    </row>
    <row r="388" spans="2:65" s="12" customFormat="1" ht="11.25">
      <c r="B388" s="152"/>
      <c r="D388" s="146" t="s">
        <v>253</v>
      </c>
      <c r="E388" s="153" t="s">
        <v>1</v>
      </c>
      <c r="F388" s="154" t="s">
        <v>911</v>
      </c>
      <c r="H388" s="155">
        <v>19.189</v>
      </c>
      <c r="I388" s="156"/>
      <c r="L388" s="152"/>
      <c r="M388" s="157"/>
      <c r="T388" s="158"/>
      <c r="AT388" s="153" t="s">
        <v>253</v>
      </c>
      <c r="AU388" s="153" t="s">
        <v>96</v>
      </c>
      <c r="AV388" s="12" t="s">
        <v>96</v>
      </c>
      <c r="AW388" s="12" t="s">
        <v>40</v>
      </c>
      <c r="AX388" s="12" t="s">
        <v>87</v>
      </c>
      <c r="AY388" s="153" t="s">
        <v>245</v>
      </c>
    </row>
    <row r="389" spans="2:65" s="13" customFormat="1" ht="11.25">
      <c r="B389" s="159"/>
      <c r="D389" s="146" t="s">
        <v>253</v>
      </c>
      <c r="E389" s="160" t="s">
        <v>1</v>
      </c>
      <c r="F389" s="161" t="s">
        <v>275</v>
      </c>
      <c r="H389" s="162">
        <v>19.189</v>
      </c>
      <c r="I389" s="163"/>
      <c r="L389" s="159"/>
      <c r="M389" s="164"/>
      <c r="T389" s="165"/>
      <c r="AT389" s="160" t="s">
        <v>253</v>
      </c>
      <c r="AU389" s="160" t="s">
        <v>96</v>
      </c>
      <c r="AV389" s="13" t="s">
        <v>251</v>
      </c>
      <c r="AW389" s="13" t="s">
        <v>40</v>
      </c>
      <c r="AX389" s="13" t="s">
        <v>94</v>
      </c>
      <c r="AY389" s="160" t="s">
        <v>245</v>
      </c>
    </row>
    <row r="390" spans="2:65" s="10" customFormat="1" ht="22.9" customHeight="1">
      <c r="B390" s="122"/>
      <c r="D390" s="123" t="s">
        <v>86</v>
      </c>
      <c r="E390" s="175" t="s">
        <v>189</v>
      </c>
      <c r="F390" s="175" t="s">
        <v>912</v>
      </c>
      <c r="I390" s="125"/>
      <c r="J390" s="176">
        <f>BK390</f>
        <v>0</v>
      </c>
      <c r="L390" s="122"/>
      <c r="M390" s="127"/>
      <c r="P390" s="128">
        <f>SUM(P391:P444)</f>
        <v>0</v>
      </c>
      <c r="R390" s="128">
        <f>SUM(R391:R444)</f>
        <v>42.532769200000004</v>
      </c>
      <c r="T390" s="129">
        <f>SUM(T391:T444)</f>
        <v>0</v>
      </c>
      <c r="AR390" s="123" t="s">
        <v>94</v>
      </c>
      <c r="AT390" s="130" t="s">
        <v>86</v>
      </c>
      <c r="AU390" s="130" t="s">
        <v>94</v>
      </c>
      <c r="AY390" s="123" t="s">
        <v>245</v>
      </c>
      <c r="BK390" s="131">
        <f>SUM(BK391:BK444)</f>
        <v>0</v>
      </c>
    </row>
    <row r="391" spans="2:65" s="1" customFormat="1" ht="24.2" customHeight="1">
      <c r="B391" s="33"/>
      <c r="C391" s="132" t="s">
        <v>182</v>
      </c>
      <c r="D391" s="132" t="s">
        <v>246</v>
      </c>
      <c r="E391" s="133" t="s">
        <v>913</v>
      </c>
      <c r="F391" s="134" t="s">
        <v>914</v>
      </c>
      <c r="G391" s="135" t="s">
        <v>271</v>
      </c>
      <c r="H391" s="136">
        <v>7.6</v>
      </c>
      <c r="I391" s="137"/>
      <c r="J391" s="138">
        <f>ROUND(I391*H391,2)</f>
        <v>0</v>
      </c>
      <c r="K391" s="134" t="s">
        <v>250</v>
      </c>
      <c r="L391" s="33"/>
      <c r="M391" s="139" t="s">
        <v>1</v>
      </c>
      <c r="N391" s="140" t="s">
        <v>52</v>
      </c>
      <c r="P391" s="141">
        <f>O391*H391</f>
        <v>0</v>
      </c>
      <c r="Q391" s="141">
        <v>8.9779999999999999E-2</v>
      </c>
      <c r="R391" s="141">
        <f>Q391*H391</f>
        <v>0.68232799999999993</v>
      </c>
      <c r="S391" s="141">
        <v>0</v>
      </c>
      <c r="T391" s="142">
        <f>S391*H391</f>
        <v>0</v>
      </c>
      <c r="AR391" s="143" t="s">
        <v>251</v>
      </c>
      <c r="AT391" s="143" t="s">
        <v>246</v>
      </c>
      <c r="AU391" s="143" t="s">
        <v>96</v>
      </c>
      <c r="AY391" s="17" t="s">
        <v>245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94</v>
      </c>
      <c r="BK391" s="144">
        <f>ROUND(I391*H391,2)</f>
        <v>0</v>
      </c>
      <c r="BL391" s="17" t="s">
        <v>251</v>
      </c>
      <c r="BM391" s="143" t="s">
        <v>915</v>
      </c>
    </row>
    <row r="392" spans="2:65" s="11" customFormat="1" ht="22.5">
      <c r="B392" s="145"/>
      <c r="D392" s="146" t="s">
        <v>253</v>
      </c>
      <c r="E392" s="147" t="s">
        <v>1</v>
      </c>
      <c r="F392" s="148" t="s">
        <v>916</v>
      </c>
      <c r="H392" s="147" t="s">
        <v>1</v>
      </c>
      <c r="I392" s="149"/>
      <c r="L392" s="145"/>
      <c r="M392" s="150"/>
      <c r="T392" s="151"/>
      <c r="AT392" s="147" t="s">
        <v>253</v>
      </c>
      <c r="AU392" s="147" t="s">
        <v>96</v>
      </c>
      <c r="AV392" s="11" t="s">
        <v>94</v>
      </c>
      <c r="AW392" s="11" t="s">
        <v>40</v>
      </c>
      <c r="AX392" s="11" t="s">
        <v>87</v>
      </c>
      <c r="AY392" s="147" t="s">
        <v>245</v>
      </c>
    </row>
    <row r="393" spans="2:65" s="11" customFormat="1" ht="22.5">
      <c r="B393" s="145"/>
      <c r="D393" s="146" t="s">
        <v>253</v>
      </c>
      <c r="E393" s="147" t="s">
        <v>1</v>
      </c>
      <c r="F393" s="148" t="s">
        <v>917</v>
      </c>
      <c r="H393" s="147" t="s">
        <v>1</v>
      </c>
      <c r="I393" s="149"/>
      <c r="L393" s="145"/>
      <c r="M393" s="150"/>
      <c r="T393" s="151"/>
      <c r="AT393" s="147" t="s">
        <v>253</v>
      </c>
      <c r="AU393" s="147" t="s">
        <v>96</v>
      </c>
      <c r="AV393" s="11" t="s">
        <v>94</v>
      </c>
      <c r="AW393" s="11" t="s">
        <v>40</v>
      </c>
      <c r="AX393" s="11" t="s">
        <v>87</v>
      </c>
      <c r="AY393" s="147" t="s">
        <v>245</v>
      </c>
    </row>
    <row r="394" spans="2:65" s="12" customFormat="1" ht="11.25">
      <c r="B394" s="152"/>
      <c r="D394" s="146" t="s">
        <v>253</v>
      </c>
      <c r="E394" s="153" t="s">
        <v>1</v>
      </c>
      <c r="F394" s="154" t="s">
        <v>918</v>
      </c>
      <c r="H394" s="155">
        <v>7.6</v>
      </c>
      <c r="I394" s="156"/>
      <c r="L394" s="152"/>
      <c r="M394" s="157"/>
      <c r="T394" s="158"/>
      <c r="AT394" s="153" t="s">
        <v>253</v>
      </c>
      <c r="AU394" s="153" t="s">
        <v>96</v>
      </c>
      <c r="AV394" s="12" t="s">
        <v>96</v>
      </c>
      <c r="AW394" s="12" t="s">
        <v>40</v>
      </c>
      <c r="AX394" s="12" t="s">
        <v>87</v>
      </c>
      <c r="AY394" s="153" t="s">
        <v>245</v>
      </c>
    </row>
    <row r="395" spans="2:65" s="13" customFormat="1" ht="11.25">
      <c r="B395" s="159"/>
      <c r="D395" s="146" t="s">
        <v>253</v>
      </c>
      <c r="E395" s="160" t="s">
        <v>667</v>
      </c>
      <c r="F395" s="161" t="s">
        <v>275</v>
      </c>
      <c r="H395" s="162">
        <v>7.6</v>
      </c>
      <c r="I395" s="163"/>
      <c r="L395" s="159"/>
      <c r="M395" s="164"/>
      <c r="T395" s="165"/>
      <c r="AT395" s="160" t="s">
        <v>253</v>
      </c>
      <c r="AU395" s="160" t="s">
        <v>96</v>
      </c>
      <c r="AV395" s="13" t="s">
        <v>251</v>
      </c>
      <c r="AW395" s="13" t="s">
        <v>40</v>
      </c>
      <c r="AX395" s="13" t="s">
        <v>94</v>
      </c>
      <c r="AY395" s="160" t="s">
        <v>245</v>
      </c>
    </row>
    <row r="396" spans="2:65" s="1" customFormat="1" ht="16.5" customHeight="1">
      <c r="B396" s="33"/>
      <c r="C396" s="184" t="s">
        <v>399</v>
      </c>
      <c r="D396" s="184" t="s">
        <v>794</v>
      </c>
      <c r="E396" s="185" t="s">
        <v>886</v>
      </c>
      <c r="F396" s="186" t="s">
        <v>887</v>
      </c>
      <c r="G396" s="187" t="s">
        <v>249</v>
      </c>
      <c r="H396" s="188">
        <v>7.8E-2</v>
      </c>
      <c r="I396" s="189"/>
      <c r="J396" s="190">
        <f>ROUND(I396*H396,2)</f>
        <v>0</v>
      </c>
      <c r="K396" s="186" t="s">
        <v>250</v>
      </c>
      <c r="L396" s="191"/>
      <c r="M396" s="192" t="s">
        <v>1</v>
      </c>
      <c r="N396" s="193" t="s">
        <v>52</v>
      </c>
      <c r="P396" s="141">
        <f>O396*H396</f>
        <v>0</v>
      </c>
      <c r="Q396" s="141">
        <v>0.222</v>
      </c>
      <c r="R396" s="141">
        <f>Q396*H396</f>
        <v>1.7316000000000002E-2</v>
      </c>
      <c r="S396" s="141">
        <v>0</v>
      </c>
      <c r="T396" s="142">
        <f>S396*H396</f>
        <v>0</v>
      </c>
      <c r="AR396" s="143" t="s">
        <v>194</v>
      </c>
      <c r="AT396" s="143" t="s">
        <v>794</v>
      </c>
      <c r="AU396" s="143" t="s">
        <v>96</v>
      </c>
      <c r="AY396" s="17" t="s">
        <v>245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94</v>
      </c>
      <c r="BK396" s="144">
        <f>ROUND(I396*H396,2)</f>
        <v>0</v>
      </c>
      <c r="BL396" s="17" t="s">
        <v>251</v>
      </c>
      <c r="BM396" s="143" t="s">
        <v>919</v>
      </c>
    </row>
    <row r="397" spans="2:65" s="11" customFormat="1" ht="11.25">
      <c r="B397" s="145"/>
      <c r="D397" s="146" t="s">
        <v>253</v>
      </c>
      <c r="E397" s="147" t="s">
        <v>1</v>
      </c>
      <c r="F397" s="148" t="s">
        <v>920</v>
      </c>
      <c r="H397" s="147" t="s">
        <v>1</v>
      </c>
      <c r="I397" s="149"/>
      <c r="L397" s="145"/>
      <c r="M397" s="150"/>
      <c r="T397" s="151"/>
      <c r="AT397" s="147" t="s">
        <v>253</v>
      </c>
      <c r="AU397" s="147" t="s">
        <v>96</v>
      </c>
      <c r="AV397" s="11" t="s">
        <v>94</v>
      </c>
      <c r="AW397" s="11" t="s">
        <v>40</v>
      </c>
      <c r="AX397" s="11" t="s">
        <v>87</v>
      </c>
      <c r="AY397" s="147" t="s">
        <v>245</v>
      </c>
    </row>
    <row r="398" spans="2:65" s="12" customFormat="1" ht="11.25">
      <c r="B398" s="152"/>
      <c r="D398" s="146" t="s">
        <v>253</v>
      </c>
      <c r="E398" s="153" t="s">
        <v>1</v>
      </c>
      <c r="F398" s="154" t="s">
        <v>921</v>
      </c>
      <c r="H398" s="155">
        <v>0.77500000000000002</v>
      </c>
      <c r="I398" s="156"/>
      <c r="L398" s="152"/>
      <c r="M398" s="157"/>
      <c r="T398" s="158"/>
      <c r="AT398" s="153" t="s">
        <v>253</v>
      </c>
      <c r="AU398" s="153" t="s">
        <v>96</v>
      </c>
      <c r="AV398" s="12" t="s">
        <v>96</v>
      </c>
      <c r="AW398" s="12" t="s">
        <v>40</v>
      </c>
      <c r="AX398" s="12" t="s">
        <v>87</v>
      </c>
      <c r="AY398" s="153" t="s">
        <v>245</v>
      </c>
    </row>
    <row r="399" spans="2:65" s="11" customFormat="1" ht="11.25">
      <c r="B399" s="145"/>
      <c r="D399" s="146" t="s">
        <v>253</v>
      </c>
      <c r="E399" s="147" t="s">
        <v>1</v>
      </c>
      <c r="F399" s="148" t="s">
        <v>900</v>
      </c>
      <c r="H399" s="147" t="s">
        <v>1</v>
      </c>
      <c r="I399" s="149"/>
      <c r="L399" s="145"/>
      <c r="M399" s="150"/>
      <c r="T399" s="151"/>
      <c r="AT399" s="147" t="s">
        <v>253</v>
      </c>
      <c r="AU399" s="147" t="s">
        <v>96</v>
      </c>
      <c r="AV399" s="11" t="s">
        <v>94</v>
      </c>
      <c r="AW399" s="11" t="s">
        <v>40</v>
      </c>
      <c r="AX399" s="11" t="s">
        <v>87</v>
      </c>
      <c r="AY399" s="147" t="s">
        <v>245</v>
      </c>
    </row>
    <row r="400" spans="2:65" s="13" customFormat="1" ht="11.25">
      <c r="B400" s="159"/>
      <c r="D400" s="146" t="s">
        <v>253</v>
      </c>
      <c r="E400" s="160" t="s">
        <v>1</v>
      </c>
      <c r="F400" s="161" t="s">
        <v>275</v>
      </c>
      <c r="H400" s="162">
        <v>0.77500000000000002</v>
      </c>
      <c r="I400" s="163"/>
      <c r="L400" s="159"/>
      <c r="M400" s="164"/>
      <c r="T400" s="165"/>
      <c r="AT400" s="160" t="s">
        <v>253</v>
      </c>
      <c r="AU400" s="160" t="s">
        <v>96</v>
      </c>
      <c r="AV400" s="13" t="s">
        <v>251</v>
      </c>
      <c r="AW400" s="13" t="s">
        <v>40</v>
      </c>
      <c r="AX400" s="13" t="s">
        <v>94</v>
      </c>
      <c r="AY400" s="160" t="s">
        <v>245</v>
      </c>
    </row>
    <row r="401" spans="2:65" s="12" customFormat="1" ht="11.25">
      <c r="B401" s="152"/>
      <c r="D401" s="146" t="s">
        <v>253</v>
      </c>
      <c r="F401" s="154" t="s">
        <v>922</v>
      </c>
      <c r="H401" s="155">
        <v>7.8E-2</v>
      </c>
      <c r="I401" s="156"/>
      <c r="L401" s="152"/>
      <c r="M401" s="157"/>
      <c r="T401" s="158"/>
      <c r="AT401" s="153" t="s">
        <v>253</v>
      </c>
      <c r="AU401" s="153" t="s">
        <v>96</v>
      </c>
      <c r="AV401" s="12" t="s">
        <v>96</v>
      </c>
      <c r="AW401" s="12" t="s">
        <v>4</v>
      </c>
      <c r="AX401" s="12" t="s">
        <v>94</v>
      </c>
      <c r="AY401" s="153" t="s">
        <v>245</v>
      </c>
    </row>
    <row r="402" spans="2:65" s="1" customFormat="1" ht="24.2" customHeight="1">
      <c r="B402" s="33"/>
      <c r="C402" s="132" t="s">
        <v>191</v>
      </c>
      <c r="D402" s="132" t="s">
        <v>246</v>
      </c>
      <c r="E402" s="133" t="s">
        <v>923</v>
      </c>
      <c r="F402" s="134" t="s">
        <v>924</v>
      </c>
      <c r="G402" s="135" t="s">
        <v>271</v>
      </c>
      <c r="H402" s="136">
        <v>192.9</v>
      </c>
      <c r="I402" s="137"/>
      <c r="J402" s="138">
        <f>ROUND(I402*H402,2)</f>
        <v>0</v>
      </c>
      <c r="K402" s="134" t="s">
        <v>250</v>
      </c>
      <c r="L402" s="33"/>
      <c r="M402" s="139" t="s">
        <v>1</v>
      </c>
      <c r="N402" s="140" t="s">
        <v>52</v>
      </c>
      <c r="P402" s="141">
        <f>O402*H402</f>
        <v>0</v>
      </c>
      <c r="Q402" s="141">
        <v>0.15256</v>
      </c>
      <c r="R402" s="141">
        <f>Q402*H402</f>
        <v>29.428824000000002</v>
      </c>
      <c r="S402" s="141">
        <v>0</v>
      </c>
      <c r="T402" s="142">
        <f>S402*H402</f>
        <v>0</v>
      </c>
      <c r="AR402" s="143" t="s">
        <v>251</v>
      </c>
      <c r="AT402" s="143" t="s">
        <v>246</v>
      </c>
      <c r="AU402" s="143" t="s">
        <v>96</v>
      </c>
      <c r="AY402" s="17" t="s">
        <v>245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7" t="s">
        <v>94</v>
      </c>
      <c r="BK402" s="144">
        <f>ROUND(I402*H402,2)</f>
        <v>0</v>
      </c>
      <c r="BL402" s="17" t="s">
        <v>251</v>
      </c>
      <c r="BM402" s="143" t="s">
        <v>925</v>
      </c>
    </row>
    <row r="403" spans="2:65" s="11" customFormat="1" ht="22.5">
      <c r="B403" s="145"/>
      <c r="D403" s="146" t="s">
        <v>253</v>
      </c>
      <c r="E403" s="147" t="s">
        <v>1</v>
      </c>
      <c r="F403" s="148" t="s">
        <v>926</v>
      </c>
      <c r="H403" s="147" t="s">
        <v>1</v>
      </c>
      <c r="I403" s="149"/>
      <c r="L403" s="145"/>
      <c r="M403" s="150"/>
      <c r="T403" s="151"/>
      <c r="AT403" s="147" t="s">
        <v>253</v>
      </c>
      <c r="AU403" s="147" t="s">
        <v>96</v>
      </c>
      <c r="AV403" s="11" t="s">
        <v>94</v>
      </c>
      <c r="AW403" s="11" t="s">
        <v>40</v>
      </c>
      <c r="AX403" s="11" t="s">
        <v>87</v>
      </c>
      <c r="AY403" s="147" t="s">
        <v>245</v>
      </c>
    </row>
    <row r="404" spans="2:65" s="11" customFormat="1" ht="22.5">
      <c r="B404" s="145"/>
      <c r="D404" s="146" t="s">
        <v>253</v>
      </c>
      <c r="E404" s="147" t="s">
        <v>1</v>
      </c>
      <c r="F404" s="148" t="s">
        <v>927</v>
      </c>
      <c r="H404" s="147" t="s">
        <v>1</v>
      </c>
      <c r="I404" s="149"/>
      <c r="L404" s="145"/>
      <c r="M404" s="150"/>
      <c r="T404" s="151"/>
      <c r="AT404" s="147" t="s">
        <v>253</v>
      </c>
      <c r="AU404" s="147" t="s">
        <v>96</v>
      </c>
      <c r="AV404" s="11" t="s">
        <v>94</v>
      </c>
      <c r="AW404" s="11" t="s">
        <v>40</v>
      </c>
      <c r="AX404" s="11" t="s">
        <v>87</v>
      </c>
      <c r="AY404" s="147" t="s">
        <v>245</v>
      </c>
    </row>
    <row r="405" spans="2:65" s="11" customFormat="1" ht="11.25">
      <c r="B405" s="145"/>
      <c r="D405" s="146" t="s">
        <v>253</v>
      </c>
      <c r="E405" s="147" t="s">
        <v>1</v>
      </c>
      <c r="F405" s="148" t="s">
        <v>928</v>
      </c>
      <c r="H405" s="147" t="s">
        <v>1</v>
      </c>
      <c r="I405" s="149"/>
      <c r="L405" s="145"/>
      <c r="M405" s="150"/>
      <c r="T405" s="151"/>
      <c r="AT405" s="147" t="s">
        <v>253</v>
      </c>
      <c r="AU405" s="147" t="s">
        <v>96</v>
      </c>
      <c r="AV405" s="11" t="s">
        <v>94</v>
      </c>
      <c r="AW405" s="11" t="s">
        <v>40</v>
      </c>
      <c r="AX405" s="11" t="s">
        <v>87</v>
      </c>
      <c r="AY405" s="147" t="s">
        <v>245</v>
      </c>
    </row>
    <row r="406" spans="2:65" s="12" customFormat="1" ht="22.5">
      <c r="B406" s="152"/>
      <c r="D406" s="146" t="s">
        <v>253</v>
      </c>
      <c r="E406" s="153" t="s">
        <v>1</v>
      </c>
      <c r="F406" s="154" t="s">
        <v>929</v>
      </c>
      <c r="H406" s="155">
        <v>180.7</v>
      </c>
      <c r="I406" s="156"/>
      <c r="L406" s="152"/>
      <c r="M406" s="157"/>
      <c r="T406" s="158"/>
      <c r="AT406" s="153" t="s">
        <v>253</v>
      </c>
      <c r="AU406" s="153" t="s">
        <v>96</v>
      </c>
      <c r="AV406" s="12" t="s">
        <v>96</v>
      </c>
      <c r="AW406" s="12" t="s">
        <v>40</v>
      </c>
      <c r="AX406" s="12" t="s">
        <v>87</v>
      </c>
      <c r="AY406" s="153" t="s">
        <v>245</v>
      </c>
    </row>
    <row r="407" spans="2:65" s="12" customFormat="1" ht="11.25">
      <c r="B407" s="152"/>
      <c r="D407" s="146" t="s">
        <v>253</v>
      </c>
      <c r="E407" s="153" t="s">
        <v>1</v>
      </c>
      <c r="F407" s="154" t="s">
        <v>930</v>
      </c>
      <c r="H407" s="155">
        <v>12.2</v>
      </c>
      <c r="I407" s="156"/>
      <c r="L407" s="152"/>
      <c r="M407" s="157"/>
      <c r="T407" s="158"/>
      <c r="AT407" s="153" t="s">
        <v>253</v>
      </c>
      <c r="AU407" s="153" t="s">
        <v>96</v>
      </c>
      <c r="AV407" s="12" t="s">
        <v>96</v>
      </c>
      <c r="AW407" s="12" t="s">
        <v>40</v>
      </c>
      <c r="AX407" s="12" t="s">
        <v>87</v>
      </c>
      <c r="AY407" s="153" t="s">
        <v>245</v>
      </c>
    </row>
    <row r="408" spans="2:65" s="15" customFormat="1" ht="11.25">
      <c r="B408" s="177"/>
      <c r="D408" s="146" t="s">
        <v>253</v>
      </c>
      <c r="E408" s="178" t="s">
        <v>931</v>
      </c>
      <c r="F408" s="179" t="s">
        <v>695</v>
      </c>
      <c r="H408" s="180">
        <v>192.9</v>
      </c>
      <c r="I408" s="181"/>
      <c r="L408" s="177"/>
      <c r="M408" s="182"/>
      <c r="T408" s="183"/>
      <c r="AT408" s="178" t="s">
        <v>253</v>
      </c>
      <c r="AU408" s="178" t="s">
        <v>96</v>
      </c>
      <c r="AV408" s="15" t="s">
        <v>114</v>
      </c>
      <c r="AW408" s="15" t="s">
        <v>40</v>
      </c>
      <c r="AX408" s="15" t="s">
        <v>87</v>
      </c>
      <c r="AY408" s="178" t="s">
        <v>245</v>
      </c>
    </row>
    <row r="409" spans="2:65" s="13" customFormat="1" ht="11.25">
      <c r="B409" s="159"/>
      <c r="D409" s="146" t="s">
        <v>253</v>
      </c>
      <c r="E409" s="160" t="s">
        <v>1</v>
      </c>
      <c r="F409" s="161" t="s">
        <v>275</v>
      </c>
      <c r="H409" s="162">
        <v>192.9</v>
      </c>
      <c r="I409" s="163"/>
      <c r="L409" s="159"/>
      <c r="M409" s="164"/>
      <c r="T409" s="165"/>
      <c r="AT409" s="160" t="s">
        <v>253</v>
      </c>
      <c r="AU409" s="160" t="s">
        <v>96</v>
      </c>
      <c r="AV409" s="13" t="s">
        <v>251</v>
      </c>
      <c r="AW409" s="13" t="s">
        <v>40</v>
      </c>
      <c r="AX409" s="13" t="s">
        <v>94</v>
      </c>
      <c r="AY409" s="160" t="s">
        <v>245</v>
      </c>
    </row>
    <row r="410" spans="2:65" s="1" customFormat="1" ht="24.2" customHeight="1">
      <c r="B410" s="33"/>
      <c r="C410" s="184" t="s">
        <v>425</v>
      </c>
      <c r="D410" s="184" t="s">
        <v>794</v>
      </c>
      <c r="E410" s="185" t="s">
        <v>932</v>
      </c>
      <c r="F410" s="186" t="s">
        <v>933</v>
      </c>
      <c r="G410" s="187" t="s">
        <v>271</v>
      </c>
      <c r="H410" s="188">
        <v>196.75800000000001</v>
      </c>
      <c r="I410" s="189"/>
      <c r="J410" s="190">
        <f>ROUND(I410*H410,2)</f>
        <v>0</v>
      </c>
      <c r="K410" s="186" t="s">
        <v>815</v>
      </c>
      <c r="L410" s="191"/>
      <c r="M410" s="192" t="s">
        <v>1</v>
      </c>
      <c r="N410" s="193" t="s">
        <v>52</v>
      </c>
      <c r="P410" s="141">
        <f>O410*H410</f>
        <v>0</v>
      </c>
      <c r="Q410" s="141">
        <v>5.2999999999999999E-2</v>
      </c>
      <c r="R410" s="141">
        <f>Q410*H410</f>
        <v>10.428174</v>
      </c>
      <c r="S410" s="141">
        <v>0</v>
      </c>
      <c r="T410" s="142">
        <f>S410*H410</f>
        <v>0</v>
      </c>
      <c r="AR410" s="143" t="s">
        <v>194</v>
      </c>
      <c r="AT410" s="143" t="s">
        <v>794</v>
      </c>
      <c r="AU410" s="143" t="s">
        <v>96</v>
      </c>
      <c r="AY410" s="17" t="s">
        <v>245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7" t="s">
        <v>94</v>
      </c>
      <c r="BK410" s="144">
        <f>ROUND(I410*H410,2)</f>
        <v>0</v>
      </c>
      <c r="BL410" s="17" t="s">
        <v>251</v>
      </c>
      <c r="BM410" s="143" t="s">
        <v>934</v>
      </c>
    </row>
    <row r="411" spans="2:65" s="11" customFormat="1" ht="11.25">
      <c r="B411" s="145"/>
      <c r="D411" s="146" t="s">
        <v>253</v>
      </c>
      <c r="E411" s="147" t="s">
        <v>1</v>
      </c>
      <c r="F411" s="148" t="s">
        <v>935</v>
      </c>
      <c r="H411" s="147" t="s">
        <v>1</v>
      </c>
      <c r="I411" s="149"/>
      <c r="L411" s="145"/>
      <c r="M411" s="150"/>
      <c r="T411" s="151"/>
      <c r="AT411" s="147" t="s">
        <v>253</v>
      </c>
      <c r="AU411" s="147" t="s">
        <v>96</v>
      </c>
      <c r="AV411" s="11" t="s">
        <v>94</v>
      </c>
      <c r="AW411" s="11" t="s">
        <v>40</v>
      </c>
      <c r="AX411" s="11" t="s">
        <v>87</v>
      </c>
      <c r="AY411" s="147" t="s">
        <v>245</v>
      </c>
    </row>
    <row r="412" spans="2:65" s="12" customFormat="1" ht="22.5">
      <c r="B412" s="152"/>
      <c r="D412" s="146" t="s">
        <v>253</v>
      </c>
      <c r="E412" s="153" t="s">
        <v>1</v>
      </c>
      <c r="F412" s="154" t="s">
        <v>936</v>
      </c>
      <c r="H412" s="155">
        <v>1186.9739999999999</v>
      </c>
      <c r="I412" s="156"/>
      <c r="L412" s="152"/>
      <c r="M412" s="157"/>
      <c r="T412" s="158"/>
      <c r="AT412" s="153" t="s">
        <v>253</v>
      </c>
      <c r="AU412" s="153" t="s">
        <v>96</v>
      </c>
      <c r="AV412" s="12" t="s">
        <v>96</v>
      </c>
      <c r="AW412" s="12" t="s">
        <v>40</v>
      </c>
      <c r="AX412" s="12" t="s">
        <v>87</v>
      </c>
      <c r="AY412" s="153" t="s">
        <v>245</v>
      </c>
    </row>
    <row r="413" spans="2:65" s="12" customFormat="1" ht="22.5">
      <c r="B413" s="152"/>
      <c r="D413" s="146" t="s">
        <v>253</v>
      </c>
      <c r="E413" s="153" t="s">
        <v>1</v>
      </c>
      <c r="F413" s="154" t="s">
        <v>937</v>
      </c>
      <c r="H413" s="155">
        <v>-920.7</v>
      </c>
      <c r="I413" s="156"/>
      <c r="L413" s="152"/>
      <c r="M413" s="157"/>
      <c r="T413" s="158"/>
      <c r="AT413" s="153" t="s">
        <v>253</v>
      </c>
      <c r="AU413" s="153" t="s">
        <v>96</v>
      </c>
      <c r="AV413" s="12" t="s">
        <v>96</v>
      </c>
      <c r="AW413" s="12" t="s">
        <v>40</v>
      </c>
      <c r="AX413" s="12" t="s">
        <v>87</v>
      </c>
      <c r="AY413" s="153" t="s">
        <v>245</v>
      </c>
    </row>
    <row r="414" spans="2:65" s="13" customFormat="1" ht="22.5">
      <c r="B414" s="159"/>
      <c r="D414" s="146" t="s">
        <v>253</v>
      </c>
      <c r="E414" s="160" t="s">
        <v>1</v>
      </c>
      <c r="F414" s="161" t="s">
        <v>938</v>
      </c>
      <c r="H414" s="162">
        <v>266.274</v>
      </c>
      <c r="I414" s="163"/>
      <c r="L414" s="159"/>
      <c r="M414" s="164"/>
      <c r="T414" s="165"/>
      <c r="AT414" s="160" t="s">
        <v>253</v>
      </c>
      <c r="AU414" s="160" t="s">
        <v>96</v>
      </c>
      <c r="AV414" s="13" t="s">
        <v>251</v>
      </c>
      <c r="AW414" s="13" t="s">
        <v>40</v>
      </c>
      <c r="AX414" s="13" t="s">
        <v>87</v>
      </c>
      <c r="AY414" s="160" t="s">
        <v>245</v>
      </c>
    </row>
    <row r="415" spans="2:65" s="11" customFormat="1" ht="11.25">
      <c r="B415" s="145"/>
      <c r="D415" s="146" t="s">
        <v>253</v>
      </c>
      <c r="E415" s="147" t="s">
        <v>1</v>
      </c>
      <c r="F415" s="148" t="s">
        <v>939</v>
      </c>
      <c r="H415" s="147" t="s">
        <v>1</v>
      </c>
      <c r="I415" s="149"/>
      <c r="L415" s="145"/>
      <c r="M415" s="150"/>
      <c r="T415" s="151"/>
      <c r="AT415" s="147" t="s">
        <v>253</v>
      </c>
      <c r="AU415" s="147" t="s">
        <v>96</v>
      </c>
      <c r="AV415" s="11" t="s">
        <v>94</v>
      </c>
      <c r="AW415" s="11" t="s">
        <v>40</v>
      </c>
      <c r="AX415" s="11" t="s">
        <v>87</v>
      </c>
      <c r="AY415" s="147" t="s">
        <v>245</v>
      </c>
    </row>
    <row r="416" spans="2:65" s="11" customFormat="1" ht="22.5">
      <c r="B416" s="145"/>
      <c r="D416" s="146" t="s">
        <v>253</v>
      </c>
      <c r="E416" s="147" t="s">
        <v>1</v>
      </c>
      <c r="F416" s="148" t="s">
        <v>940</v>
      </c>
      <c r="H416" s="147" t="s">
        <v>1</v>
      </c>
      <c r="I416" s="149"/>
      <c r="L416" s="145"/>
      <c r="M416" s="150"/>
      <c r="T416" s="151"/>
      <c r="AT416" s="147" t="s">
        <v>253</v>
      </c>
      <c r="AU416" s="147" t="s">
        <v>96</v>
      </c>
      <c r="AV416" s="11" t="s">
        <v>94</v>
      </c>
      <c r="AW416" s="11" t="s">
        <v>40</v>
      </c>
      <c r="AX416" s="11" t="s">
        <v>87</v>
      </c>
      <c r="AY416" s="147" t="s">
        <v>245</v>
      </c>
    </row>
    <row r="417" spans="2:65" s="12" customFormat="1" ht="11.25">
      <c r="B417" s="152"/>
      <c r="D417" s="146" t="s">
        <v>253</v>
      </c>
      <c r="E417" s="153" t="s">
        <v>1</v>
      </c>
      <c r="F417" s="154" t="s">
        <v>941</v>
      </c>
      <c r="H417" s="155">
        <v>196.75800000000001</v>
      </c>
      <c r="I417" s="156"/>
      <c r="L417" s="152"/>
      <c r="M417" s="157"/>
      <c r="T417" s="158"/>
      <c r="AT417" s="153" t="s">
        <v>253</v>
      </c>
      <c r="AU417" s="153" t="s">
        <v>96</v>
      </c>
      <c r="AV417" s="12" t="s">
        <v>96</v>
      </c>
      <c r="AW417" s="12" t="s">
        <v>40</v>
      </c>
      <c r="AX417" s="12" t="s">
        <v>87</v>
      </c>
      <c r="AY417" s="153" t="s">
        <v>245</v>
      </c>
    </row>
    <row r="418" spans="2:65" s="13" customFormat="1" ht="11.25">
      <c r="B418" s="159"/>
      <c r="D418" s="146" t="s">
        <v>253</v>
      </c>
      <c r="E418" s="160" t="s">
        <v>1</v>
      </c>
      <c r="F418" s="161" t="s">
        <v>275</v>
      </c>
      <c r="H418" s="162">
        <v>196.75800000000001</v>
      </c>
      <c r="I418" s="163"/>
      <c r="L418" s="159"/>
      <c r="M418" s="164"/>
      <c r="T418" s="165"/>
      <c r="AT418" s="160" t="s">
        <v>253</v>
      </c>
      <c r="AU418" s="160" t="s">
        <v>96</v>
      </c>
      <c r="AV418" s="13" t="s">
        <v>251</v>
      </c>
      <c r="AW418" s="13" t="s">
        <v>40</v>
      </c>
      <c r="AX418" s="13" t="s">
        <v>94</v>
      </c>
      <c r="AY418" s="160" t="s">
        <v>245</v>
      </c>
    </row>
    <row r="419" spans="2:65" s="1" customFormat="1" ht="55.5" customHeight="1">
      <c r="B419" s="33"/>
      <c r="C419" s="132" t="s">
        <v>429</v>
      </c>
      <c r="D419" s="132" t="s">
        <v>246</v>
      </c>
      <c r="E419" s="133" t="s">
        <v>942</v>
      </c>
      <c r="F419" s="134" t="s">
        <v>943</v>
      </c>
      <c r="G419" s="135" t="s">
        <v>271</v>
      </c>
      <c r="H419" s="136">
        <v>62</v>
      </c>
      <c r="I419" s="137"/>
      <c r="J419" s="138">
        <f>ROUND(I419*H419,2)</f>
        <v>0</v>
      </c>
      <c r="K419" s="134" t="s">
        <v>815</v>
      </c>
      <c r="L419" s="33"/>
      <c r="M419" s="139" t="s">
        <v>1</v>
      </c>
      <c r="N419" s="140" t="s">
        <v>52</v>
      </c>
      <c r="P419" s="141">
        <f>O419*H419</f>
        <v>0</v>
      </c>
      <c r="Q419" s="141">
        <v>0</v>
      </c>
      <c r="R419" s="141">
        <f>Q419*H419</f>
        <v>0</v>
      </c>
      <c r="S419" s="141">
        <v>0</v>
      </c>
      <c r="T419" s="142">
        <f>S419*H419</f>
        <v>0</v>
      </c>
      <c r="AR419" s="143" t="s">
        <v>251</v>
      </c>
      <c r="AT419" s="143" t="s">
        <v>246</v>
      </c>
      <c r="AU419" s="143" t="s">
        <v>96</v>
      </c>
      <c r="AY419" s="17" t="s">
        <v>245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7" t="s">
        <v>94</v>
      </c>
      <c r="BK419" s="144">
        <f>ROUND(I419*H419,2)</f>
        <v>0</v>
      </c>
      <c r="BL419" s="17" t="s">
        <v>251</v>
      </c>
      <c r="BM419" s="143" t="s">
        <v>944</v>
      </c>
    </row>
    <row r="420" spans="2:65" s="11" customFormat="1" ht="22.5">
      <c r="B420" s="145"/>
      <c r="D420" s="146" t="s">
        <v>253</v>
      </c>
      <c r="E420" s="147" t="s">
        <v>1</v>
      </c>
      <c r="F420" s="148" t="s">
        <v>945</v>
      </c>
      <c r="H420" s="147" t="s">
        <v>1</v>
      </c>
      <c r="I420" s="149"/>
      <c r="L420" s="145"/>
      <c r="M420" s="150"/>
      <c r="T420" s="151"/>
      <c r="AT420" s="147" t="s">
        <v>253</v>
      </c>
      <c r="AU420" s="147" t="s">
        <v>96</v>
      </c>
      <c r="AV420" s="11" t="s">
        <v>94</v>
      </c>
      <c r="AW420" s="11" t="s">
        <v>40</v>
      </c>
      <c r="AX420" s="11" t="s">
        <v>87</v>
      </c>
      <c r="AY420" s="147" t="s">
        <v>245</v>
      </c>
    </row>
    <row r="421" spans="2:65" s="11" customFormat="1" ht="22.5">
      <c r="B421" s="145"/>
      <c r="D421" s="146" t="s">
        <v>253</v>
      </c>
      <c r="E421" s="147" t="s">
        <v>1</v>
      </c>
      <c r="F421" s="148" t="s">
        <v>946</v>
      </c>
      <c r="H421" s="147" t="s">
        <v>1</v>
      </c>
      <c r="I421" s="149"/>
      <c r="L421" s="145"/>
      <c r="M421" s="150"/>
      <c r="T421" s="151"/>
      <c r="AT421" s="147" t="s">
        <v>253</v>
      </c>
      <c r="AU421" s="147" t="s">
        <v>96</v>
      </c>
      <c r="AV421" s="11" t="s">
        <v>94</v>
      </c>
      <c r="AW421" s="11" t="s">
        <v>40</v>
      </c>
      <c r="AX421" s="11" t="s">
        <v>87</v>
      </c>
      <c r="AY421" s="147" t="s">
        <v>245</v>
      </c>
    </row>
    <row r="422" spans="2:65" s="11" customFormat="1" ht="22.5">
      <c r="B422" s="145"/>
      <c r="D422" s="146" t="s">
        <v>253</v>
      </c>
      <c r="E422" s="147" t="s">
        <v>1</v>
      </c>
      <c r="F422" s="148" t="s">
        <v>947</v>
      </c>
      <c r="H422" s="147" t="s">
        <v>1</v>
      </c>
      <c r="I422" s="149"/>
      <c r="L422" s="145"/>
      <c r="M422" s="150"/>
      <c r="T422" s="151"/>
      <c r="AT422" s="147" t="s">
        <v>253</v>
      </c>
      <c r="AU422" s="147" t="s">
        <v>96</v>
      </c>
      <c r="AV422" s="11" t="s">
        <v>94</v>
      </c>
      <c r="AW422" s="11" t="s">
        <v>40</v>
      </c>
      <c r="AX422" s="11" t="s">
        <v>87</v>
      </c>
      <c r="AY422" s="147" t="s">
        <v>245</v>
      </c>
    </row>
    <row r="423" spans="2:65" s="11" customFormat="1" ht="11.25">
      <c r="B423" s="145"/>
      <c r="D423" s="146" t="s">
        <v>253</v>
      </c>
      <c r="E423" s="147" t="s">
        <v>1</v>
      </c>
      <c r="F423" s="148" t="s">
        <v>928</v>
      </c>
      <c r="H423" s="147" t="s">
        <v>1</v>
      </c>
      <c r="I423" s="149"/>
      <c r="L423" s="145"/>
      <c r="M423" s="150"/>
      <c r="T423" s="151"/>
      <c r="AT423" s="147" t="s">
        <v>253</v>
      </c>
      <c r="AU423" s="147" t="s">
        <v>96</v>
      </c>
      <c r="AV423" s="11" t="s">
        <v>94</v>
      </c>
      <c r="AW423" s="11" t="s">
        <v>40</v>
      </c>
      <c r="AX423" s="11" t="s">
        <v>87</v>
      </c>
      <c r="AY423" s="147" t="s">
        <v>245</v>
      </c>
    </row>
    <row r="424" spans="2:65" s="12" customFormat="1" ht="11.25">
      <c r="B424" s="152"/>
      <c r="D424" s="146" t="s">
        <v>253</v>
      </c>
      <c r="E424" s="153" t="s">
        <v>1</v>
      </c>
      <c r="F424" s="154" t="s">
        <v>948</v>
      </c>
      <c r="H424" s="155">
        <v>40.200000000000003</v>
      </c>
      <c r="I424" s="156"/>
      <c r="L424" s="152"/>
      <c r="M424" s="157"/>
      <c r="T424" s="158"/>
      <c r="AT424" s="153" t="s">
        <v>253</v>
      </c>
      <c r="AU424" s="153" t="s">
        <v>96</v>
      </c>
      <c r="AV424" s="12" t="s">
        <v>96</v>
      </c>
      <c r="AW424" s="12" t="s">
        <v>40</v>
      </c>
      <c r="AX424" s="12" t="s">
        <v>87</v>
      </c>
      <c r="AY424" s="153" t="s">
        <v>245</v>
      </c>
    </row>
    <row r="425" spans="2:65" s="12" customFormat="1" ht="11.25">
      <c r="B425" s="152"/>
      <c r="D425" s="146" t="s">
        <v>253</v>
      </c>
      <c r="E425" s="153" t="s">
        <v>1</v>
      </c>
      <c r="F425" s="154" t="s">
        <v>949</v>
      </c>
      <c r="H425" s="155">
        <v>21.8</v>
      </c>
      <c r="I425" s="156"/>
      <c r="L425" s="152"/>
      <c r="M425" s="157"/>
      <c r="T425" s="158"/>
      <c r="AT425" s="153" t="s">
        <v>253</v>
      </c>
      <c r="AU425" s="153" t="s">
        <v>96</v>
      </c>
      <c r="AV425" s="12" t="s">
        <v>96</v>
      </c>
      <c r="AW425" s="12" t="s">
        <v>40</v>
      </c>
      <c r="AX425" s="12" t="s">
        <v>87</v>
      </c>
      <c r="AY425" s="153" t="s">
        <v>245</v>
      </c>
    </row>
    <row r="426" spans="2:65" s="13" customFormat="1" ht="11.25">
      <c r="B426" s="159"/>
      <c r="D426" s="146" t="s">
        <v>253</v>
      </c>
      <c r="E426" s="160" t="s">
        <v>666</v>
      </c>
      <c r="F426" s="161" t="s">
        <v>275</v>
      </c>
      <c r="H426" s="162">
        <v>62</v>
      </c>
      <c r="I426" s="163"/>
      <c r="L426" s="159"/>
      <c r="M426" s="164"/>
      <c r="T426" s="165"/>
      <c r="AT426" s="160" t="s">
        <v>253</v>
      </c>
      <c r="AU426" s="160" t="s">
        <v>96</v>
      </c>
      <c r="AV426" s="13" t="s">
        <v>251</v>
      </c>
      <c r="AW426" s="13" t="s">
        <v>40</v>
      </c>
      <c r="AX426" s="13" t="s">
        <v>94</v>
      </c>
      <c r="AY426" s="160" t="s">
        <v>245</v>
      </c>
    </row>
    <row r="427" spans="2:65" s="1" customFormat="1" ht="49.15" customHeight="1">
      <c r="B427" s="33"/>
      <c r="C427" s="184" t="s">
        <v>434</v>
      </c>
      <c r="D427" s="184" t="s">
        <v>794</v>
      </c>
      <c r="E427" s="185" t="s">
        <v>950</v>
      </c>
      <c r="F427" s="186" t="s">
        <v>951</v>
      </c>
      <c r="G427" s="187" t="s">
        <v>952</v>
      </c>
      <c r="H427" s="188">
        <v>65.099999999999994</v>
      </c>
      <c r="I427" s="189"/>
      <c r="J427" s="190">
        <f>ROUND(I427*H427,2)</f>
        <v>0</v>
      </c>
      <c r="K427" s="186" t="s">
        <v>815</v>
      </c>
      <c r="L427" s="191"/>
      <c r="M427" s="192" t="s">
        <v>1</v>
      </c>
      <c r="N427" s="193" t="s">
        <v>52</v>
      </c>
      <c r="P427" s="141">
        <f>O427*H427</f>
        <v>0</v>
      </c>
      <c r="Q427" s="141">
        <v>9.4999999999999998E-3</v>
      </c>
      <c r="R427" s="141">
        <f>Q427*H427</f>
        <v>0.61844999999999994</v>
      </c>
      <c r="S427" s="141">
        <v>0</v>
      </c>
      <c r="T427" s="142">
        <f>S427*H427</f>
        <v>0</v>
      </c>
      <c r="AR427" s="143" t="s">
        <v>194</v>
      </c>
      <c r="AT427" s="143" t="s">
        <v>794</v>
      </c>
      <c r="AU427" s="143" t="s">
        <v>96</v>
      </c>
      <c r="AY427" s="17" t="s">
        <v>245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94</v>
      </c>
      <c r="BK427" s="144">
        <f>ROUND(I427*H427,2)</f>
        <v>0</v>
      </c>
      <c r="BL427" s="17" t="s">
        <v>251</v>
      </c>
      <c r="BM427" s="143" t="s">
        <v>953</v>
      </c>
    </row>
    <row r="428" spans="2:65" s="11" customFormat="1" ht="22.5">
      <c r="B428" s="145"/>
      <c r="D428" s="146" t="s">
        <v>253</v>
      </c>
      <c r="E428" s="147" t="s">
        <v>1</v>
      </c>
      <c r="F428" s="148" t="s">
        <v>954</v>
      </c>
      <c r="H428" s="147" t="s">
        <v>1</v>
      </c>
      <c r="I428" s="149"/>
      <c r="L428" s="145"/>
      <c r="M428" s="150"/>
      <c r="T428" s="151"/>
      <c r="AT428" s="147" t="s">
        <v>253</v>
      </c>
      <c r="AU428" s="147" t="s">
        <v>96</v>
      </c>
      <c r="AV428" s="11" t="s">
        <v>94</v>
      </c>
      <c r="AW428" s="11" t="s">
        <v>40</v>
      </c>
      <c r="AX428" s="11" t="s">
        <v>87</v>
      </c>
      <c r="AY428" s="147" t="s">
        <v>245</v>
      </c>
    </row>
    <row r="429" spans="2:65" s="11" customFormat="1" ht="11.25">
      <c r="B429" s="145"/>
      <c r="D429" s="146" t="s">
        <v>253</v>
      </c>
      <c r="E429" s="147" t="s">
        <v>1</v>
      </c>
      <c r="F429" s="148" t="s">
        <v>928</v>
      </c>
      <c r="H429" s="147" t="s">
        <v>1</v>
      </c>
      <c r="I429" s="149"/>
      <c r="L429" s="145"/>
      <c r="M429" s="150"/>
      <c r="T429" s="151"/>
      <c r="AT429" s="147" t="s">
        <v>253</v>
      </c>
      <c r="AU429" s="147" t="s">
        <v>96</v>
      </c>
      <c r="AV429" s="11" t="s">
        <v>94</v>
      </c>
      <c r="AW429" s="11" t="s">
        <v>40</v>
      </c>
      <c r="AX429" s="11" t="s">
        <v>87</v>
      </c>
      <c r="AY429" s="147" t="s">
        <v>245</v>
      </c>
    </row>
    <row r="430" spans="2:65" s="12" customFormat="1" ht="11.25">
      <c r="B430" s="152"/>
      <c r="D430" s="146" t="s">
        <v>253</v>
      </c>
      <c r="E430" s="153" t="s">
        <v>1</v>
      </c>
      <c r="F430" s="154" t="s">
        <v>955</v>
      </c>
      <c r="H430" s="155">
        <v>65.099999999999994</v>
      </c>
      <c r="I430" s="156"/>
      <c r="L430" s="152"/>
      <c r="M430" s="157"/>
      <c r="T430" s="158"/>
      <c r="AT430" s="153" t="s">
        <v>253</v>
      </c>
      <c r="AU430" s="153" t="s">
        <v>96</v>
      </c>
      <c r="AV430" s="12" t="s">
        <v>96</v>
      </c>
      <c r="AW430" s="12" t="s">
        <v>40</v>
      </c>
      <c r="AX430" s="12" t="s">
        <v>87</v>
      </c>
      <c r="AY430" s="153" t="s">
        <v>245</v>
      </c>
    </row>
    <row r="431" spans="2:65" s="13" customFormat="1" ht="11.25">
      <c r="B431" s="159"/>
      <c r="D431" s="146" t="s">
        <v>253</v>
      </c>
      <c r="E431" s="160" t="s">
        <v>1</v>
      </c>
      <c r="F431" s="161" t="s">
        <v>275</v>
      </c>
      <c r="H431" s="162">
        <v>65.099999999999994</v>
      </c>
      <c r="I431" s="163"/>
      <c r="L431" s="159"/>
      <c r="M431" s="164"/>
      <c r="T431" s="165"/>
      <c r="AT431" s="160" t="s">
        <v>253</v>
      </c>
      <c r="AU431" s="160" t="s">
        <v>96</v>
      </c>
      <c r="AV431" s="13" t="s">
        <v>251</v>
      </c>
      <c r="AW431" s="13" t="s">
        <v>40</v>
      </c>
      <c r="AX431" s="13" t="s">
        <v>94</v>
      </c>
      <c r="AY431" s="160" t="s">
        <v>245</v>
      </c>
    </row>
    <row r="432" spans="2:65" s="1" customFormat="1" ht="49.15" customHeight="1">
      <c r="B432" s="33"/>
      <c r="C432" s="184" t="s">
        <v>441</v>
      </c>
      <c r="D432" s="184" t="s">
        <v>794</v>
      </c>
      <c r="E432" s="185" t="s">
        <v>956</v>
      </c>
      <c r="F432" s="186" t="s">
        <v>957</v>
      </c>
      <c r="G432" s="187" t="s">
        <v>334</v>
      </c>
      <c r="H432" s="188">
        <v>35</v>
      </c>
      <c r="I432" s="189"/>
      <c r="J432" s="190">
        <f>ROUND(I432*H432,2)</f>
        <v>0</v>
      </c>
      <c r="K432" s="186" t="s">
        <v>815</v>
      </c>
      <c r="L432" s="191"/>
      <c r="M432" s="192" t="s">
        <v>1</v>
      </c>
      <c r="N432" s="193" t="s">
        <v>52</v>
      </c>
      <c r="P432" s="141">
        <f>O432*H432</f>
        <v>0</v>
      </c>
      <c r="Q432" s="141">
        <v>1.4E-3</v>
      </c>
      <c r="R432" s="141">
        <f>Q432*H432</f>
        <v>4.9000000000000002E-2</v>
      </c>
      <c r="S432" s="141">
        <v>0</v>
      </c>
      <c r="T432" s="142">
        <f>S432*H432</f>
        <v>0</v>
      </c>
      <c r="AR432" s="143" t="s">
        <v>194</v>
      </c>
      <c r="AT432" s="143" t="s">
        <v>794</v>
      </c>
      <c r="AU432" s="143" t="s">
        <v>96</v>
      </c>
      <c r="AY432" s="17" t="s">
        <v>245</v>
      </c>
      <c r="BE432" s="144">
        <f>IF(N432="základní",J432,0)</f>
        <v>0</v>
      </c>
      <c r="BF432" s="144">
        <f>IF(N432="snížená",J432,0)</f>
        <v>0</v>
      </c>
      <c r="BG432" s="144">
        <f>IF(N432="zákl. přenesená",J432,0)</f>
        <v>0</v>
      </c>
      <c r="BH432" s="144">
        <f>IF(N432="sníž. přenesená",J432,0)</f>
        <v>0</v>
      </c>
      <c r="BI432" s="144">
        <f>IF(N432="nulová",J432,0)</f>
        <v>0</v>
      </c>
      <c r="BJ432" s="17" t="s">
        <v>94</v>
      </c>
      <c r="BK432" s="144">
        <f>ROUND(I432*H432,2)</f>
        <v>0</v>
      </c>
      <c r="BL432" s="17" t="s">
        <v>251</v>
      </c>
      <c r="BM432" s="143" t="s">
        <v>958</v>
      </c>
    </row>
    <row r="433" spans="2:65" s="11" customFormat="1" ht="11.25">
      <c r="B433" s="145"/>
      <c r="D433" s="146" t="s">
        <v>253</v>
      </c>
      <c r="E433" s="147" t="s">
        <v>1</v>
      </c>
      <c r="F433" s="148" t="s">
        <v>746</v>
      </c>
      <c r="H433" s="147" t="s">
        <v>1</v>
      </c>
      <c r="I433" s="149"/>
      <c r="L433" s="145"/>
      <c r="M433" s="150"/>
      <c r="T433" s="151"/>
      <c r="AT433" s="147" t="s">
        <v>253</v>
      </c>
      <c r="AU433" s="147" t="s">
        <v>96</v>
      </c>
      <c r="AV433" s="11" t="s">
        <v>94</v>
      </c>
      <c r="AW433" s="11" t="s">
        <v>40</v>
      </c>
      <c r="AX433" s="11" t="s">
        <v>87</v>
      </c>
      <c r="AY433" s="147" t="s">
        <v>245</v>
      </c>
    </row>
    <row r="434" spans="2:65" s="11" customFormat="1" ht="11.25">
      <c r="B434" s="145"/>
      <c r="D434" s="146" t="s">
        <v>253</v>
      </c>
      <c r="E434" s="147" t="s">
        <v>1</v>
      </c>
      <c r="F434" s="148" t="s">
        <v>928</v>
      </c>
      <c r="H434" s="147" t="s">
        <v>1</v>
      </c>
      <c r="I434" s="149"/>
      <c r="L434" s="145"/>
      <c r="M434" s="150"/>
      <c r="T434" s="151"/>
      <c r="AT434" s="147" t="s">
        <v>253</v>
      </c>
      <c r="AU434" s="147" t="s">
        <v>96</v>
      </c>
      <c r="AV434" s="11" t="s">
        <v>94</v>
      </c>
      <c r="AW434" s="11" t="s">
        <v>40</v>
      </c>
      <c r="AX434" s="11" t="s">
        <v>87</v>
      </c>
      <c r="AY434" s="147" t="s">
        <v>245</v>
      </c>
    </row>
    <row r="435" spans="2:65" s="12" customFormat="1" ht="11.25">
      <c r="B435" s="152"/>
      <c r="D435" s="146" t="s">
        <v>253</v>
      </c>
      <c r="E435" s="153" t="s">
        <v>1</v>
      </c>
      <c r="F435" s="154" t="s">
        <v>959</v>
      </c>
      <c r="H435" s="155">
        <v>35</v>
      </c>
      <c r="I435" s="156"/>
      <c r="L435" s="152"/>
      <c r="M435" s="157"/>
      <c r="T435" s="158"/>
      <c r="AT435" s="153" t="s">
        <v>253</v>
      </c>
      <c r="AU435" s="153" t="s">
        <v>96</v>
      </c>
      <c r="AV435" s="12" t="s">
        <v>96</v>
      </c>
      <c r="AW435" s="12" t="s">
        <v>40</v>
      </c>
      <c r="AX435" s="12" t="s">
        <v>87</v>
      </c>
      <c r="AY435" s="153" t="s">
        <v>245</v>
      </c>
    </row>
    <row r="436" spans="2:65" s="13" customFormat="1" ht="11.25">
      <c r="B436" s="159"/>
      <c r="D436" s="146" t="s">
        <v>253</v>
      </c>
      <c r="E436" s="160" t="s">
        <v>1</v>
      </c>
      <c r="F436" s="161" t="s">
        <v>275</v>
      </c>
      <c r="H436" s="162">
        <v>35</v>
      </c>
      <c r="I436" s="163"/>
      <c r="L436" s="159"/>
      <c r="M436" s="164"/>
      <c r="T436" s="165"/>
      <c r="AT436" s="160" t="s">
        <v>253</v>
      </c>
      <c r="AU436" s="160" t="s">
        <v>96</v>
      </c>
      <c r="AV436" s="13" t="s">
        <v>251</v>
      </c>
      <c r="AW436" s="13" t="s">
        <v>40</v>
      </c>
      <c r="AX436" s="13" t="s">
        <v>94</v>
      </c>
      <c r="AY436" s="160" t="s">
        <v>245</v>
      </c>
    </row>
    <row r="437" spans="2:65" s="1" customFormat="1" ht="24.2" customHeight="1">
      <c r="B437" s="33"/>
      <c r="C437" s="132" t="s">
        <v>449</v>
      </c>
      <c r="D437" s="132" t="s">
        <v>246</v>
      </c>
      <c r="E437" s="133" t="s">
        <v>960</v>
      </c>
      <c r="F437" s="134" t="s">
        <v>961</v>
      </c>
      <c r="G437" s="135" t="s">
        <v>350</v>
      </c>
      <c r="H437" s="136">
        <v>0.57999999999999996</v>
      </c>
      <c r="I437" s="137"/>
      <c r="J437" s="138">
        <f>ROUND(I437*H437,2)</f>
        <v>0</v>
      </c>
      <c r="K437" s="134" t="s">
        <v>250</v>
      </c>
      <c r="L437" s="33"/>
      <c r="M437" s="139" t="s">
        <v>1</v>
      </c>
      <c r="N437" s="140" t="s">
        <v>52</v>
      </c>
      <c r="P437" s="141">
        <f>O437*H437</f>
        <v>0</v>
      </c>
      <c r="Q437" s="141">
        <v>2.2563399999999998</v>
      </c>
      <c r="R437" s="141">
        <f>Q437*H437</f>
        <v>1.3086771999999998</v>
      </c>
      <c r="S437" s="141">
        <v>0</v>
      </c>
      <c r="T437" s="142">
        <f>S437*H437</f>
        <v>0</v>
      </c>
      <c r="AR437" s="143" t="s">
        <v>251</v>
      </c>
      <c r="AT437" s="143" t="s">
        <v>246</v>
      </c>
      <c r="AU437" s="143" t="s">
        <v>96</v>
      </c>
      <c r="AY437" s="17" t="s">
        <v>245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94</v>
      </c>
      <c r="BK437" s="144">
        <f>ROUND(I437*H437,2)</f>
        <v>0</v>
      </c>
      <c r="BL437" s="17" t="s">
        <v>251</v>
      </c>
      <c r="BM437" s="143" t="s">
        <v>962</v>
      </c>
    </row>
    <row r="438" spans="2:65" s="11" customFormat="1" ht="11.25">
      <c r="B438" s="145"/>
      <c r="D438" s="146" t="s">
        <v>253</v>
      </c>
      <c r="E438" s="147" t="s">
        <v>1</v>
      </c>
      <c r="F438" s="148" t="s">
        <v>963</v>
      </c>
      <c r="H438" s="147" t="s">
        <v>1</v>
      </c>
      <c r="I438" s="149"/>
      <c r="L438" s="145"/>
      <c r="M438" s="150"/>
      <c r="T438" s="151"/>
      <c r="AT438" s="147" t="s">
        <v>253</v>
      </c>
      <c r="AU438" s="147" t="s">
        <v>96</v>
      </c>
      <c r="AV438" s="11" t="s">
        <v>94</v>
      </c>
      <c r="AW438" s="11" t="s">
        <v>40</v>
      </c>
      <c r="AX438" s="11" t="s">
        <v>87</v>
      </c>
      <c r="AY438" s="147" t="s">
        <v>245</v>
      </c>
    </row>
    <row r="439" spans="2:65" s="11" customFormat="1" ht="11.25">
      <c r="B439" s="145"/>
      <c r="D439" s="146" t="s">
        <v>253</v>
      </c>
      <c r="E439" s="147" t="s">
        <v>1</v>
      </c>
      <c r="F439" s="148" t="s">
        <v>964</v>
      </c>
      <c r="H439" s="147" t="s">
        <v>1</v>
      </c>
      <c r="I439" s="149"/>
      <c r="L439" s="145"/>
      <c r="M439" s="150"/>
      <c r="T439" s="151"/>
      <c r="AT439" s="147" t="s">
        <v>253</v>
      </c>
      <c r="AU439" s="147" t="s">
        <v>96</v>
      </c>
      <c r="AV439" s="11" t="s">
        <v>94</v>
      </c>
      <c r="AW439" s="11" t="s">
        <v>40</v>
      </c>
      <c r="AX439" s="11" t="s">
        <v>87</v>
      </c>
      <c r="AY439" s="147" t="s">
        <v>245</v>
      </c>
    </row>
    <row r="440" spans="2:65" s="11" customFormat="1" ht="22.5">
      <c r="B440" s="145"/>
      <c r="D440" s="146" t="s">
        <v>253</v>
      </c>
      <c r="E440" s="147" t="s">
        <v>1</v>
      </c>
      <c r="F440" s="148" t="s">
        <v>965</v>
      </c>
      <c r="H440" s="147" t="s">
        <v>1</v>
      </c>
      <c r="I440" s="149"/>
      <c r="L440" s="145"/>
      <c r="M440" s="150"/>
      <c r="T440" s="151"/>
      <c r="AT440" s="147" t="s">
        <v>253</v>
      </c>
      <c r="AU440" s="147" t="s">
        <v>96</v>
      </c>
      <c r="AV440" s="11" t="s">
        <v>94</v>
      </c>
      <c r="AW440" s="11" t="s">
        <v>40</v>
      </c>
      <c r="AX440" s="11" t="s">
        <v>87</v>
      </c>
      <c r="AY440" s="147" t="s">
        <v>245</v>
      </c>
    </row>
    <row r="441" spans="2:65" s="11" customFormat="1" ht="22.5">
      <c r="B441" s="145"/>
      <c r="D441" s="146" t="s">
        <v>253</v>
      </c>
      <c r="E441" s="147" t="s">
        <v>1</v>
      </c>
      <c r="F441" s="148" t="s">
        <v>747</v>
      </c>
      <c r="H441" s="147" t="s">
        <v>1</v>
      </c>
      <c r="I441" s="149"/>
      <c r="L441" s="145"/>
      <c r="M441" s="150"/>
      <c r="T441" s="151"/>
      <c r="AT441" s="147" t="s">
        <v>253</v>
      </c>
      <c r="AU441" s="147" t="s">
        <v>96</v>
      </c>
      <c r="AV441" s="11" t="s">
        <v>94</v>
      </c>
      <c r="AW441" s="11" t="s">
        <v>40</v>
      </c>
      <c r="AX441" s="11" t="s">
        <v>87</v>
      </c>
      <c r="AY441" s="147" t="s">
        <v>245</v>
      </c>
    </row>
    <row r="442" spans="2:65" s="11" customFormat="1" ht="22.5">
      <c r="B442" s="145"/>
      <c r="D442" s="146" t="s">
        <v>253</v>
      </c>
      <c r="E442" s="147" t="s">
        <v>1</v>
      </c>
      <c r="F442" s="148" t="s">
        <v>966</v>
      </c>
      <c r="H442" s="147" t="s">
        <v>1</v>
      </c>
      <c r="I442" s="149"/>
      <c r="L442" s="145"/>
      <c r="M442" s="150"/>
      <c r="T442" s="151"/>
      <c r="AT442" s="147" t="s">
        <v>253</v>
      </c>
      <c r="AU442" s="147" t="s">
        <v>96</v>
      </c>
      <c r="AV442" s="11" t="s">
        <v>94</v>
      </c>
      <c r="AW442" s="11" t="s">
        <v>40</v>
      </c>
      <c r="AX442" s="11" t="s">
        <v>87</v>
      </c>
      <c r="AY442" s="147" t="s">
        <v>245</v>
      </c>
    </row>
    <row r="443" spans="2:65" s="12" customFormat="1" ht="11.25">
      <c r="B443" s="152"/>
      <c r="D443" s="146" t="s">
        <v>253</v>
      </c>
      <c r="E443" s="153" t="s">
        <v>1</v>
      </c>
      <c r="F443" s="154" t="s">
        <v>967</v>
      </c>
      <c r="H443" s="155">
        <v>0.57999999999999996</v>
      </c>
      <c r="I443" s="156"/>
      <c r="L443" s="152"/>
      <c r="M443" s="157"/>
      <c r="T443" s="158"/>
      <c r="AT443" s="153" t="s">
        <v>253</v>
      </c>
      <c r="AU443" s="153" t="s">
        <v>96</v>
      </c>
      <c r="AV443" s="12" t="s">
        <v>96</v>
      </c>
      <c r="AW443" s="12" t="s">
        <v>40</v>
      </c>
      <c r="AX443" s="12" t="s">
        <v>87</v>
      </c>
      <c r="AY443" s="153" t="s">
        <v>245</v>
      </c>
    </row>
    <row r="444" spans="2:65" s="13" customFormat="1" ht="11.25">
      <c r="B444" s="159"/>
      <c r="D444" s="146" t="s">
        <v>253</v>
      </c>
      <c r="E444" s="160" t="s">
        <v>1</v>
      </c>
      <c r="F444" s="161" t="s">
        <v>275</v>
      </c>
      <c r="H444" s="162">
        <v>0.57999999999999996</v>
      </c>
      <c r="I444" s="163"/>
      <c r="L444" s="159"/>
      <c r="M444" s="164"/>
      <c r="T444" s="165"/>
      <c r="AT444" s="160" t="s">
        <v>253</v>
      </c>
      <c r="AU444" s="160" t="s">
        <v>96</v>
      </c>
      <c r="AV444" s="13" t="s">
        <v>251</v>
      </c>
      <c r="AW444" s="13" t="s">
        <v>40</v>
      </c>
      <c r="AX444" s="13" t="s">
        <v>94</v>
      </c>
      <c r="AY444" s="160" t="s">
        <v>245</v>
      </c>
    </row>
    <row r="445" spans="2:65" s="10" customFormat="1" ht="22.9" customHeight="1">
      <c r="B445" s="122"/>
      <c r="D445" s="123" t="s">
        <v>86</v>
      </c>
      <c r="E445" s="175" t="s">
        <v>968</v>
      </c>
      <c r="F445" s="175" t="s">
        <v>969</v>
      </c>
      <c r="I445" s="125"/>
      <c r="J445" s="176">
        <f>BK445</f>
        <v>0</v>
      </c>
      <c r="L445" s="122"/>
      <c r="M445" s="127"/>
      <c r="P445" s="128">
        <f>SUM(P446:P453)</f>
        <v>0</v>
      </c>
      <c r="R445" s="128">
        <f>SUM(R446:R453)</f>
        <v>0</v>
      </c>
      <c r="T445" s="129">
        <f>SUM(T446:T453)</f>
        <v>0</v>
      </c>
      <c r="AR445" s="123" t="s">
        <v>94</v>
      </c>
      <c r="AT445" s="130" t="s">
        <v>86</v>
      </c>
      <c r="AU445" s="130" t="s">
        <v>94</v>
      </c>
      <c r="AY445" s="123" t="s">
        <v>245</v>
      </c>
      <c r="BK445" s="131">
        <f>SUM(BK446:BK453)</f>
        <v>0</v>
      </c>
    </row>
    <row r="446" spans="2:65" s="1" customFormat="1" ht="24.2" customHeight="1">
      <c r="B446" s="33"/>
      <c r="C446" s="132" t="s">
        <v>453</v>
      </c>
      <c r="D446" s="132" t="s">
        <v>246</v>
      </c>
      <c r="E446" s="133" t="s">
        <v>970</v>
      </c>
      <c r="F446" s="134" t="s">
        <v>971</v>
      </c>
      <c r="G446" s="135" t="s">
        <v>258</v>
      </c>
      <c r="H446" s="136">
        <v>296.86799999999999</v>
      </c>
      <c r="I446" s="137"/>
      <c r="J446" s="138">
        <f>ROUND(I446*H446,2)</f>
        <v>0</v>
      </c>
      <c r="K446" s="134" t="s">
        <v>250</v>
      </c>
      <c r="L446" s="33"/>
      <c r="M446" s="139" t="s">
        <v>1</v>
      </c>
      <c r="N446" s="140" t="s">
        <v>52</v>
      </c>
      <c r="P446" s="141">
        <f>O446*H446</f>
        <v>0</v>
      </c>
      <c r="Q446" s="141">
        <v>0</v>
      </c>
      <c r="R446" s="141">
        <f>Q446*H446</f>
        <v>0</v>
      </c>
      <c r="S446" s="141">
        <v>0</v>
      </c>
      <c r="T446" s="142">
        <f>S446*H446</f>
        <v>0</v>
      </c>
      <c r="AR446" s="143" t="s">
        <v>251</v>
      </c>
      <c r="AT446" s="143" t="s">
        <v>246</v>
      </c>
      <c r="AU446" s="143" t="s">
        <v>96</v>
      </c>
      <c r="AY446" s="17" t="s">
        <v>245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7" t="s">
        <v>94</v>
      </c>
      <c r="BK446" s="144">
        <f>ROUND(I446*H446,2)</f>
        <v>0</v>
      </c>
      <c r="BL446" s="17" t="s">
        <v>251</v>
      </c>
      <c r="BM446" s="143" t="s">
        <v>972</v>
      </c>
    </row>
    <row r="447" spans="2:65" s="12" customFormat="1" ht="11.25">
      <c r="B447" s="152"/>
      <c r="D447" s="146" t="s">
        <v>253</v>
      </c>
      <c r="E447" s="153" t="s">
        <v>1</v>
      </c>
      <c r="F447" s="154" t="s">
        <v>973</v>
      </c>
      <c r="H447" s="155">
        <v>363.745</v>
      </c>
      <c r="I447" s="156"/>
      <c r="L447" s="152"/>
      <c r="M447" s="157"/>
      <c r="T447" s="158"/>
      <c r="AT447" s="153" t="s">
        <v>253</v>
      </c>
      <c r="AU447" s="153" t="s">
        <v>96</v>
      </c>
      <c r="AV447" s="12" t="s">
        <v>96</v>
      </c>
      <c r="AW447" s="12" t="s">
        <v>40</v>
      </c>
      <c r="AX447" s="12" t="s">
        <v>87</v>
      </c>
      <c r="AY447" s="153" t="s">
        <v>245</v>
      </c>
    </row>
    <row r="448" spans="2:65" s="11" customFormat="1" ht="11.25">
      <c r="B448" s="145"/>
      <c r="D448" s="146" t="s">
        <v>253</v>
      </c>
      <c r="E448" s="147" t="s">
        <v>1</v>
      </c>
      <c r="F448" s="148" t="s">
        <v>974</v>
      </c>
      <c r="H448" s="147" t="s">
        <v>1</v>
      </c>
      <c r="I448" s="149"/>
      <c r="L448" s="145"/>
      <c r="M448" s="150"/>
      <c r="T448" s="151"/>
      <c r="AT448" s="147" t="s">
        <v>253</v>
      </c>
      <c r="AU448" s="147" t="s">
        <v>96</v>
      </c>
      <c r="AV448" s="11" t="s">
        <v>94</v>
      </c>
      <c r="AW448" s="11" t="s">
        <v>40</v>
      </c>
      <c r="AX448" s="11" t="s">
        <v>87</v>
      </c>
      <c r="AY448" s="147" t="s">
        <v>245</v>
      </c>
    </row>
    <row r="449" spans="2:65" s="12" customFormat="1" ht="11.25">
      <c r="B449" s="152"/>
      <c r="D449" s="146" t="s">
        <v>253</v>
      </c>
      <c r="E449" s="153" t="s">
        <v>1</v>
      </c>
      <c r="F449" s="154" t="s">
        <v>975</v>
      </c>
      <c r="H449" s="155">
        <v>-66.876999999999995</v>
      </c>
      <c r="I449" s="156"/>
      <c r="L449" s="152"/>
      <c r="M449" s="157"/>
      <c r="T449" s="158"/>
      <c r="AT449" s="153" t="s">
        <v>253</v>
      </c>
      <c r="AU449" s="153" t="s">
        <v>96</v>
      </c>
      <c r="AV449" s="12" t="s">
        <v>96</v>
      </c>
      <c r="AW449" s="12" t="s">
        <v>40</v>
      </c>
      <c r="AX449" s="12" t="s">
        <v>87</v>
      </c>
      <c r="AY449" s="153" t="s">
        <v>245</v>
      </c>
    </row>
    <row r="450" spans="2:65" s="13" customFormat="1" ht="11.25">
      <c r="B450" s="159"/>
      <c r="D450" s="146" t="s">
        <v>253</v>
      </c>
      <c r="E450" s="160" t="s">
        <v>1</v>
      </c>
      <c r="F450" s="161" t="s">
        <v>275</v>
      </c>
      <c r="H450" s="162">
        <v>296.86799999999999</v>
      </c>
      <c r="I450" s="163"/>
      <c r="L450" s="159"/>
      <c r="M450" s="164"/>
      <c r="T450" s="165"/>
      <c r="AT450" s="160" t="s">
        <v>253</v>
      </c>
      <c r="AU450" s="160" t="s">
        <v>96</v>
      </c>
      <c r="AV450" s="13" t="s">
        <v>251</v>
      </c>
      <c r="AW450" s="13" t="s">
        <v>40</v>
      </c>
      <c r="AX450" s="13" t="s">
        <v>94</v>
      </c>
      <c r="AY450" s="160" t="s">
        <v>245</v>
      </c>
    </row>
    <row r="451" spans="2:65" s="1" customFormat="1" ht="33" customHeight="1">
      <c r="B451" s="33"/>
      <c r="C451" s="132" t="s">
        <v>458</v>
      </c>
      <c r="D451" s="132" t="s">
        <v>246</v>
      </c>
      <c r="E451" s="133" t="s">
        <v>976</v>
      </c>
      <c r="F451" s="134" t="s">
        <v>977</v>
      </c>
      <c r="G451" s="135" t="s">
        <v>258</v>
      </c>
      <c r="H451" s="136">
        <v>66.876999999999995</v>
      </c>
      <c r="I451" s="137"/>
      <c r="J451" s="138">
        <f>ROUND(I451*H451,2)</f>
        <v>0</v>
      </c>
      <c r="K451" s="134" t="s">
        <v>250</v>
      </c>
      <c r="L451" s="33"/>
      <c r="M451" s="139" t="s">
        <v>1</v>
      </c>
      <c r="N451" s="140" t="s">
        <v>52</v>
      </c>
      <c r="P451" s="141">
        <f>O451*H451</f>
        <v>0</v>
      </c>
      <c r="Q451" s="141">
        <v>0</v>
      </c>
      <c r="R451" s="141">
        <f>Q451*H451</f>
        <v>0</v>
      </c>
      <c r="S451" s="141">
        <v>0</v>
      </c>
      <c r="T451" s="142">
        <f>S451*H451</f>
        <v>0</v>
      </c>
      <c r="AR451" s="143" t="s">
        <v>251</v>
      </c>
      <c r="AT451" s="143" t="s">
        <v>246</v>
      </c>
      <c r="AU451" s="143" t="s">
        <v>96</v>
      </c>
      <c r="AY451" s="17" t="s">
        <v>245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94</v>
      </c>
      <c r="BK451" s="144">
        <f>ROUND(I451*H451,2)</f>
        <v>0</v>
      </c>
      <c r="BL451" s="17" t="s">
        <v>251</v>
      </c>
      <c r="BM451" s="143" t="s">
        <v>978</v>
      </c>
    </row>
    <row r="452" spans="2:65" s="12" customFormat="1" ht="11.25">
      <c r="B452" s="152"/>
      <c r="D452" s="146" t="s">
        <v>253</v>
      </c>
      <c r="E452" s="153" t="s">
        <v>1</v>
      </c>
      <c r="F452" s="154" t="s">
        <v>979</v>
      </c>
      <c r="H452" s="155">
        <v>66.876999999999995</v>
      </c>
      <c r="I452" s="156"/>
      <c r="L452" s="152"/>
      <c r="M452" s="157"/>
      <c r="T452" s="158"/>
      <c r="AT452" s="153" t="s">
        <v>253</v>
      </c>
      <c r="AU452" s="153" t="s">
        <v>96</v>
      </c>
      <c r="AV452" s="12" t="s">
        <v>96</v>
      </c>
      <c r="AW452" s="12" t="s">
        <v>40</v>
      </c>
      <c r="AX452" s="12" t="s">
        <v>87</v>
      </c>
      <c r="AY452" s="153" t="s">
        <v>245</v>
      </c>
    </row>
    <row r="453" spans="2:65" s="13" customFormat="1" ht="11.25">
      <c r="B453" s="159"/>
      <c r="D453" s="146" t="s">
        <v>253</v>
      </c>
      <c r="E453" s="160" t="s">
        <v>648</v>
      </c>
      <c r="F453" s="161" t="s">
        <v>275</v>
      </c>
      <c r="H453" s="162">
        <v>66.876999999999995</v>
      </c>
      <c r="I453" s="163"/>
      <c r="L453" s="159"/>
      <c r="M453" s="194"/>
      <c r="N453" s="195"/>
      <c r="O453" s="195"/>
      <c r="P453" s="195"/>
      <c r="Q453" s="195"/>
      <c r="R453" s="195"/>
      <c r="S453" s="195"/>
      <c r="T453" s="196"/>
      <c r="AT453" s="160" t="s">
        <v>253</v>
      </c>
      <c r="AU453" s="160" t="s">
        <v>96</v>
      </c>
      <c r="AV453" s="13" t="s">
        <v>251</v>
      </c>
      <c r="AW453" s="13" t="s">
        <v>40</v>
      </c>
      <c r="AX453" s="13" t="s">
        <v>94</v>
      </c>
      <c r="AY453" s="160" t="s">
        <v>245</v>
      </c>
    </row>
    <row r="454" spans="2:65" s="1" customFormat="1" ht="6.95" customHeight="1">
      <c r="B454" s="45"/>
      <c r="C454" s="46"/>
      <c r="D454" s="46"/>
      <c r="E454" s="46"/>
      <c r="F454" s="46"/>
      <c r="G454" s="46"/>
      <c r="H454" s="46"/>
      <c r="I454" s="46"/>
      <c r="J454" s="46"/>
      <c r="K454" s="46"/>
      <c r="L454" s="33"/>
    </row>
  </sheetData>
  <sheetProtection algorithmName="SHA-512" hashValue="CUPoR1ufZE86YhY6S1Y4ME+zOWh1b7o1/+qJC32YhkBjWmyLmaTiYFfJNy5TfLzrI8XfXI3puL6gCr7Sp7meHQ==" saltValue="7W8Fnj02iNCwVCa85+F2Q9oz3a8RM4UoS9qpPuMoaIGRAtfPj9SJztjaz2TSeMEILsaH764ctJXOF/GlaEX6KQ==" spinCount="100000" sheet="1" objects="1" scenarios="1" formatColumns="0" formatRows="0" autoFilter="0"/>
  <autoFilter ref="C123:K453" xr:uid="{00000000-0009-0000-0000-000002000000}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B2:BM1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108</v>
      </c>
      <c r="AZ2" s="94" t="s">
        <v>980</v>
      </c>
      <c r="BA2" s="94" t="s">
        <v>1</v>
      </c>
      <c r="BB2" s="94" t="s">
        <v>1</v>
      </c>
      <c r="BC2" s="94" t="s">
        <v>981</v>
      </c>
      <c r="BD2" s="94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94" t="s">
        <v>982</v>
      </c>
      <c r="BA3" s="94" t="s">
        <v>1</v>
      </c>
      <c r="BB3" s="94" t="s">
        <v>1</v>
      </c>
      <c r="BC3" s="94" t="s">
        <v>983</v>
      </c>
      <c r="BD3" s="94" t="s">
        <v>96</v>
      </c>
    </row>
    <row r="4" spans="2:56" ht="24.95" customHeight="1">
      <c r="B4" s="20"/>
      <c r="D4" s="21" t="s">
        <v>183</v>
      </c>
      <c r="L4" s="20"/>
      <c r="M4" s="95" t="s">
        <v>10</v>
      </c>
      <c r="AT4" s="17" t="s">
        <v>4</v>
      </c>
      <c r="AZ4" s="94" t="s">
        <v>984</v>
      </c>
      <c r="BA4" s="94" t="s">
        <v>1</v>
      </c>
      <c r="BB4" s="94" t="s">
        <v>1</v>
      </c>
      <c r="BC4" s="94" t="s">
        <v>985</v>
      </c>
      <c r="BD4" s="94" t="s">
        <v>96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56" ht="12" customHeight="1">
      <c r="B8" s="20"/>
      <c r="D8" s="27" t="s">
        <v>192</v>
      </c>
      <c r="L8" s="20"/>
    </row>
    <row r="9" spans="2:56" s="1" customFormat="1" ht="16.5" customHeight="1">
      <c r="B9" s="33"/>
      <c r="E9" s="243" t="s">
        <v>195</v>
      </c>
      <c r="F9" s="245"/>
      <c r="G9" s="245"/>
      <c r="H9" s="245"/>
      <c r="L9" s="33"/>
    </row>
    <row r="10" spans="2:56" s="1" customFormat="1" ht="12" customHeight="1">
      <c r="B10" s="33"/>
      <c r="D10" s="27" t="s">
        <v>198</v>
      </c>
      <c r="L10" s="33"/>
    </row>
    <row r="11" spans="2:56" s="1" customFormat="1" ht="30" customHeight="1">
      <c r="B11" s="33"/>
      <c r="E11" s="208" t="s">
        <v>986</v>
      </c>
      <c r="F11" s="245"/>
      <c r="G11" s="245"/>
      <c r="H11" s="245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105</v>
      </c>
      <c r="I13" s="27" t="s">
        <v>20</v>
      </c>
      <c r="J13" s="25" t="s">
        <v>665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28. 1. 2025</v>
      </c>
      <c r="L14" s="33"/>
    </row>
    <row r="15" spans="2:56" s="1" customFormat="1" ht="21.75" customHeight="1">
      <c r="B15" s="33"/>
      <c r="D15" s="24" t="s">
        <v>26</v>
      </c>
      <c r="F15" s="29" t="s">
        <v>669</v>
      </c>
      <c r="I15" s="24" t="s">
        <v>28</v>
      </c>
      <c r="J15" s="29" t="s">
        <v>670</v>
      </c>
      <c r="L15" s="33"/>
    </row>
    <row r="16" spans="2:5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6" t="str">
        <f>'Rekapitulace stavby'!E14</f>
        <v>Vyplň údaj</v>
      </c>
      <c r="F20" s="227"/>
      <c r="G20" s="227"/>
      <c r="H20" s="227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33</v>
      </c>
      <c r="J23" s="25" t="s">
        <v>39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41</v>
      </c>
      <c r="I25" s="27" t="s">
        <v>31</v>
      </c>
      <c r="J25" s="25" t="s">
        <v>42</v>
      </c>
      <c r="L25" s="33"/>
    </row>
    <row r="26" spans="2:12" s="1" customFormat="1" ht="18" customHeight="1">
      <c r="B26" s="33"/>
      <c r="E26" s="25" t="s">
        <v>220</v>
      </c>
      <c r="I26" s="27" t="s">
        <v>33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16.5" customHeight="1">
      <c r="B29" s="96"/>
      <c r="E29" s="232" t="s">
        <v>1</v>
      </c>
      <c r="F29" s="232"/>
      <c r="G29" s="232"/>
      <c r="H29" s="232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47</v>
      </c>
      <c r="J32" s="67">
        <f>ROUND(J123,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6" t="s">
        <v>51</v>
      </c>
      <c r="E35" s="27" t="s">
        <v>52</v>
      </c>
      <c r="F35" s="87">
        <f>ROUND((SUM(BE123:BE152)),  2)</f>
        <v>0</v>
      </c>
      <c r="I35" s="98">
        <v>0.21</v>
      </c>
      <c r="J35" s="87">
        <f>ROUND(((SUM(BE123:BE152))*I35),  2)</f>
        <v>0</v>
      </c>
      <c r="L35" s="33"/>
    </row>
    <row r="36" spans="2:12" s="1" customFormat="1" ht="14.45" customHeight="1">
      <c r="B36" s="33"/>
      <c r="E36" s="27" t="s">
        <v>53</v>
      </c>
      <c r="F36" s="87">
        <f>ROUND((SUM(BF123:BF152)),  2)</f>
        <v>0</v>
      </c>
      <c r="I36" s="98">
        <v>0.12</v>
      </c>
      <c r="J36" s="87">
        <f>ROUND(((SUM(BF123:BF152))*I36),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7">
        <f>ROUND((SUM(BG123:BG152)),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7">
        <f>ROUND((SUM(BH123:BH152)),  2)</f>
        <v>0</v>
      </c>
      <c r="I38" s="98">
        <v>0.12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7">
        <f>ROUND((SUM(BI123:BI152)),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57</v>
      </c>
      <c r="E41" s="58"/>
      <c r="F41" s="58"/>
      <c r="G41" s="101" t="s">
        <v>58</v>
      </c>
      <c r="H41" s="102" t="s">
        <v>59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s="1" customFormat="1" ht="16.5" customHeight="1">
      <c r="B86" s="33"/>
      <c r="E86" s="243" t="s">
        <v>195</v>
      </c>
      <c r="F86" s="245"/>
      <c r="G86" s="245"/>
      <c r="H86" s="245"/>
      <c r="L86" s="33"/>
    </row>
    <row r="87" spans="2:12" s="1" customFormat="1" ht="12" customHeight="1">
      <c r="B87" s="33"/>
      <c r="C87" s="27" t="s">
        <v>198</v>
      </c>
      <c r="L87" s="33"/>
    </row>
    <row r="88" spans="2:12" s="1" customFormat="1" ht="30" customHeight="1">
      <c r="B88" s="33"/>
      <c r="E88" s="208" t="str">
        <f>E11</f>
        <v>SO 03-1 - MOBILIÁŘ A VYBAVENOST - přímé výdaje na hlavní část projektu</v>
      </c>
      <c r="F88" s="245"/>
      <c r="G88" s="245"/>
      <c r="H88" s="245"/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22</v>
      </c>
      <c r="F90" s="25" t="str">
        <f>F14</f>
        <v>Jihlava</v>
      </c>
      <c r="I90" s="27" t="s">
        <v>24</v>
      </c>
      <c r="J90" s="53" t="str">
        <f>IF(J14="","",J14)</f>
        <v>28. 1. 2025</v>
      </c>
      <c r="L90" s="33"/>
    </row>
    <row r="91" spans="2:12" s="1" customFormat="1" ht="6.95" customHeight="1">
      <c r="B91" s="33"/>
      <c r="L91" s="33"/>
    </row>
    <row r="92" spans="2:12" s="1" customFormat="1" ht="15.2" customHeight="1">
      <c r="B92" s="33"/>
      <c r="C92" s="27" t="s">
        <v>30</v>
      </c>
      <c r="F92" s="25" t="str">
        <f>E17</f>
        <v>Statutární město Jihlava</v>
      </c>
      <c r="I92" s="27" t="s">
        <v>36</v>
      </c>
      <c r="J92" s="31" t="str">
        <f>E23</f>
        <v>Ing. Zdeněk Sendler</v>
      </c>
      <c r="L92" s="33"/>
    </row>
    <row r="93" spans="2:12" s="1" customFormat="1" ht="15.2" customHeight="1">
      <c r="B93" s="33"/>
      <c r="C93" s="27" t="s">
        <v>34</v>
      </c>
      <c r="F93" s="25" t="str">
        <f>IF(E20="","",E20)</f>
        <v>Vyplň údaj</v>
      </c>
      <c r="I93" s="27" t="s">
        <v>41</v>
      </c>
      <c r="J93" s="31" t="str">
        <f>E26</f>
        <v>Obrtel Michal</v>
      </c>
      <c r="L93" s="33"/>
    </row>
    <row r="94" spans="2:12" s="1" customFormat="1" ht="10.35" customHeight="1">
      <c r="B94" s="33"/>
      <c r="L94" s="33"/>
    </row>
    <row r="95" spans="2:12" s="1" customFormat="1" ht="29.25" customHeight="1">
      <c r="B95" s="33"/>
      <c r="C95" s="107" t="s">
        <v>222</v>
      </c>
      <c r="D95" s="99"/>
      <c r="E95" s="99"/>
      <c r="F95" s="99"/>
      <c r="G95" s="99"/>
      <c r="H95" s="99"/>
      <c r="I95" s="99"/>
      <c r="J95" s="108" t="s">
        <v>223</v>
      </c>
      <c r="K95" s="99"/>
      <c r="L95" s="33"/>
    </row>
    <row r="96" spans="2:12" s="1" customFormat="1" ht="10.35" customHeight="1">
      <c r="B96" s="33"/>
      <c r="L96" s="33"/>
    </row>
    <row r="97" spans="2:47" s="1" customFormat="1" ht="22.9" customHeight="1">
      <c r="B97" s="33"/>
      <c r="C97" s="109" t="s">
        <v>224</v>
      </c>
      <c r="J97" s="67">
        <f>J123</f>
        <v>0</v>
      </c>
      <c r="L97" s="33"/>
      <c r="AU97" s="17" t="s">
        <v>225</v>
      </c>
    </row>
    <row r="98" spans="2:47" s="8" customFormat="1" ht="24.95" customHeight="1">
      <c r="B98" s="110"/>
      <c r="D98" s="111" t="s">
        <v>674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47" s="14" customFormat="1" ht="19.899999999999999" customHeight="1">
      <c r="B99" s="171"/>
      <c r="D99" s="172" t="s">
        <v>675</v>
      </c>
      <c r="E99" s="173"/>
      <c r="F99" s="173"/>
      <c r="G99" s="173"/>
      <c r="H99" s="173"/>
      <c r="I99" s="173"/>
      <c r="J99" s="174">
        <f>J125</f>
        <v>0</v>
      </c>
      <c r="L99" s="171"/>
    </row>
    <row r="100" spans="2:47" s="14" customFormat="1" ht="19.899999999999999" customHeight="1">
      <c r="B100" s="171"/>
      <c r="D100" s="172" t="s">
        <v>987</v>
      </c>
      <c r="E100" s="173"/>
      <c r="F100" s="173"/>
      <c r="G100" s="173"/>
      <c r="H100" s="173"/>
      <c r="I100" s="173"/>
      <c r="J100" s="174">
        <f>J139</f>
        <v>0</v>
      </c>
      <c r="L100" s="171"/>
    </row>
    <row r="101" spans="2:47" s="14" customFormat="1" ht="19.899999999999999" customHeight="1">
      <c r="B101" s="171"/>
      <c r="D101" s="172" t="s">
        <v>677</v>
      </c>
      <c r="E101" s="173"/>
      <c r="F101" s="173"/>
      <c r="G101" s="173"/>
      <c r="H101" s="173"/>
      <c r="I101" s="173"/>
      <c r="J101" s="174">
        <f>J150</f>
        <v>0</v>
      </c>
      <c r="L101" s="171"/>
    </row>
    <row r="102" spans="2:47" s="1" customFormat="1" ht="21.75" customHeight="1">
      <c r="B102" s="33"/>
      <c r="L102" s="33"/>
    </row>
    <row r="103" spans="2:47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47" s="1" customFormat="1" ht="24.95" customHeight="1">
      <c r="B108" s="33"/>
      <c r="C108" s="21" t="s">
        <v>230</v>
      </c>
      <c r="L108" s="33"/>
    </row>
    <row r="109" spans="2:47" s="1" customFormat="1" ht="6.95" customHeight="1">
      <c r="B109" s="33"/>
      <c r="L109" s="33"/>
    </row>
    <row r="110" spans="2:47" s="1" customFormat="1" ht="12" customHeight="1">
      <c r="B110" s="33"/>
      <c r="C110" s="27" t="s">
        <v>16</v>
      </c>
      <c r="L110" s="33"/>
    </row>
    <row r="111" spans="2:47" s="1" customFormat="1" ht="16.5" customHeight="1">
      <c r="B111" s="33"/>
      <c r="E111" s="243" t="str">
        <f>E7</f>
        <v>REVITALIZACE PARKU SMETANOVY SADY, JIHLAVA</v>
      </c>
      <c r="F111" s="244"/>
      <c r="G111" s="244"/>
      <c r="H111" s="244"/>
      <c r="L111" s="33"/>
    </row>
    <row r="112" spans="2:47" ht="12" customHeight="1">
      <c r="B112" s="20"/>
      <c r="C112" s="27" t="s">
        <v>192</v>
      </c>
      <c r="L112" s="20"/>
    </row>
    <row r="113" spans="2:65" s="1" customFormat="1" ht="16.5" customHeight="1">
      <c r="B113" s="33"/>
      <c r="E113" s="243" t="s">
        <v>195</v>
      </c>
      <c r="F113" s="245"/>
      <c r="G113" s="245"/>
      <c r="H113" s="245"/>
      <c r="L113" s="33"/>
    </row>
    <row r="114" spans="2:65" s="1" customFormat="1" ht="12" customHeight="1">
      <c r="B114" s="33"/>
      <c r="C114" s="27" t="s">
        <v>198</v>
      </c>
      <c r="L114" s="33"/>
    </row>
    <row r="115" spans="2:65" s="1" customFormat="1" ht="30" customHeight="1">
      <c r="B115" s="33"/>
      <c r="E115" s="208" t="str">
        <f>E11</f>
        <v>SO 03-1 - MOBILIÁŘ A VYBAVENOST - přímé výdaje na hlavní část projektu</v>
      </c>
      <c r="F115" s="245"/>
      <c r="G115" s="245"/>
      <c r="H115" s="245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7" t="s">
        <v>22</v>
      </c>
      <c r="F117" s="25" t="str">
        <f>F14</f>
        <v>Jihlava</v>
      </c>
      <c r="I117" s="27" t="s">
        <v>24</v>
      </c>
      <c r="J117" s="53" t="str">
        <f>IF(J14="","",J14)</f>
        <v>28. 1. 2025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7" t="s">
        <v>30</v>
      </c>
      <c r="F119" s="25" t="str">
        <f>E17</f>
        <v>Statutární město Jihlava</v>
      </c>
      <c r="I119" s="27" t="s">
        <v>36</v>
      </c>
      <c r="J119" s="31" t="str">
        <f>E23</f>
        <v>Ing. Zdeněk Sendler</v>
      </c>
      <c r="L119" s="33"/>
    </row>
    <row r="120" spans="2:65" s="1" customFormat="1" ht="15.2" customHeight="1">
      <c r="B120" s="33"/>
      <c r="C120" s="27" t="s">
        <v>34</v>
      </c>
      <c r="F120" s="25" t="str">
        <f>IF(E20="","",E20)</f>
        <v>Vyplň údaj</v>
      </c>
      <c r="I120" s="27" t="s">
        <v>41</v>
      </c>
      <c r="J120" s="31" t="str">
        <f>E26</f>
        <v>Obrtel Michal</v>
      </c>
      <c r="L120" s="33"/>
    </row>
    <row r="121" spans="2:65" s="1" customFormat="1" ht="10.35" customHeight="1">
      <c r="B121" s="33"/>
      <c r="L121" s="33"/>
    </row>
    <row r="122" spans="2:65" s="9" customFormat="1" ht="29.25" customHeight="1">
      <c r="B122" s="114"/>
      <c r="C122" s="115" t="s">
        <v>231</v>
      </c>
      <c r="D122" s="116" t="s">
        <v>72</v>
      </c>
      <c r="E122" s="116" t="s">
        <v>68</v>
      </c>
      <c r="F122" s="116" t="s">
        <v>69</v>
      </c>
      <c r="G122" s="116" t="s">
        <v>232</v>
      </c>
      <c r="H122" s="116" t="s">
        <v>233</v>
      </c>
      <c r="I122" s="116" t="s">
        <v>234</v>
      </c>
      <c r="J122" s="116" t="s">
        <v>223</v>
      </c>
      <c r="K122" s="117" t="s">
        <v>235</v>
      </c>
      <c r="L122" s="114"/>
      <c r="M122" s="60" t="s">
        <v>1</v>
      </c>
      <c r="N122" s="61" t="s">
        <v>51</v>
      </c>
      <c r="O122" s="61" t="s">
        <v>236</v>
      </c>
      <c r="P122" s="61" t="s">
        <v>237</v>
      </c>
      <c r="Q122" s="61" t="s">
        <v>238</v>
      </c>
      <c r="R122" s="61" t="s">
        <v>239</v>
      </c>
      <c r="S122" s="61" t="s">
        <v>240</v>
      </c>
      <c r="T122" s="62" t="s">
        <v>241</v>
      </c>
    </row>
    <row r="123" spans="2:65" s="1" customFormat="1" ht="22.9" customHeight="1">
      <c r="B123" s="33"/>
      <c r="C123" s="65" t="s">
        <v>242</v>
      </c>
      <c r="J123" s="118">
        <f>BK123</f>
        <v>0</v>
      </c>
      <c r="L123" s="33"/>
      <c r="M123" s="63"/>
      <c r="N123" s="54"/>
      <c r="O123" s="54"/>
      <c r="P123" s="119">
        <f>P124</f>
        <v>0</v>
      </c>
      <c r="Q123" s="54"/>
      <c r="R123" s="119">
        <f>R124</f>
        <v>0.97104199999999996</v>
      </c>
      <c r="S123" s="54"/>
      <c r="T123" s="120">
        <f>T124</f>
        <v>0</v>
      </c>
      <c r="AT123" s="17" t="s">
        <v>86</v>
      </c>
      <c r="AU123" s="17" t="s">
        <v>225</v>
      </c>
      <c r="BK123" s="121">
        <f>BK124</f>
        <v>0</v>
      </c>
    </row>
    <row r="124" spans="2:65" s="10" customFormat="1" ht="25.9" customHeight="1">
      <c r="B124" s="122"/>
      <c r="D124" s="123" t="s">
        <v>86</v>
      </c>
      <c r="E124" s="124" t="s">
        <v>679</v>
      </c>
      <c r="F124" s="124" t="s">
        <v>680</v>
      </c>
      <c r="I124" s="125"/>
      <c r="J124" s="126">
        <f>BK124</f>
        <v>0</v>
      </c>
      <c r="L124" s="122"/>
      <c r="M124" s="127"/>
      <c r="P124" s="128">
        <f>P125+P139+P150</f>
        <v>0</v>
      </c>
      <c r="R124" s="128">
        <f>R125+R139+R150</f>
        <v>0.97104199999999996</v>
      </c>
      <c r="T124" s="129">
        <f>T125+T139+T150</f>
        <v>0</v>
      </c>
      <c r="AR124" s="123" t="s">
        <v>94</v>
      </c>
      <c r="AT124" s="130" t="s">
        <v>86</v>
      </c>
      <c r="AU124" s="130" t="s">
        <v>87</v>
      </c>
      <c r="AY124" s="123" t="s">
        <v>245</v>
      </c>
      <c r="BK124" s="131">
        <f>BK125+BK139+BK150</f>
        <v>0</v>
      </c>
    </row>
    <row r="125" spans="2:65" s="10" customFormat="1" ht="22.9" customHeight="1">
      <c r="B125" s="122"/>
      <c r="D125" s="123" t="s">
        <v>86</v>
      </c>
      <c r="E125" s="175" t="s">
        <v>94</v>
      </c>
      <c r="F125" s="175" t="s">
        <v>681</v>
      </c>
      <c r="I125" s="125"/>
      <c r="J125" s="176">
        <f>BK125</f>
        <v>0</v>
      </c>
      <c r="L125" s="122"/>
      <c r="M125" s="127"/>
      <c r="P125" s="128">
        <f>SUM(P126:P138)</f>
        <v>0</v>
      </c>
      <c r="R125" s="128">
        <f>SUM(R126:R138)</f>
        <v>0</v>
      </c>
      <c r="T125" s="129">
        <f>SUM(T126:T138)</f>
        <v>0</v>
      </c>
      <c r="AR125" s="123" t="s">
        <v>94</v>
      </c>
      <c r="AT125" s="130" t="s">
        <v>86</v>
      </c>
      <c r="AU125" s="130" t="s">
        <v>94</v>
      </c>
      <c r="AY125" s="123" t="s">
        <v>245</v>
      </c>
      <c r="BK125" s="131">
        <f>SUM(BK126:BK138)</f>
        <v>0</v>
      </c>
    </row>
    <row r="126" spans="2:65" s="1" customFormat="1" ht="37.9" customHeight="1">
      <c r="B126" s="33"/>
      <c r="C126" s="132" t="s">
        <v>94</v>
      </c>
      <c r="D126" s="132" t="s">
        <v>246</v>
      </c>
      <c r="E126" s="133" t="s">
        <v>988</v>
      </c>
      <c r="F126" s="134" t="s">
        <v>989</v>
      </c>
      <c r="G126" s="135" t="s">
        <v>350</v>
      </c>
      <c r="H126" s="136">
        <v>0.4</v>
      </c>
      <c r="I126" s="137"/>
      <c r="J126" s="138">
        <f>ROUND(I126*H126,2)</f>
        <v>0</v>
      </c>
      <c r="K126" s="134" t="s">
        <v>250</v>
      </c>
      <c r="L126" s="33"/>
      <c r="M126" s="139" t="s">
        <v>1</v>
      </c>
      <c r="N126" s="140" t="s">
        <v>52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251</v>
      </c>
      <c r="AT126" s="143" t="s">
        <v>246</v>
      </c>
      <c r="AU126" s="143" t="s">
        <v>96</v>
      </c>
      <c r="AY126" s="17" t="s">
        <v>245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94</v>
      </c>
      <c r="BK126" s="144">
        <f>ROUND(I126*H126,2)</f>
        <v>0</v>
      </c>
      <c r="BL126" s="17" t="s">
        <v>251</v>
      </c>
      <c r="BM126" s="143" t="s">
        <v>990</v>
      </c>
    </row>
    <row r="127" spans="2:65" s="12" customFormat="1" ht="11.25">
      <c r="B127" s="152"/>
      <c r="D127" s="146" t="s">
        <v>253</v>
      </c>
      <c r="E127" s="153" t="s">
        <v>1</v>
      </c>
      <c r="F127" s="154" t="s">
        <v>991</v>
      </c>
      <c r="H127" s="155">
        <v>0.4</v>
      </c>
      <c r="I127" s="156"/>
      <c r="L127" s="152"/>
      <c r="M127" s="157"/>
      <c r="T127" s="158"/>
      <c r="AT127" s="153" t="s">
        <v>253</v>
      </c>
      <c r="AU127" s="153" t="s">
        <v>96</v>
      </c>
      <c r="AV127" s="12" t="s">
        <v>96</v>
      </c>
      <c r="AW127" s="12" t="s">
        <v>40</v>
      </c>
      <c r="AX127" s="12" t="s">
        <v>87</v>
      </c>
      <c r="AY127" s="153" t="s">
        <v>245</v>
      </c>
    </row>
    <row r="128" spans="2:65" s="13" customFormat="1" ht="11.25">
      <c r="B128" s="159"/>
      <c r="D128" s="146" t="s">
        <v>253</v>
      </c>
      <c r="E128" s="160" t="s">
        <v>980</v>
      </c>
      <c r="F128" s="161" t="s">
        <v>275</v>
      </c>
      <c r="H128" s="162">
        <v>0.4</v>
      </c>
      <c r="I128" s="163"/>
      <c r="L128" s="159"/>
      <c r="M128" s="164"/>
      <c r="T128" s="165"/>
      <c r="AT128" s="160" t="s">
        <v>253</v>
      </c>
      <c r="AU128" s="160" t="s">
        <v>96</v>
      </c>
      <c r="AV128" s="13" t="s">
        <v>251</v>
      </c>
      <c r="AW128" s="13" t="s">
        <v>40</v>
      </c>
      <c r="AX128" s="13" t="s">
        <v>94</v>
      </c>
      <c r="AY128" s="160" t="s">
        <v>245</v>
      </c>
    </row>
    <row r="129" spans="2:65" s="1" customFormat="1" ht="24.2" customHeight="1">
      <c r="B129" s="33"/>
      <c r="C129" s="132" t="s">
        <v>96</v>
      </c>
      <c r="D129" s="132" t="s">
        <v>246</v>
      </c>
      <c r="E129" s="133" t="s">
        <v>464</v>
      </c>
      <c r="F129" s="134" t="s">
        <v>465</v>
      </c>
      <c r="G129" s="135" t="s">
        <v>350</v>
      </c>
      <c r="H129" s="136">
        <v>0.14000000000000001</v>
      </c>
      <c r="I129" s="137"/>
      <c r="J129" s="138">
        <f>ROUND(I129*H129,2)</f>
        <v>0</v>
      </c>
      <c r="K129" s="134" t="s">
        <v>250</v>
      </c>
      <c r="L129" s="33"/>
      <c r="M129" s="139" t="s">
        <v>1</v>
      </c>
      <c r="N129" s="140" t="s">
        <v>52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251</v>
      </c>
      <c r="AT129" s="143" t="s">
        <v>246</v>
      </c>
      <c r="AU129" s="143" t="s">
        <v>96</v>
      </c>
      <c r="AY129" s="17" t="s">
        <v>245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94</v>
      </c>
      <c r="BK129" s="144">
        <f>ROUND(I129*H129,2)</f>
        <v>0</v>
      </c>
      <c r="BL129" s="17" t="s">
        <v>251</v>
      </c>
      <c r="BM129" s="143" t="s">
        <v>992</v>
      </c>
    </row>
    <row r="130" spans="2:65" s="12" customFormat="1" ht="11.25">
      <c r="B130" s="152"/>
      <c r="D130" s="146" t="s">
        <v>253</v>
      </c>
      <c r="E130" s="153" t="s">
        <v>1</v>
      </c>
      <c r="F130" s="154" t="s">
        <v>993</v>
      </c>
      <c r="H130" s="155">
        <v>0.14000000000000001</v>
      </c>
      <c r="I130" s="156"/>
      <c r="L130" s="152"/>
      <c r="M130" s="157"/>
      <c r="T130" s="158"/>
      <c r="AT130" s="153" t="s">
        <v>253</v>
      </c>
      <c r="AU130" s="153" t="s">
        <v>96</v>
      </c>
      <c r="AV130" s="12" t="s">
        <v>96</v>
      </c>
      <c r="AW130" s="12" t="s">
        <v>40</v>
      </c>
      <c r="AX130" s="12" t="s">
        <v>87</v>
      </c>
      <c r="AY130" s="153" t="s">
        <v>245</v>
      </c>
    </row>
    <row r="131" spans="2:65" s="13" customFormat="1" ht="11.25">
      <c r="B131" s="159"/>
      <c r="D131" s="146" t="s">
        <v>253</v>
      </c>
      <c r="E131" s="160" t="s">
        <v>982</v>
      </c>
      <c r="F131" s="161" t="s">
        <v>275</v>
      </c>
      <c r="H131" s="162">
        <v>0.14000000000000001</v>
      </c>
      <c r="I131" s="163"/>
      <c r="L131" s="159"/>
      <c r="M131" s="164"/>
      <c r="T131" s="165"/>
      <c r="AT131" s="160" t="s">
        <v>253</v>
      </c>
      <c r="AU131" s="160" t="s">
        <v>96</v>
      </c>
      <c r="AV131" s="13" t="s">
        <v>251</v>
      </c>
      <c r="AW131" s="13" t="s">
        <v>40</v>
      </c>
      <c r="AX131" s="13" t="s">
        <v>94</v>
      </c>
      <c r="AY131" s="160" t="s">
        <v>245</v>
      </c>
    </row>
    <row r="132" spans="2:65" s="1" customFormat="1" ht="24.2" customHeight="1">
      <c r="B132" s="33"/>
      <c r="C132" s="132" t="s">
        <v>114</v>
      </c>
      <c r="D132" s="132" t="s">
        <v>246</v>
      </c>
      <c r="E132" s="133" t="s">
        <v>417</v>
      </c>
      <c r="F132" s="134" t="s">
        <v>418</v>
      </c>
      <c r="G132" s="135" t="s">
        <v>350</v>
      </c>
      <c r="H132" s="136">
        <v>0.26</v>
      </c>
      <c r="I132" s="137"/>
      <c r="J132" s="138">
        <f>ROUND(I132*H132,2)</f>
        <v>0</v>
      </c>
      <c r="K132" s="134" t="s">
        <v>250</v>
      </c>
      <c r="L132" s="33"/>
      <c r="M132" s="139" t="s">
        <v>1</v>
      </c>
      <c r="N132" s="140" t="s">
        <v>52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251</v>
      </c>
      <c r="AT132" s="143" t="s">
        <v>246</v>
      </c>
      <c r="AU132" s="143" t="s">
        <v>96</v>
      </c>
      <c r="AY132" s="17" t="s">
        <v>245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94</v>
      </c>
      <c r="BK132" s="144">
        <f>ROUND(I132*H132,2)</f>
        <v>0</v>
      </c>
      <c r="BL132" s="17" t="s">
        <v>251</v>
      </c>
      <c r="BM132" s="143" t="s">
        <v>994</v>
      </c>
    </row>
    <row r="133" spans="2:65" s="12" customFormat="1" ht="11.25">
      <c r="B133" s="152"/>
      <c r="D133" s="146" t="s">
        <v>253</v>
      </c>
      <c r="E133" s="153" t="s">
        <v>1</v>
      </c>
      <c r="F133" s="154" t="s">
        <v>995</v>
      </c>
      <c r="H133" s="155">
        <v>0.26</v>
      </c>
      <c r="I133" s="156"/>
      <c r="L133" s="152"/>
      <c r="M133" s="157"/>
      <c r="T133" s="158"/>
      <c r="AT133" s="153" t="s">
        <v>253</v>
      </c>
      <c r="AU133" s="153" t="s">
        <v>96</v>
      </c>
      <c r="AV133" s="12" t="s">
        <v>96</v>
      </c>
      <c r="AW133" s="12" t="s">
        <v>40</v>
      </c>
      <c r="AX133" s="12" t="s">
        <v>87</v>
      </c>
      <c r="AY133" s="153" t="s">
        <v>245</v>
      </c>
    </row>
    <row r="134" spans="2:65" s="13" customFormat="1" ht="11.25">
      <c r="B134" s="159"/>
      <c r="D134" s="146" t="s">
        <v>253</v>
      </c>
      <c r="E134" s="160" t="s">
        <v>984</v>
      </c>
      <c r="F134" s="161" t="s">
        <v>275</v>
      </c>
      <c r="H134" s="162">
        <v>0.26</v>
      </c>
      <c r="I134" s="163"/>
      <c r="L134" s="159"/>
      <c r="M134" s="164"/>
      <c r="T134" s="165"/>
      <c r="AT134" s="160" t="s">
        <v>253</v>
      </c>
      <c r="AU134" s="160" t="s">
        <v>96</v>
      </c>
      <c r="AV134" s="13" t="s">
        <v>251</v>
      </c>
      <c r="AW134" s="13" t="s">
        <v>40</v>
      </c>
      <c r="AX134" s="13" t="s">
        <v>94</v>
      </c>
      <c r="AY134" s="160" t="s">
        <v>245</v>
      </c>
    </row>
    <row r="135" spans="2:65" s="1" customFormat="1" ht="37.9" customHeight="1">
      <c r="B135" s="33"/>
      <c r="C135" s="132" t="s">
        <v>251</v>
      </c>
      <c r="D135" s="132" t="s">
        <v>246</v>
      </c>
      <c r="E135" s="133" t="s">
        <v>426</v>
      </c>
      <c r="F135" s="134" t="s">
        <v>427</v>
      </c>
      <c r="G135" s="135" t="s">
        <v>350</v>
      </c>
      <c r="H135" s="136">
        <v>0.26</v>
      </c>
      <c r="I135" s="137"/>
      <c r="J135" s="138">
        <f>ROUND(I135*H135,2)</f>
        <v>0</v>
      </c>
      <c r="K135" s="134" t="s">
        <v>250</v>
      </c>
      <c r="L135" s="33"/>
      <c r="M135" s="139" t="s">
        <v>1</v>
      </c>
      <c r="N135" s="140" t="s">
        <v>52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251</v>
      </c>
      <c r="AT135" s="143" t="s">
        <v>246</v>
      </c>
      <c r="AU135" s="143" t="s">
        <v>96</v>
      </c>
      <c r="AY135" s="17" t="s">
        <v>245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94</v>
      </c>
      <c r="BK135" s="144">
        <f>ROUND(I135*H135,2)</f>
        <v>0</v>
      </c>
      <c r="BL135" s="17" t="s">
        <v>251</v>
      </c>
      <c r="BM135" s="143" t="s">
        <v>996</v>
      </c>
    </row>
    <row r="136" spans="2:65" s="12" customFormat="1" ht="11.25">
      <c r="B136" s="152"/>
      <c r="D136" s="146" t="s">
        <v>253</v>
      </c>
      <c r="E136" s="153" t="s">
        <v>1</v>
      </c>
      <c r="F136" s="154" t="s">
        <v>984</v>
      </c>
      <c r="H136" s="155">
        <v>0.26</v>
      </c>
      <c r="I136" s="156"/>
      <c r="L136" s="152"/>
      <c r="M136" s="157"/>
      <c r="T136" s="158"/>
      <c r="AT136" s="153" t="s">
        <v>253</v>
      </c>
      <c r="AU136" s="153" t="s">
        <v>96</v>
      </c>
      <c r="AV136" s="12" t="s">
        <v>96</v>
      </c>
      <c r="AW136" s="12" t="s">
        <v>40</v>
      </c>
      <c r="AX136" s="12" t="s">
        <v>94</v>
      </c>
      <c r="AY136" s="153" t="s">
        <v>245</v>
      </c>
    </row>
    <row r="137" spans="2:65" s="1" customFormat="1" ht="37.9" customHeight="1">
      <c r="B137" s="33"/>
      <c r="C137" s="132" t="s">
        <v>268</v>
      </c>
      <c r="D137" s="132" t="s">
        <v>246</v>
      </c>
      <c r="E137" s="133" t="s">
        <v>430</v>
      </c>
      <c r="F137" s="134" t="s">
        <v>431</v>
      </c>
      <c r="G137" s="135" t="s">
        <v>350</v>
      </c>
      <c r="H137" s="136">
        <v>0.78</v>
      </c>
      <c r="I137" s="137"/>
      <c r="J137" s="138">
        <f>ROUND(I137*H137,2)</f>
        <v>0</v>
      </c>
      <c r="K137" s="134" t="s">
        <v>250</v>
      </c>
      <c r="L137" s="33"/>
      <c r="M137" s="139" t="s">
        <v>1</v>
      </c>
      <c r="N137" s="140" t="s">
        <v>52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251</v>
      </c>
      <c r="AT137" s="143" t="s">
        <v>246</v>
      </c>
      <c r="AU137" s="143" t="s">
        <v>96</v>
      </c>
      <c r="AY137" s="17" t="s">
        <v>245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94</v>
      </c>
      <c r="BK137" s="144">
        <f>ROUND(I137*H137,2)</f>
        <v>0</v>
      </c>
      <c r="BL137" s="17" t="s">
        <v>251</v>
      </c>
      <c r="BM137" s="143" t="s">
        <v>997</v>
      </c>
    </row>
    <row r="138" spans="2:65" s="12" customFormat="1" ht="11.25">
      <c r="B138" s="152"/>
      <c r="D138" s="146" t="s">
        <v>253</v>
      </c>
      <c r="E138" s="153" t="s">
        <v>1</v>
      </c>
      <c r="F138" s="154" t="s">
        <v>998</v>
      </c>
      <c r="H138" s="155">
        <v>0.78</v>
      </c>
      <c r="I138" s="156"/>
      <c r="L138" s="152"/>
      <c r="M138" s="157"/>
      <c r="T138" s="158"/>
      <c r="AT138" s="153" t="s">
        <v>253</v>
      </c>
      <c r="AU138" s="153" t="s">
        <v>96</v>
      </c>
      <c r="AV138" s="12" t="s">
        <v>96</v>
      </c>
      <c r="AW138" s="12" t="s">
        <v>40</v>
      </c>
      <c r="AX138" s="12" t="s">
        <v>94</v>
      </c>
      <c r="AY138" s="153" t="s">
        <v>245</v>
      </c>
    </row>
    <row r="139" spans="2:65" s="10" customFormat="1" ht="22.9" customHeight="1">
      <c r="B139" s="122"/>
      <c r="D139" s="123" t="s">
        <v>86</v>
      </c>
      <c r="E139" s="175" t="s">
        <v>96</v>
      </c>
      <c r="F139" s="175" t="s">
        <v>999</v>
      </c>
      <c r="I139" s="125"/>
      <c r="J139" s="176">
        <f>BK139</f>
        <v>0</v>
      </c>
      <c r="L139" s="122"/>
      <c r="M139" s="127"/>
      <c r="P139" s="128">
        <f>SUM(P140:P149)</f>
        <v>0</v>
      </c>
      <c r="R139" s="128">
        <f>SUM(R140:R149)</f>
        <v>0.85504199999999997</v>
      </c>
      <c r="T139" s="129">
        <f>SUM(T140:T149)</f>
        <v>0</v>
      </c>
      <c r="AR139" s="123" t="s">
        <v>94</v>
      </c>
      <c r="AT139" s="130" t="s">
        <v>86</v>
      </c>
      <c r="AU139" s="130" t="s">
        <v>94</v>
      </c>
      <c r="AY139" s="123" t="s">
        <v>245</v>
      </c>
      <c r="BK139" s="131">
        <f>SUM(BK140:BK149)</f>
        <v>0</v>
      </c>
    </row>
    <row r="140" spans="2:65" s="1" customFormat="1" ht="24.2" customHeight="1">
      <c r="B140" s="33"/>
      <c r="C140" s="132" t="s">
        <v>276</v>
      </c>
      <c r="D140" s="132" t="s">
        <v>246</v>
      </c>
      <c r="E140" s="133" t="s">
        <v>1000</v>
      </c>
      <c r="F140" s="134" t="s">
        <v>1001</v>
      </c>
      <c r="G140" s="135" t="s">
        <v>350</v>
      </c>
      <c r="H140" s="136">
        <v>0.08</v>
      </c>
      <c r="I140" s="137"/>
      <c r="J140" s="138">
        <f>ROUND(I140*H140,2)</f>
        <v>0</v>
      </c>
      <c r="K140" s="134" t="s">
        <v>250</v>
      </c>
      <c r="L140" s="33"/>
      <c r="M140" s="139" t="s">
        <v>1</v>
      </c>
      <c r="N140" s="140" t="s">
        <v>52</v>
      </c>
      <c r="P140" s="141">
        <f>O140*H140</f>
        <v>0</v>
      </c>
      <c r="Q140" s="141">
        <v>1.98</v>
      </c>
      <c r="R140" s="141">
        <f>Q140*H140</f>
        <v>0.15840000000000001</v>
      </c>
      <c r="S140" s="141">
        <v>0</v>
      </c>
      <c r="T140" s="142">
        <f>S140*H140</f>
        <v>0</v>
      </c>
      <c r="AR140" s="143" t="s">
        <v>251</v>
      </c>
      <c r="AT140" s="143" t="s">
        <v>246</v>
      </c>
      <c r="AU140" s="143" t="s">
        <v>96</v>
      </c>
      <c r="AY140" s="17" t="s">
        <v>245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94</v>
      </c>
      <c r="BK140" s="144">
        <f>ROUND(I140*H140,2)</f>
        <v>0</v>
      </c>
      <c r="BL140" s="17" t="s">
        <v>251</v>
      </c>
      <c r="BM140" s="143" t="s">
        <v>1002</v>
      </c>
    </row>
    <row r="141" spans="2:65" s="11" customFormat="1" ht="11.25">
      <c r="B141" s="145"/>
      <c r="D141" s="146" t="s">
        <v>253</v>
      </c>
      <c r="E141" s="147" t="s">
        <v>1</v>
      </c>
      <c r="F141" s="148" t="s">
        <v>1003</v>
      </c>
      <c r="H141" s="147" t="s">
        <v>1</v>
      </c>
      <c r="I141" s="149"/>
      <c r="L141" s="145"/>
      <c r="M141" s="150"/>
      <c r="T141" s="151"/>
      <c r="AT141" s="147" t="s">
        <v>253</v>
      </c>
      <c r="AU141" s="147" t="s">
        <v>96</v>
      </c>
      <c r="AV141" s="11" t="s">
        <v>94</v>
      </c>
      <c r="AW141" s="11" t="s">
        <v>40</v>
      </c>
      <c r="AX141" s="11" t="s">
        <v>87</v>
      </c>
      <c r="AY141" s="147" t="s">
        <v>245</v>
      </c>
    </row>
    <row r="142" spans="2:65" s="12" customFormat="1" ht="11.25">
      <c r="B142" s="152"/>
      <c r="D142" s="146" t="s">
        <v>253</v>
      </c>
      <c r="E142" s="153" t="s">
        <v>1</v>
      </c>
      <c r="F142" s="154" t="s">
        <v>1004</v>
      </c>
      <c r="H142" s="155">
        <v>0.08</v>
      </c>
      <c r="I142" s="156"/>
      <c r="L142" s="152"/>
      <c r="M142" s="157"/>
      <c r="T142" s="158"/>
      <c r="AT142" s="153" t="s">
        <v>253</v>
      </c>
      <c r="AU142" s="153" t="s">
        <v>96</v>
      </c>
      <c r="AV142" s="12" t="s">
        <v>96</v>
      </c>
      <c r="AW142" s="12" t="s">
        <v>40</v>
      </c>
      <c r="AX142" s="12" t="s">
        <v>87</v>
      </c>
      <c r="AY142" s="153" t="s">
        <v>245</v>
      </c>
    </row>
    <row r="143" spans="2:65" s="13" customFormat="1" ht="11.25">
      <c r="B143" s="159"/>
      <c r="D143" s="146" t="s">
        <v>253</v>
      </c>
      <c r="E143" s="160" t="s">
        <v>1005</v>
      </c>
      <c r="F143" s="161" t="s">
        <v>275</v>
      </c>
      <c r="H143" s="162">
        <v>0.08</v>
      </c>
      <c r="I143" s="163"/>
      <c r="L143" s="159"/>
      <c r="M143" s="164"/>
      <c r="T143" s="165"/>
      <c r="AT143" s="160" t="s">
        <v>253</v>
      </c>
      <c r="AU143" s="160" t="s">
        <v>96</v>
      </c>
      <c r="AV143" s="13" t="s">
        <v>251</v>
      </c>
      <c r="AW143" s="13" t="s">
        <v>40</v>
      </c>
      <c r="AX143" s="13" t="s">
        <v>94</v>
      </c>
      <c r="AY143" s="160" t="s">
        <v>245</v>
      </c>
    </row>
    <row r="144" spans="2:65" s="1" customFormat="1" ht="16.5" customHeight="1">
      <c r="B144" s="33"/>
      <c r="C144" s="132" t="s">
        <v>283</v>
      </c>
      <c r="D144" s="132" t="s">
        <v>246</v>
      </c>
      <c r="E144" s="133" t="s">
        <v>1006</v>
      </c>
      <c r="F144" s="134" t="s">
        <v>1007</v>
      </c>
      <c r="G144" s="135" t="s">
        <v>350</v>
      </c>
      <c r="H144" s="136">
        <v>0.3</v>
      </c>
      <c r="I144" s="137"/>
      <c r="J144" s="138">
        <f>ROUND(I144*H144,2)</f>
        <v>0</v>
      </c>
      <c r="K144" s="134" t="s">
        <v>250</v>
      </c>
      <c r="L144" s="33"/>
      <c r="M144" s="139" t="s">
        <v>1</v>
      </c>
      <c r="N144" s="140" t="s">
        <v>52</v>
      </c>
      <c r="P144" s="141">
        <f>O144*H144</f>
        <v>0</v>
      </c>
      <c r="Q144" s="141">
        <v>2.3010199999999998</v>
      </c>
      <c r="R144" s="141">
        <f>Q144*H144</f>
        <v>0.69030599999999998</v>
      </c>
      <c r="S144" s="141">
        <v>0</v>
      </c>
      <c r="T144" s="142">
        <f>S144*H144</f>
        <v>0</v>
      </c>
      <c r="AR144" s="143" t="s">
        <v>251</v>
      </c>
      <c r="AT144" s="143" t="s">
        <v>246</v>
      </c>
      <c r="AU144" s="143" t="s">
        <v>96</v>
      </c>
      <c r="AY144" s="17" t="s">
        <v>245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94</v>
      </c>
      <c r="BK144" s="144">
        <f>ROUND(I144*H144,2)</f>
        <v>0</v>
      </c>
      <c r="BL144" s="17" t="s">
        <v>251</v>
      </c>
      <c r="BM144" s="143" t="s">
        <v>1008</v>
      </c>
    </row>
    <row r="145" spans="2:65" s="12" customFormat="1" ht="11.25">
      <c r="B145" s="152"/>
      <c r="D145" s="146" t="s">
        <v>253</v>
      </c>
      <c r="E145" s="153" t="s">
        <v>1</v>
      </c>
      <c r="F145" s="154" t="s">
        <v>1009</v>
      </c>
      <c r="H145" s="155">
        <v>0.3</v>
      </c>
      <c r="I145" s="156"/>
      <c r="L145" s="152"/>
      <c r="M145" s="157"/>
      <c r="T145" s="158"/>
      <c r="AT145" s="153" t="s">
        <v>253</v>
      </c>
      <c r="AU145" s="153" t="s">
        <v>96</v>
      </c>
      <c r="AV145" s="12" t="s">
        <v>96</v>
      </c>
      <c r="AW145" s="12" t="s">
        <v>40</v>
      </c>
      <c r="AX145" s="12" t="s">
        <v>87</v>
      </c>
      <c r="AY145" s="153" t="s">
        <v>245</v>
      </c>
    </row>
    <row r="146" spans="2:65" s="13" customFormat="1" ht="11.25">
      <c r="B146" s="159"/>
      <c r="D146" s="146" t="s">
        <v>253</v>
      </c>
      <c r="E146" s="160" t="s">
        <v>1010</v>
      </c>
      <c r="F146" s="161" t="s">
        <v>275</v>
      </c>
      <c r="H146" s="162">
        <v>0.3</v>
      </c>
      <c r="I146" s="163"/>
      <c r="L146" s="159"/>
      <c r="M146" s="164"/>
      <c r="T146" s="165"/>
      <c r="AT146" s="160" t="s">
        <v>253</v>
      </c>
      <c r="AU146" s="160" t="s">
        <v>96</v>
      </c>
      <c r="AV146" s="13" t="s">
        <v>251</v>
      </c>
      <c r="AW146" s="13" t="s">
        <v>40</v>
      </c>
      <c r="AX146" s="13" t="s">
        <v>94</v>
      </c>
      <c r="AY146" s="160" t="s">
        <v>245</v>
      </c>
    </row>
    <row r="147" spans="2:65" s="1" customFormat="1" ht="16.5" customHeight="1">
      <c r="B147" s="33"/>
      <c r="C147" s="132" t="s">
        <v>194</v>
      </c>
      <c r="D147" s="132" t="s">
        <v>246</v>
      </c>
      <c r="E147" s="133" t="s">
        <v>1011</v>
      </c>
      <c r="F147" s="134" t="s">
        <v>1012</v>
      </c>
      <c r="G147" s="135" t="s">
        <v>249</v>
      </c>
      <c r="H147" s="136">
        <v>2.4</v>
      </c>
      <c r="I147" s="137"/>
      <c r="J147" s="138">
        <f>ROUND(I147*H147,2)</f>
        <v>0</v>
      </c>
      <c r="K147" s="134" t="s">
        <v>250</v>
      </c>
      <c r="L147" s="33"/>
      <c r="M147" s="139" t="s">
        <v>1</v>
      </c>
      <c r="N147" s="140" t="s">
        <v>52</v>
      </c>
      <c r="P147" s="141">
        <f>O147*H147</f>
        <v>0</v>
      </c>
      <c r="Q147" s="141">
        <v>2.64E-3</v>
      </c>
      <c r="R147" s="141">
        <f>Q147*H147</f>
        <v>6.3359999999999996E-3</v>
      </c>
      <c r="S147" s="141">
        <v>0</v>
      </c>
      <c r="T147" s="142">
        <f>S147*H147</f>
        <v>0</v>
      </c>
      <c r="AR147" s="143" t="s">
        <v>251</v>
      </c>
      <c r="AT147" s="143" t="s">
        <v>246</v>
      </c>
      <c r="AU147" s="143" t="s">
        <v>96</v>
      </c>
      <c r="AY147" s="17" t="s">
        <v>245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94</v>
      </c>
      <c r="BK147" s="144">
        <f>ROUND(I147*H147,2)</f>
        <v>0</v>
      </c>
      <c r="BL147" s="17" t="s">
        <v>251</v>
      </c>
      <c r="BM147" s="143" t="s">
        <v>1013</v>
      </c>
    </row>
    <row r="148" spans="2:65" s="12" customFormat="1" ht="11.25">
      <c r="B148" s="152"/>
      <c r="D148" s="146" t="s">
        <v>253</v>
      </c>
      <c r="E148" s="153" t="s">
        <v>1</v>
      </c>
      <c r="F148" s="154" t="s">
        <v>1014</v>
      </c>
      <c r="H148" s="155">
        <v>2.4</v>
      </c>
      <c r="I148" s="156"/>
      <c r="L148" s="152"/>
      <c r="M148" s="157"/>
      <c r="T148" s="158"/>
      <c r="AT148" s="153" t="s">
        <v>253</v>
      </c>
      <c r="AU148" s="153" t="s">
        <v>96</v>
      </c>
      <c r="AV148" s="12" t="s">
        <v>96</v>
      </c>
      <c r="AW148" s="12" t="s">
        <v>40</v>
      </c>
      <c r="AX148" s="12" t="s">
        <v>94</v>
      </c>
      <c r="AY148" s="153" t="s">
        <v>245</v>
      </c>
    </row>
    <row r="149" spans="2:65" s="1" customFormat="1" ht="16.5" customHeight="1">
      <c r="B149" s="33"/>
      <c r="C149" s="132" t="s">
        <v>189</v>
      </c>
      <c r="D149" s="132" t="s">
        <v>246</v>
      </c>
      <c r="E149" s="133" t="s">
        <v>1015</v>
      </c>
      <c r="F149" s="134" t="s">
        <v>1016</v>
      </c>
      <c r="G149" s="135" t="s">
        <v>249</v>
      </c>
      <c r="H149" s="136">
        <v>2.4</v>
      </c>
      <c r="I149" s="137"/>
      <c r="J149" s="138">
        <f>ROUND(I149*H149,2)</f>
        <v>0</v>
      </c>
      <c r="K149" s="134" t="s">
        <v>250</v>
      </c>
      <c r="L149" s="33"/>
      <c r="M149" s="139" t="s">
        <v>1</v>
      </c>
      <c r="N149" s="140" t="s">
        <v>52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251</v>
      </c>
      <c r="AT149" s="143" t="s">
        <v>246</v>
      </c>
      <c r="AU149" s="143" t="s">
        <v>96</v>
      </c>
      <c r="AY149" s="17" t="s">
        <v>245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94</v>
      </c>
      <c r="BK149" s="144">
        <f>ROUND(I149*H149,2)</f>
        <v>0</v>
      </c>
      <c r="BL149" s="17" t="s">
        <v>251</v>
      </c>
      <c r="BM149" s="143" t="s">
        <v>1017</v>
      </c>
    </row>
    <row r="150" spans="2:65" s="10" customFormat="1" ht="22.9" customHeight="1">
      <c r="B150" s="122"/>
      <c r="D150" s="123" t="s">
        <v>86</v>
      </c>
      <c r="E150" s="175" t="s">
        <v>189</v>
      </c>
      <c r="F150" s="175" t="s">
        <v>912</v>
      </c>
      <c r="I150" s="125"/>
      <c r="J150" s="176">
        <f>BK150</f>
        <v>0</v>
      </c>
      <c r="L150" s="122"/>
      <c r="M150" s="127"/>
      <c r="P150" s="128">
        <f>SUM(P151:P152)</f>
        <v>0</v>
      </c>
      <c r="R150" s="128">
        <f>SUM(R151:R152)</f>
        <v>0.11600000000000001</v>
      </c>
      <c r="T150" s="129">
        <f>SUM(T151:T152)</f>
        <v>0</v>
      </c>
      <c r="AR150" s="123" t="s">
        <v>94</v>
      </c>
      <c r="AT150" s="130" t="s">
        <v>86</v>
      </c>
      <c r="AU150" s="130" t="s">
        <v>94</v>
      </c>
      <c r="AY150" s="123" t="s">
        <v>245</v>
      </c>
      <c r="BK150" s="131">
        <f>SUM(BK151:BK152)</f>
        <v>0</v>
      </c>
    </row>
    <row r="151" spans="2:65" s="1" customFormat="1" ht="24.2" customHeight="1">
      <c r="B151" s="33"/>
      <c r="C151" s="132" t="s">
        <v>296</v>
      </c>
      <c r="D151" s="132" t="s">
        <v>246</v>
      </c>
      <c r="E151" s="133" t="s">
        <v>1018</v>
      </c>
      <c r="F151" s="134" t="s">
        <v>1019</v>
      </c>
      <c r="G151" s="135" t="s">
        <v>334</v>
      </c>
      <c r="H151" s="136">
        <v>2</v>
      </c>
      <c r="I151" s="137"/>
      <c r="J151" s="138">
        <f>ROUND(I151*H151,2)</f>
        <v>0</v>
      </c>
      <c r="K151" s="134" t="s">
        <v>266</v>
      </c>
      <c r="L151" s="33"/>
      <c r="M151" s="139" t="s">
        <v>1</v>
      </c>
      <c r="N151" s="140" t="s">
        <v>52</v>
      </c>
      <c r="P151" s="141">
        <f>O151*H151</f>
        <v>0</v>
      </c>
      <c r="Q151" s="141">
        <v>5.8000000000000003E-2</v>
      </c>
      <c r="R151" s="141">
        <f>Q151*H151</f>
        <v>0.11600000000000001</v>
      </c>
      <c r="S151" s="141">
        <v>0</v>
      </c>
      <c r="T151" s="142">
        <f>S151*H151</f>
        <v>0</v>
      </c>
      <c r="AR151" s="143" t="s">
        <v>251</v>
      </c>
      <c r="AT151" s="143" t="s">
        <v>246</v>
      </c>
      <c r="AU151" s="143" t="s">
        <v>96</v>
      </c>
      <c r="AY151" s="17" t="s">
        <v>245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94</v>
      </c>
      <c r="BK151" s="144">
        <f>ROUND(I151*H151,2)</f>
        <v>0</v>
      </c>
      <c r="BL151" s="17" t="s">
        <v>251</v>
      </c>
      <c r="BM151" s="143" t="s">
        <v>1020</v>
      </c>
    </row>
    <row r="152" spans="2:65" s="12" customFormat="1" ht="11.25">
      <c r="B152" s="152"/>
      <c r="D152" s="146" t="s">
        <v>253</v>
      </c>
      <c r="E152" s="153" t="s">
        <v>1</v>
      </c>
      <c r="F152" s="154" t="s">
        <v>1021</v>
      </c>
      <c r="H152" s="155">
        <v>2</v>
      </c>
      <c r="I152" s="156"/>
      <c r="L152" s="152"/>
      <c r="M152" s="197"/>
      <c r="N152" s="198"/>
      <c r="O152" s="198"/>
      <c r="P152" s="198"/>
      <c r="Q152" s="198"/>
      <c r="R152" s="198"/>
      <c r="S152" s="198"/>
      <c r="T152" s="199"/>
      <c r="AT152" s="153" t="s">
        <v>253</v>
      </c>
      <c r="AU152" s="153" t="s">
        <v>96</v>
      </c>
      <c r="AV152" s="12" t="s">
        <v>96</v>
      </c>
      <c r="AW152" s="12" t="s">
        <v>40</v>
      </c>
      <c r="AX152" s="12" t="s">
        <v>94</v>
      </c>
      <c r="AY152" s="153" t="s">
        <v>245</v>
      </c>
    </row>
    <row r="153" spans="2:65" s="1" customFormat="1" ht="6.95" customHeight="1">
      <c r="B153" s="45"/>
      <c r="C153" s="46"/>
      <c r="D153" s="46"/>
      <c r="E153" s="46"/>
      <c r="F153" s="46"/>
      <c r="G153" s="46"/>
      <c r="H153" s="46"/>
      <c r="I153" s="46"/>
      <c r="J153" s="46"/>
      <c r="K153" s="46"/>
      <c r="L153" s="33"/>
    </row>
  </sheetData>
  <sheetProtection algorithmName="SHA-512" hashValue="aA+AcrOzO5/krPjMPqz6OmQEXoL0dcXrid6J3Y4w+/+StVKmWY1bxDiQXFMT4+zCJ3lFDyshpJ0Z8rwPiqPVBA==" saltValue="dGBxyGdlxHUi88GECKEcZghBha7ImUbFkBjfeWkjUhkFzrJr4cKoVOWF+CSjmxTl5R6SXpG4QKJ18zczThz1Gw==" spinCount="100000" sheet="1" objects="1" scenarios="1" formatColumns="0" formatRows="0" autoFilter="0"/>
  <autoFilter ref="C122:K152" xr:uid="{00000000-0009-0000-0000-000003000000}"/>
  <mergeCells count="12">
    <mergeCell ref="E115:H115"/>
    <mergeCell ref="L2:V2"/>
    <mergeCell ref="E84:H84"/>
    <mergeCell ref="E86:H86"/>
    <mergeCell ref="E88:H88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B2:BM22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115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.75">
      <c r="B8" s="20"/>
      <c r="D8" s="27" t="s">
        <v>192</v>
      </c>
      <c r="L8" s="20"/>
    </row>
    <row r="9" spans="2:46" ht="16.5" customHeight="1">
      <c r="B9" s="20"/>
      <c r="E9" s="243" t="s">
        <v>195</v>
      </c>
      <c r="F9" s="228"/>
      <c r="G9" s="228"/>
      <c r="H9" s="228"/>
      <c r="L9" s="20"/>
    </row>
    <row r="10" spans="2:46" ht="12" customHeight="1">
      <c r="B10" s="20"/>
      <c r="D10" s="27" t="s">
        <v>198</v>
      </c>
      <c r="L10" s="20"/>
    </row>
    <row r="11" spans="2:46" s="1" customFormat="1" ht="16.5" customHeight="1">
      <c r="B11" s="33"/>
      <c r="E11" s="219" t="s">
        <v>1022</v>
      </c>
      <c r="F11" s="245"/>
      <c r="G11" s="245"/>
      <c r="H11" s="245"/>
      <c r="L11" s="33"/>
    </row>
    <row r="12" spans="2:46" s="1" customFormat="1" ht="12" customHeight="1">
      <c r="B12" s="33"/>
      <c r="D12" s="27" t="s">
        <v>1023</v>
      </c>
      <c r="L12" s="33"/>
    </row>
    <row r="13" spans="2:46" s="1" customFormat="1" ht="16.5" customHeight="1">
      <c r="B13" s="33"/>
      <c r="E13" s="208" t="s">
        <v>1024</v>
      </c>
      <c r="F13" s="245"/>
      <c r="G13" s="245"/>
      <c r="H13" s="245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28. 1. 2025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6" t="str">
        <f>'Rekapitulace stavby'!E14</f>
        <v>Vyplň údaj</v>
      </c>
      <c r="F22" s="227"/>
      <c r="G22" s="227"/>
      <c r="H22" s="227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37</v>
      </c>
      <c r="L24" s="33"/>
    </row>
    <row r="25" spans="2:12" s="1" customFormat="1" ht="18" customHeight="1">
      <c r="B25" s="33"/>
      <c r="E25" s="25" t="s">
        <v>38</v>
      </c>
      <c r="I25" s="27" t="s">
        <v>33</v>
      </c>
      <c r="J25" s="25" t="s">
        <v>39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41</v>
      </c>
      <c r="I27" s="27" t="s">
        <v>31</v>
      </c>
      <c r="J27" s="25" t="s">
        <v>1</v>
      </c>
      <c r="L27" s="33"/>
    </row>
    <row r="28" spans="2:12" s="1" customFormat="1" ht="18" customHeight="1">
      <c r="B28" s="33"/>
      <c r="E28" s="25" t="s">
        <v>1025</v>
      </c>
      <c r="I28" s="27" t="s">
        <v>33</v>
      </c>
      <c r="J28" s="25" t="s">
        <v>1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45</v>
      </c>
      <c r="L30" s="33"/>
    </row>
    <row r="31" spans="2:12" s="7" customFormat="1" ht="16.5" customHeight="1">
      <c r="B31" s="96"/>
      <c r="E31" s="232" t="s">
        <v>1</v>
      </c>
      <c r="F31" s="232"/>
      <c r="G31" s="232"/>
      <c r="H31" s="232"/>
      <c r="L31" s="96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7" t="s">
        <v>47</v>
      </c>
      <c r="J34" s="67">
        <f>ROUND(J127,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49</v>
      </c>
      <c r="I36" s="36" t="s">
        <v>48</v>
      </c>
      <c r="J36" s="36" t="s">
        <v>50</v>
      </c>
      <c r="L36" s="33"/>
    </row>
    <row r="37" spans="2:12" s="1" customFormat="1" ht="14.45" customHeight="1">
      <c r="B37" s="33"/>
      <c r="D37" s="56" t="s">
        <v>51</v>
      </c>
      <c r="E37" s="27" t="s">
        <v>52</v>
      </c>
      <c r="F37" s="87">
        <f>ROUND((SUM(BE127:BE220)),  2)</f>
        <v>0</v>
      </c>
      <c r="I37" s="98">
        <v>0.21</v>
      </c>
      <c r="J37" s="87">
        <f>ROUND(((SUM(BE127:BE220))*I37),  2)</f>
        <v>0</v>
      </c>
      <c r="L37" s="33"/>
    </row>
    <row r="38" spans="2:12" s="1" customFormat="1" ht="14.45" customHeight="1">
      <c r="B38" s="33"/>
      <c r="E38" s="27" t="s">
        <v>53</v>
      </c>
      <c r="F38" s="87">
        <f>ROUND((SUM(BF127:BF220)),  2)</f>
        <v>0</v>
      </c>
      <c r="I38" s="98">
        <v>0.12</v>
      </c>
      <c r="J38" s="87">
        <f>ROUND(((SUM(BF127:BF220))*I38),  2)</f>
        <v>0</v>
      </c>
      <c r="L38" s="33"/>
    </row>
    <row r="39" spans="2:12" s="1" customFormat="1" ht="14.45" hidden="1" customHeight="1">
      <c r="B39" s="33"/>
      <c r="E39" s="27" t="s">
        <v>54</v>
      </c>
      <c r="F39" s="87">
        <f>ROUND((SUM(BG127:BG220)),  2)</f>
        <v>0</v>
      </c>
      <c r="I39" s="98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55</v>
      </c>
      <c r="F40" s="87">
        <f>ROUND((SUM(BH127:BH220)),  2)</f>
        <v>0</v>
      </c>
      <c r="I40" s="98">
        <v>0.12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56</v>
      </c>
      <c r="F41" s="87">
        <f>ROUND((SUM(BI127:BI220)),  2)</f>
        <v>0</v>
      </c>
      <c r="I41" s="98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9"/>
      <c r="D43" s="100" t="s">
        <v>57</v>
      </c>
      <c r="E43" s="58"/>
      <c r="F43" s="58"/>
      <c r="G43" s="101" t="s">
        <v>58</v>
      </c>
      <c r="H43" s="102" t="s">
        <v>59</v>
      </c>
      <c r="I43" s="58"/>
      <c r="J43" s="103">
        <f>SUM(J34:J41)</f>
        <v>0</v>
      </c>
      <c r="K43" s="104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60</v>
      </c>
      <c r="E50" s="43"/>
      <c r="F50" s="43"/>
      <c r="G50" s="42" t="s">
        <v>61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62</v>
      </c>
      <c r="E61" s="35"/>
      <c r="F61" s="105" t="s">
        <v>63</v>
      </c>
      <c r="G61" s="44" t="s">
        <v>62</v>
      </c>
      <c r="H61" s="35"/>
      <c r="I61" s="35"/>
      <c r="J61" s="106" t="s">
        <v>63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64</v>
      </c>
      <c r="E65" s="43"/>
      <c r="F65" s="43"/>
      <c r="G65" s="42" t="s">
        <v>65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62</v>
      </c>
      <c r="E76" s="35"/>
      <c r="F76" s="105" t="s">
        <v>63</v>
      </c>
      <c r="G76" s="44" t="s">
        <v>62</v>
      </c>
      <c r="H76" s="35"/>
      <c r="I76" s="35"/>
      <c r="J76" s="106" t="s">
        <v>63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221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3" t="str">
        <f>E7</f>
        <v>REVITALIZACE PARKU SMETANOVY SADY, JIHLAVA</v>
      </c>
      <c r="F85" s="244"/>
      <c r="G85" s="244"/>
      <c r="H85" s="244"/>
      <c r="L85" s="33"/>
    </row>
    <row r="86" spans="2:12" ht="12" customHeight="1">
      <c r="B86" s="20"/>
      <c r="C86" s="27" t="s">
        <v>192</v>
      </c>
      <c r="L86" s="20"/>
    </row>
    <row r="87" spans="2:12" ht="16.5" customHeight="1">
      <c r="B87" s="20"/>
      <c r="E87" s="243" t="s">
        <v>195</v>
      </c>
      <c r="F87" s="228"/>
      <c r="G87" s="228"/>
      <c r="H87" s="228"/>
      <c r="L87" s="20"/>
    </row>
    <row r="88" spans="2:12" ht="12" customHeight="1">
      <c r="B88" s="20"/>
      <c r="C88" s="27" t="s">
        <v>198</v>
      </c>
      <c r="L88" s="20"/>
    </row>
    <row r="89" spans="2:12" s="1" customFormat="1" ht="16.5" customHeight="1">
      <c r="B89" s="33"/>
      <c r="E89" s="219" t="s">
        <v>1022</v>
      </c>
      <c r="F89" s="245"/>
      <c r="G89" s="245"/>
      <c r="H89" s="245"/>
      <c r="L89" s="33"/>
    </row>
    <row r="90" spans="2:12" s="1" customFormat="1" ht="12" customHeight="1">
      <c r="B90" s="33"/>
      <c r="C90" s="27" t="s">
        <v>1023</v>
      </c>
      <c r="L90" s="33"/>
    </row>
    <row r="91" spans="2:12" s="1" customFormat="1" ht="16.5" customHeight="1">
      <c r="B91" s="33"/>
      <c r="E91" s="208" t="str">
        <f>E13</f>
        <v>SO 04.1 - Pěstební opatření na ponechaných dřevinách</v>
      </c>
      <c r="F91" s="245"/>
      <c r="G91" s="245"/>
      <c r="H91" s="24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Jihlava</v>
      </c>
      <c r="I93" s="27" t="s">
        <v>24</v>
      </c>
      <c r="J93" s="53" t="str">
        <f>IF(J16="","",J16)</f>
        <v>28. 1. 2025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Jihlava</v>
      </c>
      <c r="I95" s="27" t="s">
        <v>36</v>
      </c>
      <c r="J95" s="31" t="str">
        <f>E25</f>
        <v>Ing. Zdeněk Sendler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41</v>
      </c>
      <c r="J96" s="31" t="str">
        <f>E28</f>
        <v>Ing. Barbora Kubická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7" t="s">
        <v>222</v>
      </c>
      <c r="D98" s="99"/>
      <c r="E98" s="99"/>
      <c r="F98" s="99"/>
      <c r="G98" s="99"/>
      <c r="H98" s="99"/>
      <c r="I98" s="99"/>
      <c r="J98" s="108" t="s">
        <v>223</v>
      </c>
      <c r="K98" s="99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9" t="s">
        <v>224</v>
      </c>
      <c r="J100" s="67">
        <f>J127</f>
        <v>0</v>
      </c>
      <c r="L100" s="33"/>
      <c r="AU100" s="17" t="s">
        <v>225</v>
      </c>
    </row>
    <row r="101" spans="2:47" s="8" customFormat="1" ht="24.95" customHeight="1">
      <c r="B101" s="110"/>
      <c r="D101" s="111" t="s">
        <v>1026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14" customFormat="1" ht="19.899999999999999" customHeight="1">
      <c r="B102" s="171"/>
      <c r="D102" s="172" t="s">
        <v>1027</v>
      </c>
      <c r="E102" s="173"/>
      <c r="F102" s="173"/>
      <c r="G102" s="173"/>
      <c r="H102" s="173"/>
      <c r="I102" s="173"/>
      <c r="J102" s="174">
        <f>J129</f>
        <v>0</v>
      </c>
      <c r="L102" s="171"/>
    </row>
    <row r="103" spans="2:47" s="14" customFormat="1" ht="19.899999999999999" customHeight="1">
      <c r="B103" s="171"/>
      <c r="D103" s="172" t="s">
        <v>678</v>
      </c>
      <c r="E103" s="173"/>
      <c r="F103" s="173"/>
      <c r="G103" s="173"/>
      <c r="H103" s="173"/>
      <c r="I103" s="173"/>
      <c r="J103" s="174">
        <f>J219</f>
        <v>0</v>
      </c>
      <c r="L103" s="171"/>
    </row>
    <row r="104" spans="2:47" s="1" customFormat="1" ht="21.75" customHeight="1">
      <c r="B104" s="33"/>
      <c r="L104" s="33"/>
    </row>
    <row r="105" spans="2:47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3"/>
    </row>
    <row r="109" spans="2:47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3"/>
    </row>
    <row r="110" spans="2:47" s="1" customFormat="1" ht="24.95" customHeight="1">
      <c r="B110" s="33"/>
      <c r="C110" s="21" t="s">
        <v>230</v>
      </c>
      <c r="L110" s="33"/>
    </row>
    <row r="111" spans="2:47" s="1" customFormat="1" ht="6.95" customHeight="1">
      <c r="B111" s="33"/>
      <c r="L111" s="33"/>
    </row>
    <row r="112" spans="2:47" s="1" customFormat="1" ht="12" customHeight="1">
      <c r="B112" s="33"/>
      <c r="C112" s="27" t="s">
        <v>16</v>
      </c>
      <c r="L112" s="33"/>
    </row>
    <row r="113" spans="2:63" s="1" customFormat="1" ht="16.5" customHeight="1">
      <c r="B113" s="33"/>
      <c r="E113" s="243" t="str">
        <f>E7</f>
        <v>REVITALIZACE PARKU SMETANOVY SADY, JIHLAVA</v>
      </c>
      <c r="F113" s="244"/>
      <c r="G113" s="244"/>
      <c r="H113" s="244"/>
      <c r="L113" s="33"/>
    </row>
    <row r="114" spans="2:63" ht="12" customHeight="1">
      <c r="B114" s="20"/>
      <c r="C114" s="27" t="s">
        <v>192</v>
      </c>
      <c r="L114" s="20"/>
    </row>
    <row r="115" spans="2:63" ht="16.5" customHeight="1">
      <c r="B115" s="20"/>
      <c r="E115" s="243" t="s">
        <v>195</v>
      </c>
      <c r="F115" s="228"/>
      <c r="G115" s="228"/>
      <c r="H115" s="228"/>
      <c r="L115" s="20"/>
    </row>
    <row r="116" spans="2:63" ht="12" customHeight="1">
      <c r="B116" s="20"/>
      <c r="C116" s="27" t="s">
        <v>198</v>
      </c>
      <c r="L116" s="20"/>
    </row>
    <row r="117" spans="2:63" s="1" customFormat="1" ht="16.5" customHeight="1">
      <c r="B117" s="33"/>
      <c r="E117" s="219" t="s">
        <v>1022</v>
      </c>
      <c r="F117" s="245"/>
      <c r="G117" s="245"/>
      <c r="H117" s="245"/>
      <c r="L117" s="33"/>
    </row>
    <row r="118" spans="2:63" s="1" customFormat="1" ht="12" customHeight="1">
      <c r="B118" s="33"/>
      <c r="C118" s="27" t="s">
        <v>1023</v>
      </c>
      <c r="L118" s="33"/>
    </row>
    <row r="119" spans="2:63" s="1" customFormat="1" ht="16.5" customHeight="1">
      <c r="B119" s="33"/>
      <c r="E119" s="208" t="str">
        <f>E13</f>
        <v>SO 04.1 - Pěstební opatření na ponechaných dřevinách</v>
      </c>
      <c r="F119" s="245"/>
      <c r="G119" s="245"/>
      <c r="H119" s="245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7" t="s">
        <v>22</v>
      </c>
      <c r="F121" s="25" t="str">
        <f>F16</f>
        <v>Jihlava</v>
      </c>
      <c r="I121" s="27" t="s">
        <v>24</v>
      </c>
      <c r="J121" s="53" t="str">
        <f>IF(J16="","",J16)</f>
        <v>28. 1. 2025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7" t="s">
        <v>30</v>
      </c>
      <c r="F123" s="25" t="str">
        <f>E19</f>
        <v>Statutární město Jihlava</v>
      </c>
      <c r="I123" s="27" t="s">
        <v>36</v>
      </c>
      <c r="J123" s="31" t="str">
        <f>E25</f>
        <v>Ing. Zdeněk Sendler</v>
      </c>
      <c r="L123" s="33"/>
    </row>
    <row r="124" spans="2:63" s="1" customFormat="1" ht="15.2" customHeight="1">
      <c r="B124" s="33"/>
      <c r="C124" s="27" t="s">
        <v>34</v>
      </c>
      <c r="F124" s="25" t="str">
        <f>IF(E22="","",E22)</f>
        <v>Vyplň údaj</v>
      </c>
      <c r="I124" s="27" t="s">
        <v>41</v>
      </c>
      <c r="J124" s="31" t="str">
        <f>E28</f>
        <v>Ing. Barbora Kubická</v>
      </c>
      <c r="L124" s="33"/>
    </row>
    <row r="125" spans="2:63" s="1" customFormat="1" ht="10.35" customHeight="1">
      <c r="B125" s="33"/>
      <c r="L125" s="33"/>
    </row>
    <row r="126" spans="2:63" s="9" customFormat="1" ht="29.25" customHeight="1">
      <c r="B126" s="114"/>
      <c r="C126" s="115" t="s">
        <v>231</v>
      </c>
      <c r="D126" s="116" t="s">
        <v>72</v>
      </c>
      <c r="E126" s="116" t="s">
        <v>68</v>
      </c>
      <c r="F126" s="116" t="s">
        <v>69</v>
      </c>
      <c r="G126" s="116" t="s">
        <v>232</v>
      </c>
      <c r="H126" s="116" t="s">
        <v>233</v>
      </c>
      <c r="I126" s="116" t="s">
        <v>234</v>
      </c>
      <c r="J126" s="116" t="s">
        <v>223</v>
      </c>
      <c r="K126" s="117" t="s">
        <v>235</v>
      </c>
      <c r="L126" s="114"/>
      <c r="M126" s="60" t="s">
        <v>1</v>
      </c>
      <c r="N126" s="61" t="s">
        <v>51</v>
      </c>
      <c r="O126" s="61" t="s">
        <v>236</v>
      </c>
      <c r="P126" s="61" t="s">
        <v>237</v>
      </c>
      <c r="Q126" s="61" t="s">
        <v>238</v>
      </c>
      <c r="R126" s="61" t="s">
        <v>239</v>
      </c>
      <c r="S126" s="61" t="s">
        <v>240</v>
      </c>
      <c r="T126" s="62" t="s">
        <v>241</v>
      </c>
    </row>
    <row r="127" spans="2:63" s="1" customFormat="1" ht="22.9" customHeight="1">
      <c r="B127" s="33"/>
      <c r="C127" s="65" t="s">
        <v>242</v>
      </c>
      <c r="J127" s="118">
        <f>BK127</f>
        <v>0</v>
      </c>
      <c r="L127" s="33"/>
      <c r="M127" s="63"/>
      <c r="N127" s="54"/>
      <c r="O127" s="54"/>
      <c r="P127" s="119">
        <f>P128</f>
        <v>0</v>
      </c>
      <c r="Q127" s="54"/>
      <c r="R127" s="119">
        <f>R128</f>
        <v>8.4000000000000005E-2</v>
      </c>
      <c r="S127" s="54"/>
      <c r="T127" s="120">
        <f>T128</f>
        <v>0</v>
      </c>
      <c r="AT127" s="17" t="s">
        <v>86</v>
      </c>
      <c r="AU127" s="17" t="s">
        <v>225</v>
      </c>
      <c r="BK127" s="121">
        <f>BK128</f>
        <v>0</v>
      </c>
    </row>
    <row r="128" spans="2:63" s="10" customFormat="1" ht="25.9" customHeight="1">
      <c r="B128" s="122"/>
      <c r="D128" s="123" t="s">
        <v>86</v>
      </c>
      <c r="E128" s="124" t="s">
        <v>679</v>
      </c>
      <c r="F128" s="124" t="s">
        <v>679</v>
      </c>
      <c r="I128" s="125"/>
      <c r="J128" s="126">
        <f>BK128</f>
        <v>0</v>
      </c>
      <c r="L128" s="122"/>
      <c r="M128" s="127"/>
      <c r="P128" s="128">
        <f>P129+P219</f>
        <v>0</v>
      </c>
      <c r="R128" s="128">
        <f>R129+R219</f>
        <v>8.4000000000000005E-2</v>
      </c>
      <c r="T128" s="129">
        <f>T129+T219</f>
        <v>0</v>
      </c>
      <c r="AR128" s="123" t="s">
        <v>94</v>
      </c>
      <c r="AT128" s="130" t="s">
        <v>86</v>
      </c>
      <c r="AU128" s="130" t="s">
        <v>87</v>
      </c>
      <c r="AY128" s="123" t="s">
        <v>245</v>
      </c>
      <c r="BK128" s="131">
        <f>BK129+BK219</f>
        <v>0</v>
      </c>
    </row>
    <row r="129" spans="2:65" s="10" customFormat="1" ht="22.9" customHeight="1">
      <c r="B129" s="122"/>
      <c r="D129" s="123" t="s">
        <v>86</v>
      </c>
      <c r="E129" s="175" t="s">
        <v>1028</v>
      </c>
      <c r="F129" s="175" t="s">
        <v>113</v>
      </c>
      <c r="I129" s="125"/>
      <c r="J129" s="176">
        <f>BK129</f>
        <v>0</v>
      </c>
      <c r="L129" s="122"/>
      <c r="M129" s="127"/>
      <c r="P129" s="128">
        <f>SUM(P130:P218)</f>
        <v>0</v>
      </c>
      <c r="R129" s="128">
        <f>SUM(R130:R218)</f>
        <v>8.4000000000000005E-2</v>
      </c>
      <c r="T129" s="129">
        <f>SUM(T130:T218)</f>
        <v>0</v>
      </c>
      <c r="AR129" s="123" t="s">
        <v>94</v>
      </c>
      <c r="AT129" s="130" t="s">
        <v>86</v>
      </c>
      <c r="AU129" s="130" t="s">
        <v>94</v>
      </c>
      <c r="AY129" s="123" t="s">
        <v>245</v>
      </c>
      <c r="BK129" s="131">
        <f>SUM(BK130:BK218)</f>
        <v>0</v>
      </c>
    </row>
    <row r="130" spans="2:65" s="1" customFormat="1" ht="33" customHeight="1">
      <c r="B130" s="33"/>
      <c r="C130" s="132" t="s">
        <v>94</v>
      </c>
      <c r="D130" s="132" t="s">
        <v>246</v>
      </c>
      <c r="E130" s="133" t="s">
        <v>1029</v>
      </c>
      <c r="F130" s="134" t="s">
        <v>1030</v>
      </c>
      <c r="G130" s="135" t="s">
        <v>334</v>
      </c>
      <c r="H130" s="136">
        <v>2</v>
      </c>
      <c r="I130" s="137"/>
      <c r="J130" s="138">
        <f>ROUND(I130*H130,2)</f>
        <v>0</v>
      </c>
      <c r="K130" s="134" t="s">
        <v>250</v>
      </c>
      <c r="L130" s="33"/>
      <c r="M130" s="139" t="s">
        <v>1</v>
      </c>
      <c r="N130" s="140" t="s">
        <v>52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251</v>
      </c>
      <c r="AT130" s="143" t="s">
        <v>246</v>
      </c>
      <c r="AU130" s="143" t="s">
        <v>96</v>
      </c>
      <c r="AY130" s="17" t="s">
        <v>245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94</v>
      </c>
      <c r="BK130" s="144">
        <f>ROUND(I130*H130,2)</f>
        <v>0</v>
      </c>
      <c r="BL130" s="17" t="s">
        <v>251</v>
      </c>
      <c r="BM130" s="143" t="s">
        <v>1031</v>
      </c>
    </row>
    <row r="131" spans="2:65" s="11" customFormat="1" ht="11.25">
      <c r="B131" s="145"/>
      <c r="D131" s="146" t="s">
        <v>253</v>
      </c>
      <c r="E131" s="147" t="s">
        <v>1</v>
      </c>
      <c r="F131" s="148" t="s">
        <v>1032</v>
      </c>
      <c r="H131" s="147" t="s">
        <v>1</v>
      </c>
      <c r="I131" s="149"/>
      <c r="L131" s="145"/>
      <c r="M131" s="150"/>
      <c r="T131" s="151"/>
      <c r="AT131" s="147" t="s">
        <v>253</v>
      </c>
      <c r="AU131" s="147" t="s">
        <v>96</v>
      </c>
      <c r="AV131" s="11" t="s">
        <v>94</v>
      </c>
      <c r="AW131" s="11" t="s">
        <v>40</v>
      </c>
      <c r="AX131" s="11" t="s">
        <v>87</v>
      </c>
      <c r="AY131" s="147" t="s">
        <v>245</v>
      </c>
    </row>
    <row r="132" spans="2:65" s="11" customFormat="1" ht="22.5">
      <c r="B132" s="145"/>
      <c r="D132" s="146" t="s">
        <v>253</v>
      </c>
      <c r="E132" s="147" t="s">
        <v>1</v>
      </c>
      <c r="F132" s="148" t="s">
        <v>1033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1" customFormat="1" ht="11.25">
      <c r="B133" s="145"/>
      <c r="D133" s="146" t="s">
        <v>253</v>
      </c>
      <c r="E133" s="147" t="s">
        <v>1</v>
      </c>
      <c r="F133" s="148" t="s">
        <v>1034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96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65" s="11" customFormat="1" ht="22.5">
      <c r="B134" s="145"/>
      <c r="D134" s="146" t="s">
        <v>253</v>
      </c>
      <c r="E134" s="147" t="s">
        <v>1</v>
      </c>
      <c r="F134" s="148" t="s">
        <v>1035</v>
      </c>
      <c r="H134" s="147" t="s">
        <v>1</v>
      </c>
      <c r="I134" s="149"/>
      <c r="L134" s="145"/>
      <c r="M134" s="150"/>
      <c r="T134" s="151"/>
      <c r="AT134" s="147" t="s">
        <v>253</v>
      </c>
      <c r="AU134" s="147" t="s">
        <v>96</v>
      </c>
      <c r="AV134" s="11" t="s">
        <v>94</v>
      </c>
      <c r="AW134" s="11" t="s">
        <v>40</v>
      </c>
      <c r="AX134" s="11" t="s">
        <v>87</v>
      </c>
      <c r="AY134" s="147" t="s">
        <v>245</v>
      </c>
    </row>
    <row r="135" spans="2:65" s="12" customFormat="1" ht="11.25">
      <c r="B135" s="152"/>
      <c r="D135" s="146" t="s">
        <v>253</v>
      </c>
      <c r="E135" s="153" t="s">
        <v>1</v>
      </c>
      <c r="F135" s="154" t="s">
        <v>1036</v>
      </c>
      <c r="H135" s="155">
        <v>2</v>
      </c>
      <c r="I135" s="156"/>
      <c r="L135" s="152"/>
      <c r="M135" s="157"/>
      <c r="T135" s="158"/>
      <c r="AT135" s="153" t="s">
        <v>253</v>
      </c>
      <c r="AU135" s="153" t="s">
        <v>96</v>
      </c>
      <c r="AV135" s="12" t="s">
        <v>96</v>
      </c>
      <c r="AW135" s="12" t="s">
        <v>40</v>
      </c>
      <c r="AX135" s="12" t="s">
        <v>94</v>
      </c>
      <c r="AY135" s="153" t="s">
        <v>245</v>
      </c>
    </row>
    <row r="136" spans="2:65" s="1" customFormat="1" ht="24.2" customHeight="1">
      <c r="B136" s="33"/>
      <c r="C136" s="132" t="s">
        <v>96</v>
      </c>
      <c r="D136" s="132" t="s">
        <v>246</v>
      </c>
      <c r="E136" s="133" t="s">
        <v>1037</v>
      </c>
      <c r="F136" s="134" t="s">
        <v>1038</v>
      </c>
      <c r="G136" s="135" t="s">
        <v>334</v>
      </c>
      <c r="H136" s="136">
        <v>2</v>
      </c>
      <c r="I136" s="137"/>
      <c r="J136" s="138">
        <f>ROUND(I136*H136,2)</f>
        <v>0</v>
      </c>
      <c r="K136" s="134" t="s">
        <v>250</v>
      </c>
      <c r="L136" s="33"/>
      <c r="M136" s="139" t="s">
        <v>1</v>
      </c>
      <c r="N136" s="140" t="s">
        <v>52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251</v>
      </c>
      <c r="AT136" s="143" t="s">
        <v>246</v>
      </c>
      <c r="AU136" s="143" t="s">
        <v>96</v>
      </c>
      <c r="AY136" s="17" t="s">
        <v>245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94</v>
      </c>
      <c r="BK136" s="144">
        <f>ROUND(I136*H136,2)</f>
        <v>0</v>
      </c>
      <c r="BL136" s="17" t="s">
        <v>251</v>
      </c>
      <c r="BM136" s="143" t="s">
        <v>1039</v>
      </c>
    </row>
    <row r="137" spans="2:65" s="12" customFormat="1" ht="11.25">
      <c r="B137" s="152"/>
      <c r="D137" s="146" t="s">
        <v>253</v>
      </c>
      <c r="E137" s="153" t="s">
        <v>1</v>
      </c>
      <c r="F137" s="154" t="s">
        <v>1040</v>
      </c>
      <c r="H137" s="155">
        <v>1</v>
      </c>
      <c r="I137" s="156"/>
      <c r="L137" s="152"/>
      <c r="M137" s="157"/>
      <c r="T137" s="158"/>
      <c r="AT137" s="153" t="s">
        <v>253</v>
      </c>
      <c r="AU137" s="153" t="s">
        <v>96</v>
      </c>
      <c r="AV137" s="12" t="s">
        <v>96</v>
      </c>
      <c r="AW137" s="12" t="s">
        <v>40</v>
      </c>
      <c r="AX137" s="12" t="s">
        <v>87</v>
      </c>
      <c r="AY137" s="153" t="s">
        <v>245</v>
      </c>
    </row>
    <row r="138" spans="2:65" s="12" customFormat="1" ht="11.25">
      <c r="B138" s="152"/>
      <c r="D138" s="146" t="s">
        <v>253</v>
      </c>
      <c r="E138" s="153" t="s">
        <v>1</v>
      </c>
      <c r="F138" s="154" t="s">
        <v>1041</v>
      </c>
      <c r="H138" s="155">
        <v>1</v>
      </c>
      <c r="I138" s="156"/>
      <c r="L138" s="152"/>
      <c r="M138" s="157"/>
      <c r="T138" s="158"/>
      <c r="AT138" s="153" t="s">
        <v>253</v>
      </c>
      <c r="AU138" s="153" t="s">
        <v>96</v>
      </c>
      <c r="AV138" s="12" t="s">
        <v>96</v>
      </c>
      <c r="AW138" s="12" t="s">
        <v>40</v>
      </c>
      <c r="AX138" s="12" t="s">
        <v>87</v>
      </c>
      <c r="AY138" s="153" t="s">
        <v>245</v>
      </c>
    </row>
    <row r="139" spans="2:65" s="15" customFormat="1" ht="11.25">
      <c r="B139" s="177"/>
      <c r="D139" s="146" t="s">
        <v>253</v>
      </c>
      <c r="E139" s="178" t="s">
        <v>1</v>
      </c>
      <c r="F139" s="179" t="s">
        <v>695</v>
      </c>
      <c r="H139" s="180">
        <v>2</v>
      </c>
      <c r="I139" s="181"/>
      <c r="L139" s="177"/>
      <c r="M139" s="182"/>
      <c r="T139" s="183"/>
      <c r="AT139" s="178" t="s">
        <v>253</v>
      </c>
      <c r="AU139" s="178" t="s">
        <v>96</v>
      </c>
      <c r="AV139" s="15" t="s">
        <v>114</v>
      </c>
      <c r="AW139" s="15" t="s">
        <v>40</v>
      </c>
      <c r="AX139" s="15" t="s">
        <v>94</v>
      </c>
      <c r="AY139" s="178" t="s">
        <v>245</v>
      </c>
    </row>
    <row r="140" spans="2:65" s="1" customFormat="1" ht="24.2" customHeight="1">
      <c r="B140" s="33"/>
      <c r="C140" s="132" t="s">
        <v>114</v>
      </c>
      <c r="D140" s="132" t="s">
        <v>246</v>
      </c>
      <c r="E140" s="133" t="s">
        <v>1042</v>
      </c>
      <c r="F140" s="134" t="s">
        <v>1043</v>
      </c>
      <c r="G140" s="135" t="s">
        <v>334</v>
      </c>
      <c r="H140" s="136">
        <v>2</v>
      </c>
      <c r="I140" s="137"/>
      <c r="J140" s="138">
        <f>ROUND(I140*H140,2)</f>
        <v>0</v>
      </c>
      <c r="K140" s="134" t="s">
        <v>250</v>
      </c>
      <c r="L140" s="33"/>
      <c r="M140" s="139" t="s">
        <v>1</v>
      </c>
      <c r="N140" s="140" t="s">
        <v>52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251</v>
      </c>
      <c r="AT140" s="143" t="s">
        <v>246</v>
      </c>
      <c r="AU140" s="143" t="s">
        <v>96</v>
      </c>
      <c r="AY140" s="17" t="s">
        <v>245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94</v>
      </c>
      <c r="BK140" s="144">
        <f>ROUND(I140*H140,2)</f>
        <v>0</v>
      </c>
      <c r="BL140" s="17" t="s">
        <v>251</v>
      </c>
      <c r="BM140" s="143" t="s">
        <v>1044</v>
      </c>
    </row>
    <row r="141" spans="2:65" s="12" customFormat="1" ht="11.25">
      <c r="B141" s="152"/>
      <c r="D141" s="146" t="s">
        <v>253</v>
      </c>
      <c r="E141" s="153" t="s">
        <v>1</v>
      </c>
      <c r="F141" s="154" t="s">
        <v>1045</v>
      </c>
      <c r="H141" s="155">
        <v>2</v>
      </c>
      <c r="I141" s="156"/>
      <c r="L141" s="152"/>
      <c r="M141" s="157"/>
      <c r="T141" s="158"/>
      <c r="AT141" s="153" t="s">
        <v>253</v>
      </c>
      <c r="AU141" s="153" t="s">
        <v>96</v>
      </c>
      <c r="AV141" s="12" t="s">
        <v>96</v>
      </c>
      <c r="AW141" s="12" t="s">
        <v>40</v>
      </c>
      <c r="AX141" s="12" t="s">
        <v>94</v>
      </c>
      <c r="AY141" s="153" t="s">
        <v>245</v>
      </c>
    </row>
    <row r="142" spans="2:65" s="1" customFormat="1" ht="24.2" customHeight="1">
      <c r="B142" s="33"/>
      <c r="C142" s="132" t="s">
        <v>251</v>
      </c>
      <c r="D142" s="132" t="s">
        <v>246</v>
      </c>
      <c r="E142" s="133" t="s">
        <v>1046</v>
      </c>
      <c r="F142" s="134" t="s">
        <v>1047</v>
      </c>
      <c r="G142" s="135" t="s">
        <v>334</v>
      </c>
      <c r="H142" s="136">
        <v>7</v>
      </c>
      <c r="I142" s="137"/>
      <c r="J142" s="138">
        <f>ROUND(I142*H142,2)</f>
        <v>0</v>
      </c>
      <c r="K142" s="134" t="s">
        <v>250</v>
      </c>
      <c r="L142" s="33"/>
      <c r="M142" s="139" t="s">
        <v>1</v>
      </c>
      <c r="N142" s="140" t="s">
        <v>52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251</v>
      </c>
      <c r="AT142" s="143" t="s">
        <v>246</v>
      </c>
      <c r="AU142" s="143" t="s">
        <v>96</v>
      </c>
      <c r="AY142" s="17" t="s">
        <v>245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94</v>
      </c>
      <c r="BK142" s="144">
        <f>ROUND(I142*H142,2)</f>
        <v>0</v>
      </c>
      <c r="BL142" s="17" t="s">
        <v>251</v>
      </c>
      <c r="BM142" s="143" t="s">
        <v>1048</v>
      </c>
    </row>
    <row r="143" spans="2:65" s="12" customFormat="1" ht="11.25">
      <c r="B143" s="152"/>
      <c r="D143" s="146" t="s">
        <v>253</v>
      </c>
      <c r="E143" s="153" t="s">
        <v>1</v>
      </c>
      <c r="F143" s="154" t="s">
        <v>1049</v>
      </c>
      <c r="H143" s="155">
        <v>7</v>
      </c>
      <c r="I143" s="156"/>
      <c r="L143" s="152"/>
      <c r="M143" s="157"/>
      <c r="T143" s="158"/>
      <c r="AT143" s="153" t="s">
        <v>253</v>
      </c>
      <c r="AU143" s="153" t="s">
        <v>96</v>
      </c>
      <c r="AV143" s="12" t="s">
        <v>96</v>
      </c>
      <c r="AW143" s="12" t="s">
        <v>40</v>
      </c>
      <c r="AX143" s="12" t="s">
        <v>94</v>
      </c>
      <c r="AY143" s="153" t="s">
        <v>245</v>
      </c>
    </row>
    <row r="144" spans="2:65" s="1" customFormat="1" ht="21.75" customHeight="1">
      <c r="B144" s="33"/>
      <c r="C144" s="184" t="s">
        <v>268</v>
      </c>
      <c r="D144" s="184" t="s">
        <v>794</v>
      </c>
      <c r="E144" s="185" t="s">
        <v>1050</v>
      </c>
      <c r="F144" s="186" t="s">
        <v>1051</v>
      </c>
      <c r="G144" s="187" t="s">
        <v>1052</v>
      </c>
      <c r="H144" s="188">
        <v>7</v>
      </c>
      <c r="I144" s="189"/>
      <c r="J144" s="190">
        <f>ROUND(I144*H144,2)</f>
        <v>0</v>
      </c>
      <c r="K144" s="186" t="s">
        <v>250</v>
      </c>
      <c r="L144" s="191"/>
      <c r="M144" s="192" t="s">
        <v>1</v>
      </c>
      <c r="N144" s="193" t="s">
        <v>52</v>
      </c>
      <c r="P144" s="141">
        <f>O144*H144</f>
        <v>0</v>
      </c>
      <c r="Q144" s="141">
        <v>1.2E-2</v>
      </c>
      <c r="R144" s="141">
        <f>Q144*H144</f>
        <v>8.4000000000000005E-2</v>
      </c>
      <c r="S144" s="141">
        <v>0</v>
      </c>
      <c r="T144" s="142">
        <f>S144*H144</f>
        <v>0</v>
      </c>
      <c r="AR144" s="143" t="s">
        <v>194</v>
      </c>
      <c r="AT144" s="143" t="s">
        <v>794</v>
      </c>
      <c r="AU144" s="143" t="s">
        <v>96</v>
      </c>
      <c r="AY144" s="17" t="s">
        <v>245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94</v>
      </c>
      <c r="BK144" s="144">
        <f>ROUND(I144*H144,2)</f>
        <v>0</v>
      </c>
      <c r="BL144" s="17" t="s">
        <v>251</v>
      </c>
      <c r="BM144" s="143" t="s">
        <v>1053</v>
      </c>
    </row>
    <row r="145" spans="2:65" s="12" customFormat="1" ht="11.25">
      <c r="B145" s="152"/>
      <c r="D145" s="146" t="s">
        <v>253</v>
      </c>
      <c r="E145" s="153" t="s">
        <v>1</v>
      </c>
      <c r="F145" s="154" t="s">
        <v>283</v>
      </c>
      <c r="H145" s="155">
        <v>7</v>
      </c>
      <c r="I145" s="156"/>
      <c r="L145" s="152"/>
      <c r="M145" s="157"/>
      <c r="T145" s="158"/>
      <c r="AT145" s="153" t="s">
        <v>253</v>
      </c>
      <c r="AU145" s="153" t="s">
        <v>96</v>
      </c>
      <c r="AV145" s="12" t="s">
        <v>96</v>
      </c>
      <c r="AW145" s="12" t="s">
        <v>40</v>
      </c>
      <c r="AX145" s="12" t="s">
        <v>94</v>
      </c>
      <c r="AY145" s="153" t="s">
        <v>245</v>
      </c>
    </row>
    <row r="146" spans="2:65" s="1" customFormat="1" ht="24.2" customHeight="1">
      <c r="B146" s="33"/>
      <c r="C146" s="132" t="s">
        <v>276</v>
      </c>
      <c r="D146" s="132" t="s">
        <v>246</v>
      </c>
      <c r="E146" s="133" t="s">
        <v>1054</v>
      </c>
      <c r="F146" s="134" t="s">
        <v>1055</v>
      </c>
      <c r="G146" s="135" t="s">
        <v>334</v>
      </c>
      <c r="H146" s="136">
        <v>1</v>
      </c>
      <c r="I146" s="137"/>
      <c r="J146" s="138">
        <f>ROUND(I146*H146,2)</f>
        <v>0</v>
      </c>
      <c r="K146" s="134" t="s">
        <v>250</v>
      </c>
      <c r="L146" s="33"/>
      <c r="M146" s="139" t="s">
        <v>1</v>
      </c>
      <c r="N146" s="140" t="s">
        <v>52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251</v>
      </c>
      <c r="AT146" s="143" t="s">
        <v>246</v>
      </c>
      <c r="AU146" s="143" t="s">
        <v>96</v>
      </c>
      <c r="AY146" s="17" t="s">
        <v>245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94</v>
      </c>
      <c r="BK146" s="144">
        <f>ROUND(I146*H146,2)</f>
        <v>0</v>
      </c>
      <c r="BL146" s="17" t="s">
        <v>251</v>
      </c>
      <c r="BM146" s="143" t="s">
        <v>1056</v>
      </c>
    </row>
    <row r="147" spans="2:65" s="12" customFormat="1" ht="22.5">
      <c r="B147" s="152"/>
      <c r="D147" s="146" t="s">
        <v>253</v>
      </c>
      <c r="E147" s="153" t="s">
        <v>1</v>
      </c>
      <c r="F147" s="154" t="s">
        <v>1057</v>
      </c>
      <c r="H147" s="155">
        <v>1</v>
      </c>
      <c r="I147" s="156"/>
      <c r="L147" s="152"/>
      <c r="M147" s="157"/>
      <c r="T147" s="158"/>
      <c r="AT147" s="153" t="s">
        <v>253</v>
      </c>
      <c r="AU147" s="153" t="s">
        <v>96</v>
      </c>
      <c r="AV147" s="12" t="s">
        <v>96</v>
      </c>
      <c r="AW147" s="12" t="s">
        <v>40</v>
      </c>
      <c r="AX147" s="12" t="s">
        <v>94</v>
      </c>
      <c r="AY147" s="153" t="s">
        <v>245</v>
      </c>
    </row>
    <row r="148" spans="2:65" s="1" customFormat="1" ht="24.2" customHeight="1">
      <c r="B148" s="33"/>
      <c r="C148" s="132" t="s">
        <v>283</v>
      </c>
      <c r="D148" s="132" t="s">
        <v>246</v>
      </c>
      <c r="E148" s="133" t="s">
        <v>1058</v>
      </c>
      <c r="F148" s="134" t="s">
        <v>1059</v>
      </c>
      <c r="G148" s="135" t="s">
        <v>334</v>
      </c>
      <c r="H148" s="136">
        <v>2</v>
      </c>
      <c r="I148" s="137"/>
      <c r="J148" s="138">
        <f>ROUND(I148*H148,2)</f>
        <v>0</v>
      </c>
      <c r="K148" s="134" t="s">
        <v>250</v>
      </c>
      <c r="L148" s="33"/>
      <c r="M148" s="139" t="s">
        <v>1</v>
      </c>
      <c r="N148" s="140" t="s">
        <v>52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251</v>
      </c>
      <c r="AT148" s="143" t="s">
        <v>246</v>
      </c>
      <c r="AU148" s="143" t="s">
        <v>96</v>
      </c>
      <c r="AY148" s="17" t="s">
        <v>245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94</v>
      </c>
      <c r="BK148" s="144">
        <f>ROUND(I148*H148,2)</f>
        <v>0</v>
      </c>
      <c r="BL148" s="17" t="s">
        <v>251</v>
      </c>
      <c r="BM148" s="143" t="s">
        <v>1060</v>
      </c>
    </row>
    <row r="149" spans="2:65" s="12" customFormat="1" ht="22.5">
      <c r="B149" s="152"/>
      <c r="D149" s="146" t="s">
        <v>253</v>
      </c>
      <c r="E149" s="153" t="s">
        <v>1</v>
      </c>
      <c r="F149" s="154" t="s">
        <v>1061</v>
      </c>
      <c r="H149" s="155">
        <v>2</v>
      </c>
      <c r="I149" s="156"/>
      <c r="L149" s="152"/>
      <c r="M149" s="157"/>
      <c r="T149" s="158"/>
      <c r="AT149" s="153" t="s">
        <v>253</v>
      </c>
      <c r="AU149" s="153" t="s">
        <v>96</v>
      </c>
      <c r="AV149" s="12" t="s">
        <v>96</v>
      </c>
      <c r="AW149" s="12" t="s">
        <v>40</v>
      </c>
      <c r="AX149" s="12" t="s">
        <v>94</v>
      </c>
      <c r="AY149" s="153" t="s">
        <v>245</v>
      </c>
    </row>
    <row r="150" spans="2:65" s="1" customFormat="1" ht="24.2" customHeight="1">
      <c r="B150" s="33"/>
      <c r="C150" s="132" t="s">
        <v>194</v>
      </c>
      <c r="D150" s="132" t="s">
        <v>246</v>
      </c>
      <c r="E150" s="133" t="s">
        <v>1062</v>
      </c>
      <c r="F150" s="134" t="s">
        <v>1063</v>
      </c>
      <c r="G150" s="135" t="s">
        <v>334</v>
      </c>
      <c r="H150" s="136">
        <v>1</v>
      </c>
      <c r="I150" s="137"/>
      <c r="J150" s="138">
        <f>ROUND(I150*H150,2)</f>
        <v>0</v>
      </c>
      <c r="K150" s="134" t="s">
        <v>250</v>
      </c>
      <c r="L150" s="33"/>
      <c r="M150" s="139" t="s">
        <v>1</v>
      </c>
      <c r="N150" s="140" t="s">
        <v>52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251</v>
      </c>
      <c r="AT150" s="143" t="s">
        <v>246</v>
      </c>
      <c r="AU150" s="143" t="s">
        <v>96</v>
      </c>
      <c r="AY150" s="17" t="s">
        <v>245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94</v>
      </c>
      <c r="BK150" s="144">
        <f>ROUND(I150*H150,2)</f>
        <v>0</v>
      </c>
      <c r="BL150" s="17" t="s">
        <v>251</v>
      </c>
      <c r="BM150" s="143" t="s">
        <v>1064</v>
      </c>
    </row>
    <row r="151" spans="2:65" s="12" customFormat="1" ht="22.5">
      <c r="B151" s="152"/>
      <c r="D151" s="146" t="s">
        <v>253</v>
      </c>
      <c r="E151" s="153" t="s">
        <v>1</v>
      </c>
      <c r="F151" s="154" t="s">
        <v>1065</v>
      </c>
      <c r="H151" s="155">
        <v>1</v>
      </c>
      <c r="I151" s="156"/>
      <c r="L151" s="152"/>
      <c r="M151" s="157"/>
      <c r="T151" s="158"/>
      <c r="AT151" s="153" t="s">
        <v>253</v>
      </c>
      <c r="AU151" s="153" t="s">
        <v>96</v>
      </c>
      <c r="AV151" s="12" t="s">
        <v>96</v>
      </c>
      <c r="AW151" s="12" t="s">
        <v>40</v>
      </c>
      <c r="AX151" s="12" t="s">
        <v>94</v>
      </c>
      <c r="AY151" s="153" t="s">
        <v>245</v>
      </c>
    </row>
    <row r="152" spans="2:65" s="1" customFormat="1" ht="24.2" customHeight="1">
      <c r="B152" s="33"/>
      <c r="C152" s="132" t="s">
        <v>189</v>
      </c>
      <c r="D152" s="132" t="s">
        <v>246</v>
      </c>
      <c r="E152" s="133" t="s">
        <v>1066</v>
      </c>
      <c r="F152" s="134" t="s">
        <v>1067</v>
      </c>
      <c r="G152" s="135" t="s">
        <v>334</v>
      </c>
      <c r="H152" s="136">
        <v>1</v>
      </c>
      <c r="I152" s="137"/>
      <c r="J152" s="138">
        <f>ROUND(I152*H152,2)</f>
        <v>0</v>
      </c>
      <c r="K152" s="134" t="s">
        <v>250</v>
      </c>
      <c r="L152" s="33"/>
      <c r="M152" s="139" t="s">
        <v>1</v>
      </c>
      <c r="N152" s="140" t="s">
        <v>52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251</v>
      </c>
      <c r="AT152" s="143" t="s">
        <v>246</v>
      </c>
      <c r="AU152" s="143" t="s">
        <v>96</v>
      </c>
      <c r="AY152" s="17" t="s">
        <v>245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94</v>
      </c>
      <c r="BK152" s="144">
        <f>ROUND(I152*H152,2)</f>
        <v>0</v>
      </c>
      <c r="BL152" s="17" t="s">
        <v>251</v>
      </c>
      <c r="BM152" s="143" t="s">
        <v>1068</v>
      </c>
    </row>
    <row r="153" spans="2:65" s="12" customFormat="1" ht="22.5">
      <c r="B153" s="152"/>
      <c r="D153" s="146" t="s">
        <v>253</v>
      </c>
      <c r="E153" s="153" t="s">
        <v>1</v>
      </c>
      <c r="F153" s="154" t="s">
        <v>1069</v>
      </c>
      <c r="H153" s="155">
        <v>1</v>
      </c>
      <c r="I153" s="156"/>
      <c r="L153" s="152"/>
      <c r="M153" s="157"/>
      <c r="T153" s="158"/>
      <c r="AT153" s="153" t="s">
        <v>253</v>
      </c>
      <c r="AU153" s="153" t="s">
        <v>96</v>
      </c>
      <c r="AV153" s="12" t="s">
        <v>96</v>
      </c>
      <c r="AW153" s="12" t="s">
        <v>40</v>
      </c>
      <c r="AX153" s="12" t="s">
        <v>94</v>
      </c>
      <c r="AY153" s="153" t="s">
        <v>245</v>
      </c>
    </row>
    <row r="154" spans="2:65" s="1" customFormat="1" ht="24.2" customHeight="1">
      <c r="B154" s="33"/>
      <c r="C154" s="132" t="s">
        <v>296</v>
      </c>
      <c r="D154" s="132" t="s">
        <v>246</v>
      </c>
      <c r="E154" s="133" t="s">
        <v>1070</v>
      </c>
      <c r="F154" s="134" t="s">
        <v>1071</v>
      </c>
      <c r="G154" s="135" t="s">
        <v>334</v>
      </c>
      <c r="H154" s="136">
        <v>3</v>
      </c>
      <c r="I154" s="137"/>
      <c r="J154" s="138">
        <f>ROUND(I154*H154,2)</f>
        <v>0</v>
      </c>
      <c r="K154" s="134" t="s">
        <v>250</v>
      </c>
      <c r="L154" s="33"/>
      <c r="M154" s="139" t="s">
        <v>1</v>
      </c>
      <c r="N154" s="140" t="s">
        <v>52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251</v>
      </c>
      <c r="AT154" s="143" t="s">
        <v>246</v>
      </c>
      <c r="AU154" s="143" t="s">
        <v>96</v>
      </c>
      <c r="AY154" s="17" t="s">
        <v>245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94</v>
      </c>
      <c r="BK154" s="144">
        <f>ROUND(I154*H154,2)</f>
        <v>0</v>
      </c>
      <c r="BL154" s="17" t="s">
        <v>251</v>
      </c>
      <c r="BM154" s="143" t="s">
        <v>1072</v>
      </c>
    </row>
    <row r="155" spans="2:65" s="12" customFormat="1" ht="22.5">
      <c r="B155" s="152"/>
      <c r="D155" s="146" t="s">
        <v>253</v>
      </c>
      <c r="E155" s="153" t="s">
        <v>1</v>
      </c>
      <c r="F155" s="154" t="s">
        <v>1073</v>
      </c>
      <c r="H155" s="155">
        <v>3</v>
      </c>
      <c r="I155" s="156"/>
      <c r="L155" s="152"/>
      <c r="M155" s="157"/>
      <c r="T155" s="158"/>
      <c r="AT155" s="153" t="s">
        <v>253</v>
      </c>
      <c r="AU155" s="153" t="s">
        <v>96</v>
      </c>
      <c r="AV155" s="12" t="s">
        <v>96</v>
      </c>
      <c r="AW155" s="12" t="s">
        <v>40</v>
      </c>
      <c r="AX155" s="12" t="s">
        <v>94</v>
      </c>
      <c r="AY155" s="153" t="s">
        <v>245</v>
      </c>
    </row>
    <row r="156" spans="2:65" s="1" customFormat="1" ht="24.2" customHeight="1">
      <c r="B156" s="33"/>
      <c r="C156" s="132" t="s">
        <v>301</v>
      </c>
      <c r="D156" s="132" t="s">
        <v>246</v>
      </c>
      <c r="E156" s="133" t="s">
        <v>1074</v>
      </c>
      <c r="F156" s="134" t="s">
        <v>1075</v>
      </c>
      <c r="G156" s="135" t="s">
        <v>334</v>
      </c>
      <c r="H156" s="136">
        <v>1</v>
      </c>
      <c r="I156" s="137"/>
      <c r="J156" s="138">
        <f>ROUND(I156*H156,2)</f>
        <v>0</v>
      </c>
      <c r="K156" s="134" t="s">
        <v>250</v>
      </c>
      <c r="L156" s="33"/>
      <c r="M156" s="139" t="s">
        <v>1</v>
      </c>
      <c r="N156" s="140" t="s">
        <v>52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251</v>
      </c>
      <c r="AT156" s="143" t="s">
        <v>246</v>
      </c>
      <c r="AU156" s="143" t="s">
        <v>96</v>
      </c>
      <c r="AY156" s="17" t="s">
        <v>245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94</v>
      </c>
      <c r="BK156" s="144">
        <f>ROUND(I156*H156,2)</f>
        <v>0</v>
      </c>
      <c r="BL156" s="17" t="s">
        <v>251</v>
      </c>
      <c r="BM156" s="143" t="s">
        <v>1076</v>
      </c>
    </row>
    <row r="157" spans="2:65" s="12" customFormat="1" ht="22.5">
      <c r="B157" s="152"/>
      <c r="D157" s="146" t="s">
        <v>253</v>
      </c>
      <c r="E157" s="153" t="s">
        <v>1</v>
      </c>
      <c r="F157" s="154" t="s">
        <v>1077</v>
      </c>
      <c r="H157" s="155">
        <v>1</v>
      </c>
      <c r="I157" s="156"/>
      <c r="L157" s="152"/>
      <c r="M157" s="157"/>
      <c r="T157" s="158"/>
      <c r="AT157" s="153" t="s">
        <v>253</v>
      </c>
      <c r="AU157" s="153" t="s">
        <v>96</v>
      </c>
      <c r="AV157" s="12" t="s">
        <v>96</v>
      </c>
      <c r="AW157" s="12" t="s">
        <v>40</v>
      </c>
      <c r="AX157" s="12" t="s">
        <v>94</v>
      </c>
      <c r="AY157" s="153" t="s">
        <v>245</v>
      </c>
    </row>
    <row r="158" spans="2:65" s="1" customFormat="1" ht="24.2" customHeight="1">
      <c r="B158" s="33"/>
      <c r="C158" s="132" t="s">
        <v>8</v>
      </c>
      <c r="D158" s="132" t="s">
        <v>246</v>
      </c>
      <c r="E158" s="133" t="s">
        <v>1078</v>
      </c>
      <c r="F158" s="134" t="s">
        <v>1079</v>
      </c>
      <c r="G158" s="135" t="s">
        <v>334</v>
      </c>
      <c r="H158" s="136">
        <v>2</v>
      </c>
      <c r="I158" s="137"/>
      <c r="J158" s="138">
        <f>ROUND(I158*H158,2)</f>
        <v>0</v>
      </c>
      <c r="K158" s="134" t="s">
        <v>250</v>
      </c>
      <c r="L158" s="33"/>
      <c r="M158" s="139" t="s">
        <v>1</v>
      </c>
      <c r="N158" s="140" t="s">
        <v>52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251</v>
      </c>
      <c r="AT158" s="143" t="s">
        <v>246</v>
      </c>
      <c r="AU158" s="143" t="s">
        <v>96</v>
      </c>
      <c r="AY158" s="17" t="s">
        <v>245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94</v>
      </c>
      <c r="BK158" s="144">
        <f>ROUND(I158*H158,2)</f>
        <v>0</v>
      </c>
      <c r="BL158" s="17" t="s">
        <v>251</v>
      </c>
      <c r="BM158" s="143" t="s">
        <v>1080</v>
      </c>
    </row>
    <row r="159" spans="2:65" s="12" customFormat="1" ht="22.5">
      <c r="B159" s="152"/>
      <c r="D159" s="146" t="s">
        <v>253</v>
      </c>
      <c r="E159" s="153" t="s">
        <v>1</v>
      </c>
      <c r="F159" s="154" t="s">
        <v>1081</v>
      </c>
      <c r="H159" s="155">
        <v>2</v>
      </c>
      <c r="I159" s="156"/>
      <c r="L159" s="152"/>
      <c r="M159" s="157"/>
      <c r="T159" s="158"/>
      <c r="AT159" s="153" t="s">
        <v>253</v>
      </c>
      <c r="AU159" s="153" t="s">
        <v>96</v>
      </c>
      <c r="AV159" s="12" t="s">
        <v>96</v>
      </c>
      <c r="AW159" s="12" t="s">
        <v>40</v>
      </c>
      <c r="AX159" s="12" t="s">
        <v>94</v>
      </c>
      <c r="AY159" s="153" t="s">
        <v>245</v>
      </c>
    </row>
    <row r="160" spans="2:65" s="1" customFormat="1" ht="24.2" customHeight="1">
      <c r="B160" s="33"/>
      <c r="C160" s="132" t="s">
        <v>314</v>
      </c>
      <c r="D160" s="132" t="s">
        <v>246</v>
      </c>
      <c r="E160" s="133" t="s">
        <v>1082</v>
      </c>
      <c r="F160" s="134" t="s">
        <v>1083</v>
      </c>
      <c r="G160" s="135" t="s">
        <v>334</v>
      </c>
      <c r="H160" s="136">
        <v>1</v>
      </c>
      <c r="I160" s="137"/>
      <c r="J160" s="138">
        <f>ROUND(I160*H160,2)</f>
        <v>0</v>
      </c>
      <c r="K160" s="134" t="s">
        <v>250</v>
      </c>
      <c r="L160" s="33"/>
      <c r="M160" s="139" t="s">
        <v>1</v>
      </c>
      <c r="N160" s="140" t="s">
        <v>52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251</v>
      </c>
      <c r="AT160" s="143" t="s">
        <v>246</v>
      </c>
      <c r="AU160" s="143" t="s">
        <v>96</v>
      </c>
      <c r="AY160" s="17" t="s">
        <v>245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94</v>
      </c>
      <c r="BK160" s="144">
        <f>ROUND(I160*H160,2)</f>
        <v>0</v>
      </c>
      <c r="BL160" s="17" t="s">
        <v>251</v>
      </c>
      <c r="BM160" s="143" t="s">
        <v>1084</v>
      </c>
    </row>
    <row r="161" spans="2:65" s="12" customFormat="1" ht="22.5">
      <c r="B161" s="152"/>
      <c r="D161" s="146" t="s">
        <v>253</v>
      </c>
      <c r="E161" s="153" t="s">
        <v>1</v>
      </c>
      <c r="F161" s="154" t="s">
        <v>1085</v>
      </c>
      <c r="H161" s="155">
        <v>1</v>
      </c>
      <c r="I161" s="156"/>
      <c r="L161" s="152"/>
      <c r="M161" s="157"/>
      <c r="T161" s="158"/>
      <c r="AT161" s="153" t="s">
        <v>253</v>
      </c>
      <c r="AU161" s="153" t="s">
        <v>96</v>
      </c>
      <c r="AV161" s="12" t="s">
        <v>96</v>
      </c>
      <c r="AW161" s="12" t="s">
        <v>40</v>
      </c>
      <c r="AX161" s="12" t="s">
        <v>94</v>
      </c>
      <c r="AY161" s="153" t="s">
        <v>245</v>
      </c>
    </row>
    <row r="162" spans="2:65" s="1" customFormat="1" ht="24.2" customHeight="1">
      <c r="B162" s="33"/>
      <c r="C162" s="132" t="s">
        <v>322</v>
      </c>
      <c r="D162" s="132" t="s">
        <v>246</v>
      </c>
      <c r="E162" s="133" t="s">
        <v>1086</v>
      </c>
      <c r="F162" s="134" t="s">
        <v>1087</v>
      </c>
      <c r="G162" s="135" t="s">
        <v>334</v>
      </c>
      <c r="H162" s="136">
        <v>1</v>
      </c>
      <c r="I162" s="137"/>
      <c r="J162" s="138">
        <f>ROUND(I162*H162,2)</f>
        <v>0</v>
      </c>
      <c r="K162" s="134" t="s">
        <v>250</v>
      </c>
      <c r="L162" s="33"/>
      <c r="M162" s="139" t="s">
        <v>1</v>
      </c>
      <c r="N162" s="140" t="s">
        <v>52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251</v>
      </c>
      <c r="AT162" s="143" t="s">
        <v>246</v>
      </c>
      <c r="AU162" s="143" t="s">
        <v>96</v>
      </c>
      <c r="AY162" s="17" t="s">
        <v>245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94</v>
      </c>
      <c r="BK162" s="144">
        <f>ROUND(I162*H162,2)</f>
        <v>0</v>
      </c>
      <c r="BL162" s="17" t="s">
        <v>251</v>
      </c>
      <c r="BM162" s="143" t="s">
        <v>1088</v>
      </c>
    </row>
    <row r="163" spans="2:65" s="12" customFormat="1" ht="22.5">
      <c r="B163" s="152"/>
      <c r="D163" s="146" t="s">
        <v>253</v>
      </c>
      <c r="E163" s="153" t="s">
        <v>1</v>
      </c>
      <c r="F163" s="154" t="s">
        <v>1089</v>
      </c>
      <c r="H163" s="155">
        <v>1</v>
      </c>
      <c r="I163" s="156"/>
      <c r="L163" s="152"/>
      <c r="M163" s="157"/>
      <c r="T163" s="158"/>
      <c r="AT163" s="153" t="s">
        <v>253</v>
      </c>
      <c r="AU163" s="153" t="s">
        <v>96</v>
      </c>
      <c r="AV163" s="12" t="s">
        <v>96</v>
      </c>
      <c r="AW163" s="12" t="s">
        <v>40</v>
      </c>
      <c r="AX163" s="12" t="s">
        <v>94</v>
      </c>
      <c r="AY163" s="153" t="s">
        <v>245</v>
      </c>
    </row>
    <row r="164" spans="2:65" s="1" customFormat="1" ht="24.2" customHeight="1">
      <c r="B164" s="33"/>
      <c r="C164" s="132" t="s">
        <v>324</v>
      </c>
      <c r="D164" s="132" t="s">
        <v>246</v>
      </c>
      <c r="E164" s="133" t="s">
        <v>1090</v>
      </c>
      <c r="F164" s="134" t="s">
        <v>1091</v>
      </c>
      <c r="G164" s="135" t="s">
        <v>334</v>
      </c>
      <c r="H164" s="136">
        <v>2</v>
      </c>
      <c r="I164" s="137"/>
      <c r="J164" s="138">
        <f>ROUND(I164*H164,2)</f>
        <v>0</v>
      </c>
      <c r="K164" s="134" t="s">
        <v>250</v>
      </c>
      <c r="L164" s="33"/>
      <c r="M164" s="139" t="s">
        <v>1</v>
      </c>
      <c r="N164" s="140" t="s">
        <v>52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251</v>
      </c>
      <c r="AT164" s="143" t="s">
        <v>246</v>
      </c>
      <c r="AU164" s="143" t="s">
        <v>96</v>
      </c>
      <c r="AY164" s="17" t="s">
        <v>245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94</v>
      </c>
      <c r="BK164" s="144">
        <f>ROUND(I164*H164,2)</f>
        <v>0</v>
      </c>
      <c r="BL164" s="17" t="s">
        <v>251</v>
      </c>
      <c r="BM164" s="143" t="s">
        <v>1092</v>
      </c>
    </row>
    <row r="165" spans="2:65" s="12" customFormat="1" ht="22.5">
      <c r="B165" s="152"/>
      <c r="D165" s="146" t="s">
        <v>253</v>
      </c>
      <c r="E165" s="153" t="s">
        <v>1</v>
      </c>
      <c r="F165" s="154" t="s">
        <v>1093</v>
      </c>
      <c r="H165" s="155">
        <v>2</v>
      </c>
      <c r="I165" s="156"/>
      <c r="L165" s="152"/>
      <c r="M165" s="157"/>
      <c r="T165" s="158"/>
      <c r="AT165" s="153" t="s">
        <v>253</v>
      </c>
      <c r="AU165" s="153" t="s">
        <v>96</v>
      </c>
      <c r="AV165" s="12" t="s">
        <v>96</v>
      </c>
      <c r="AW165" s="12" t="s">
        <v>40</v>
      </c>
      <c r="AX165" s="12" t="s">
        <v>94</v>
      </c>
      <c r="AY165" s="153" t="s">
        <v>245</v>
      </c>
    </row>
    <row r="166" spans="2:65" s="1" customFormat="1" ht="24.2" customHeight="1">
      <c r="B166" s="33"/>
      <c r="C166" s="132" t="s">
        <v>327</v>
      </c>
      <c r="D166" s="132" t="s">
        <v>246</v>
      </c>
      <c r="E166" s="133" t="s">
        <v>1094</v>
      </c>
      <c r="F166" s="134" t="s">
        <v>1095</v>
      </c>
      <c r="G166" s="135" t="s">
        <v>334</v>
      </c>
      <c r="H166" s="136">
        <v>2</v>
      </c>
      <c r="I166" s="137"/>
      <c r="J166" s="138">
        <f>ROUND(I166*H166,2)</f>
        <v>0</v>
      </c>
      <c r="K166" s="134" t="s">
        <v>250</v>
      </c>
      <c r="L166" s="33"/>
      <c r="M166" s="139" t="s">
        <v>1</v>
      </c>
      <c r="N166" s="140" t="s">
        <v>52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251</v>
      </c>
      <c r="AT166" s="143" t="s">
        <v>246</v>
      </c>
      <c r="AU166" s="143" t="s">
        <v>96</v>
      </c>
      <c r="AY166" s="17" t="s">
        <v>245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94</v>
      </c>
      <c r="BK166" s="144">
        <f>ROUND(I166*H166,2)</f>
        <v>0</v>
      </c>
      <c r="BL166" s="17" t="s">
        <v>251</v>
      </c>
      <c r="BM166" s="143" t="s">
        <v>1096</v>
      </c>
    </row>
    <row r="167" spans="2:65" s="12" customFormat="1" ht="22.5">
      <c r="B167" s="152"/>
      <c r="D167" s="146" t="s">
        <v>253</v>
      </c>
      <c r="E167" s="153" t="s">
        <v>1</v>
      </c>
      <c r="F167" s="154" t="s">
        <v>1097</v>
      </c>
      <c r="H167" s="155">
        <v>2</v>
      </c>
      <c r="I167" s="156"/>
      <c r="L167" s="152"/>
      <c r="M167" s="157"/>
      <c r="T167" s="158"/>
      <c r="AT167" s="153" t="s">
        <v>253</v>
      </c>
      <c r="AU167" s="153" t="s">
        <v>96</v>
      </c>
      <c r="AV167" s="12" t="s">
        <v>96</v>
      </c>
      <c r="AW167" s="12" t="s">
        <v>40</v>
      </c>
      <c r="AX167" s="12" t="s">
        <v>94</v>
      </c>
      <c r="AY167" s="153" t="s">
        <v>245</v>
      </c>
    </row>
    <row r="168" spans="2:65" s="1" customFormat="1" ht="24.2" customHeight="1">
      <c r="B168" s="33"/>
      <c r="C168" s="132" t="s">
        <v>331</v>
      </c>
      <c r="D168" s="132" t="s">
        <v>246</v>
      </c>
      <c r="E168" s="133" t="s">
        <v>1098</v>
      </c>
      <c r="F168" s="134" t="s">
        <v>1099</v>
      </c>
      <c r="G168" s="135" t="s">
        <v>334</v>
      </c>
      <c r="H168" s="136">
        <v>1</v>
      </c>
      <c r="I168" s="137"/>
      <c r="J168" s="138">
        <f>ROUND(I168*H168,2)</f>
        <v>0</v>
      </c>
      <c r="K168" s="134" t="s">
        <v>250</v>
      </c>
      <c r="L168" s="33"/>
      <c r="M168" s="139" t="s">
        <v>1</v>
      </c>
      <c r="N168" s="140" t="s">
        <v>52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251</v>
      </c>
      <c r="AT168" s="143" t="s">
        <v>246</v>
      </c>
      <c r="AU168" s="143" t="s">
        <v>96</v>
      </c>
      <c r="AY168" s="17" t="s">
        <v>245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94</v>
      </c>
      <c r="BK168" s="144">
        <f>ROUND(I168*H168,2)</f>
        <v>0</v>
      </c>
      <c r="BL168" s="17" t="s">
        <v>251</v>
      </c>
      <c r="BM168" s="143" t="s">
        <v>1100</v>
      </c>
    </row>
    <row r="169" spans="2:65" s="12" customFormat="1" ht="22.5">
      <c r="B169" s="152"/>
      <c r="D169" s="146" t="s">
        <v>253</v>
      </c>
      <c r="E169" s="153" t="s">
        <v>1</v>
      </c>
      <c r="F169" s="154" t="s">
        <v>1101</v>
      </c>
      <c r="H169" s="155">
        <v>1</v>
      </c>
      <c r="I169" s="156"/>
      <c r="L169" s="152"/>
      <c r="M169" s="157"/>
      <c r="T169" s="158"/>
      <c r="AT169" s="153" t="s">
        <v>253</v>
      </c>
      <c r="AU169" s="153" t="s">
        <v>96</v>
      </c>
      <c r="AV169" s="12" t="s">
        <v>96</v>
      </c>
      <c r="AW169" s="12" t="s">
        <v>40</v>
      </c>
      <c r="AX169" s="12" t="s">
        <v>94</v>
      </c>
      <c r="AY169" s="153" t="s">
        <v>245</v>
      </c>
    </row>
    <row r="170" spans="2:65" s="1" customFormat="1" ht="24.2" customHeight="1">
      <c r="B170" s="33"/>
      <c r="C170" s="132" t="s">
        <v>337</v>
      </c>
      <c r="D170" s="132" t="s">
        <v>246</v>
      </c>
      <c r="E170" s="133" t="s">
        <v>1102</v>
      </c>
      <c r="F170" s="134" t="s">
        <v>1103</v>
      </c>
      <c r="G170" s="135" t="s">
        <v>334</v>
      </c>
      <c r="H170" s="136">
        <v>5</v>
      </c>
      <c r="I170" s="137"/>
      <c r="J170" s="138">
        <f>ROUND(I170*H170,2)</f>
        <v>0</v>
      </c>
      <c r="K170" s="134" t="s">
        <v>250</v>
      </c>
      <c r="L170" s="33"/>
      <c r="M170" s="139" t="s">
        <v>1</v>
      </c>
      <c r="N170" s="140" t="s">
        <v>52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251</v>
      </c>
      <c r="AT170" s="143" t="s">
        <v>246</v>
      </c>
      <c r="AU170" s="143" t="s">
        <v>96</v>
      </c>
      <c r="AY170" s="17" t="s">
        <v>245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94</v>
      </c>
      <c r="BK170" s="144">
        <f>ROUND(I170*H170,2)</f>
        <v>0</v>
      </c>
      <c r="BL170" s="17" t="s">
        <v>251</v>
      </c>
      <c r="BM170" s="143" t="s">
        <v>1104</v>
      </c>
    </row>
    <row r="171" spans="2:65" s="12" customFormat="1" ht="22.5">
      <c r="B171" s="152"/>
      <c r="D171" s="146" t="s">
        <v>253</v>
      </c>
      <c r="E171" s="153" t="s">
        <v>1</v>
      </c>
      <c r="F171" s="154" t="s">
        <v>1105</v>
      </c>
      <c r="H171" s="155">
        <v>5</v>
      </c>
      <c r="I171" s="156"/>
      <c r="L171" s="152"/>
      <c r="M171" s="157"/>
      <c r="T171" s="158"/>
      <c r="AT171" s="153" t="s">
        <v>253</v>
      </c>
      <c r="AU171" s="153" t="s">
        <v>96</v>
      </c>
      <c r="AV171" s="12" t="s">
        <v>96</v>
      </c>
      <c r="AW171" s="12" t="s">
        <v>40</v>
      </c>
      <c r="AX171" s="12" t="s">
        <v>94</v>
      </c>
      <c r="AY171" s="153" t="s">
        <v>245</v>
      </c>
    </row>
    <row r="172" spans="2:65" s="1" customFormat="1" ht="24.2" customHeight="1">
      <c r="B172" s="33"/>
      <c r="C172" s="132" t="s">
        <v>342</v>
      </c>
      <c r="D172" s="132" t="s">
        <v>246</v>
      </c>
      <c r="E172" s="133" t="s">
        <v>1106</v>
      </c>
      <c r="F172" s="134" t="s">
        <v>1107</v>
      </c>
      <c r="G172" s="135" t="s">
        <v>334</v>
      </c>
      <c r="H172" s="136">
        <v>6</v>
      </c>
      <c r="I172" s="137"/>
      <c r="J172" s="138">
        <f>ROUND(I172*H172,2)</f>
        <v>0</v>
      </c>
      <c r="K172" s="134" t="s">
        <v>250</v>
      </c>
      <c r="L172" s="33"/>
      <c r="M172" s="139" t="s">
        <v>1</v>
      </c>
      <c r="N172" s="140" t="s">
        <v>52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251</v>
      </c>
      <c r="AT172" s="143" t="s">
        <v>246</v>
      </c>
      <c r="AU172" s="143" t="s">
        <v>96</v>
      </c>
      <c r="AY172" s="17" t="s">
        <v>245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94</v>
      </c>
      <c r="BK172" s="144">
        <f>ROUND(I172*H172,2)</f>
        <v>0</v>
      </c>
      <c r="BL172" s="17" t="s">
        <v>251</v>
      </c>
      <c r="BM172" s="143" t="s">
        <v>1108</v>
      </c>
    </row>
    <row r="173" spans="2:65" s="12" customFormat="1" ht="22.5">
      <c r="B173" s="152"/>
      <c r="D173" s="146" t="s">
        <v>253</v>
      </c>
      <c r="E173" s="153" t="s">
        <v>1</v>
      </c>
      <c r="F173" s="154" t="s">
        <v>1109</v>
      </c>
      <c r="H173" s="155">
        <v>6</v>
      </c>
      <c r="I173" s="156"/>
      <c r="L173" s="152"/>
      <c r="M173" s="157"/>
      <c r="T173" s="158"/>
      <c r="AT173" s="153" t="s">
        <v>253</v>
      </c>
      <c r="AU173" s="153" t="s">
        <v>96</v>
      </c>
      <c r="AV173" s="12" t="s">
        <v>96</v>
      </c>
      <c r="AW173" s="12" t="s">
        <v>40</v>
      </c>
      <c r="AX173" s="12" t="s">
        <v>94</v>
      </c>
      <c r="AY173" s="153" t="s">
        <v>245</v>
      </c>
    </row>
    <row r="174" spans="2:65" s="1" customFormat="1" ht="24.2" customHeight="1">
      <c r="B174" s="33"/>
      <c r="C174" s="132" t="s">
        <v>347</v>
      </c>
      <c r="D174" s="132" t="s">
        <v>246</v>
      </c>
      <c r="E174" s="133" t="s">
        <v>1110</v>
      </c>
      <c r="F174" s="134" t="s">
        <v>1111</v>
      </c>
      <c r="G174" s="135" t="s">
        <v>334</v>
      </c>
      <c r="H174" s="136">
        <v>2</v>
      </c>
      <c r="I174" s="137"/>
      <c r="J174" s="138">
        <f>ROUND(I174*H174,2)</f>
        <v>0</v>
      </c>
      <c r="K174" s="134" t="s">
        <v>250</v>
      </c>
      <c r="L174" s="33"/>
      <c r="M174" s="139" t="s">
        <v>1</v>
      </c>
      <c r="N174" s="140" t="s">
        <v>52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251</v>
      </c>
      <c r="AT174" s="143" t="s">
        <v>246</v>
      </c>
      <c r="AU174" s="143" t="s">
        <v>96</v>
      </c>
      <c r="AY174" s="17" t="s">
        <v>245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94</v>
      </c>
      <c r="BK174" s="144">
        <f>ROUND(I174*H174,2)</f>
        <v>0</v>
      </c>
      <c r="BL174" s="17" t="s">
        <v>251</v>
      </c>
      <c r="BM174" s="143" t="s">
        <v>1112</v>
      </c>
    </row>
    <row r="175" spans="2:65" s="12" customFormat="1" ht="22.5">
      <c r="B175" s="152"/>
      <c r="D175" s="146" t="s">
        <v>253</v>
      </c>
      <c r="E175" s="153" t="s">
        <v>1</v>
      </c>
      <c r="F175" s="154" t="s">
        <v>1113</v>
      </c>
      <c r="H175" s="155">
        <v>2</v>
      </c>
      <c r="I175" s="156"/>
      <c r="L175" s="152"/>
      <c r="M175" s="157"/>
      <c r="T175" s="158"/>
      <c r="AT175" s="153" t="s">
        <v>253</v>
      </c>
      <c r="AU175" s="153" t="s">
        <v>96</v>
      </c>
      <c r="AV175" s="12" t="s">
        <v>96</v>
      </c>
      <c r="AW175" s="12" t="s">
        <v>40</v>
      </c>
      <c r="AX175" s="12" t="s">
        <v>94</v>
      </c>
      <c r="AY175" s="153" t="s">
        <v>245</v>
      </c>
    </row>
    <row r="176" spans="2:65" s="1" customFormat="1" ht="24.2" customHeight="1">
      <c r="B176" s="33"/>
      <c r="C176" s="132" t="s">
        <v>7</v>
      </c>
      <c r="D176" s="132" t="s">
        <v>246</v>
      </c>
      <c r="E176" s="133" t="s">
        <v>1114</v>
      </c>
      <c r="F176" s="134" t="s">
        <v>1115</v>
      </c>
      <c r="G176" s="135" t="s">
        <v>334</v>
      </c>
      <c r="H176" s="136">
        <v>4</v>
      </c>
      <c r="I176" s="137"/>
      <c r="J176" s="138">
        <f>ROUND(I176*H176,2)</f>
        <v>0</v>
      </c>
      <c r="K176" s="134" t="s">
        <v>250</v>
      </c>
      <c r="L176" s="33"/>
      <c r="M176" s="139" t="s">
        <v>1</v>
      </c>
      <c r="N176" s="140" t="s">
        <v>52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251</v>
      </c>
      <c r="AT176" s="143" t="s">
        <v>246</v>
      </c>
      <c r="AU176" s="143" t="s">
        <v>96</v>
      </c>
      <c r="AY176" s="17" t="s">
        <v>245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94</v>
      </c>
      <c r="BK176" s="144">
        <f>ROUND(I176*H176,2)</f>
        <v>0</v>
      </c>
      <c r="BL176" s="17" t="s">
        <v>251</v>
      </c>
      <c r="BM176" s="143" t="s">
        <v>1116</v>
      </c>
    </row>
    <row r="177" spans="2:65" s="12" customFormat="1" ht="22.5">
      <c r="B177" s="152"/>
      <c r="D177" s="146" t="s">
        <v>253</v>
      </c>
      <c r="E177" s="153" t="s">
        <v>1</v>
      </c>
      <c r="F177" s="154" t="s">
        <v>1117</v>
      </c>
      <c r="H177" s="155">
        <v>4</v>
      </c>
      <c r="I177" s="156"/>
      <c r="L177" s="152"/>
      <c r="M177" s="157"/>
      <c r="T177" s="158"/>
      <c r="AT177" s="153" t="s">
        <v>253</v>
      </c>
      <c r="AU177" s="153" t="s">
        <v>96</v>
      </c>
      <c r="AV177" s="12" t="s">
        <v>96</v>
      </c>
      <c r="AW177" s="12" t="s">
        <v>40</v>
      </c>
      <c r="AX177" s="12" t="s">
        <v>94</v>
      </c>
      <c r="AY177" s="153" t="s">
        <v>245</v>
      </c>
    </row>
    <row r="178" spans="2:65" s="1" customFormat="1" ht="24.2" customHeight="1">
      <c r="B178" s="33"/>
      <c r="C178" s="132" t="s">
        <v>359</v>
      </c>
      <c r="D178" s="132" t="s">
        <v>246</v>
      </c>
      <c r="E178" s="133" t="s">
        <v>1118</v>
      </c>
      <c r="F178" s="134" t="s">
        <v>1119</v>
      </c>
      <c r="G178" s="135" t="s">
        <v>334</v>
      </c>
      <c r="H178" s="136">
        <v>1</v>
      </c>
      <c r="I178" s="137"/>
      <c r="J178" s="138">
        <f>ROUND(I178*H178,2)</f>
        <v>0</v>
      </c>
      <c r="K178" s="134" t="s">
        <v>250</v>
      </c>
      <c r="L178" s="33"/>
      <c r="M178" s="139" t="s">
        <v>1</v>
      </c>
      <c r="N178" s="140" t="s">
        <v>52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251</v>
      </c>
      <c r="AT178" s="143" t="s">
        <v>246</v>
      </c>
      <c r="AU178" s="143" t="s">
        <v>96</v>
      </c>
      <c r="AY178" s="17" t="s">
        <v>245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94</v>
      </c>
      <c r="BK178" s="144">
        <f>ROUND(I178*H178,2)</f>
        <v>0</v>
      </c>
      <c r="BL178" s="17" t="s">
        <v>251</v>
      </c>
      <c r="BM178" s="143" t="s">
        <v>1120</v>
      </c>
    </row>
    <row r="179" spans="2:65" s="12" customFormat="1" ht="22.5">
      <c r="B179" s="152"/>
      <c r="D179" s="146" t="s">
        <v>253</v>
      </c>
      <c r="E179" s="153" t="s">
        <v>1</v>
      </c>
      <c r="F179" s="154" t="s">
        <v>1121</v>
      </c>
      <c r="H179" s="155">
        <v>1</v>
      </c>
      <c r="I179" s="156"/>
      <c r="L179" s="152"/>
      <c r="M179" s="157"/>
      <c r="T179" s="158"/>
      <c r="AT179" s="153" t="s">
        <v>253</v>
      </c>
      <c r="AU179" s="153" t="s">
        <v>96</v>
      </c>
      <c r="AV179" s="12" t="s">
        <v>96</v>
      </c>
      <c r="AW179" s="12" t="s">
        <v>40</v>
      </c>
      <c r="AX179" s="12" t="s">
        <v>94</v>
      </c>
      <c r="AY179" s="153" t="s">
        <v>245</v>
      </c>
    </row>
    <row r="180" spans="2:65" s="1" customFormat="1" ht="33" customHeight="1">
      <c r="B180" s="33"/>
      <c r="C180" s="132" t="s">
        <v>362</v>
      </c>
      <c r="D180" s="132" t="s">
        <v>246</v>
      </c>
      <c r="E180" s="133" t="s">
        <v>1122</v>
      </c>
      <c r="F180" s="134" t="s">
        <v>1123</v>
      </c>
      <c r="G180" s="135" t="s">
        <v>334</v>
      </c>
      <c r="H180" s="136">
        <v>1</v>
      </c>
      <c r="I180" s="137"/>
      <c r="J180" s="138">
        <f>ROUND(I180*H180,2)</f>
        <v>0</v>
      </c>
      <c r="K180" s="134" t="s">
        <v>266</v>
      </c>
      <c r="L180" s="33"/>
      <c r="M180" s="139" t="s">
        <v>1</v>
      </c>
      <c r="N180" s="140" t="s">
        <v>52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251</v>
      </c>
      <c r="AT180" s="143" t="s">
        <v>246</v>
      </c>
      <c r="AU180" s="143" t="s">
        <v>96</v>
      </c>
      <c r="AY180" s="17" t="s">
        <v>245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94</v>
      </c>
      <c r="BK180" s="144">
        <f>ROUND(I180*H180,2)</f>
        <v>0</v>
      </c>
      <c r="BL180" s="17" t="s">
        <v>251</v>
      </c>
      <c r="BM180" s="143" t="s">
        <v>1124</v>
      </c>
    </row>
    <row r="181" spans="2:65" s="12" customFormat="1" ht="22.5">
      <c r="B181" s="152"/>
      <c r="D181" s="146" t="s">
        <v>253</v>
      </c>
      <c r="E181" s="153" t="s">
        <v>1</v>
      </c>
      <c r="F181" s="154" t="s">
        <v>1125</v>
      </c>
      <c r="H181" s="155">
        <v>1</v>
      </c>
      <c r="I181" s="156"/>
      <c r="L181" s="152"/>
      <c r="M181" s="157"/>
      <c r="T181" s="158"/>
      <c r="AT181" s="153" t="s">
        <v>253</v>
      </c>
      <c r="AU181" s="153" t="s">
        <v>96</v>
      </c>
      <c r="AV181" s="12" t="s">
        <v>96</v>
      </c>
      <c r="AW181" s="12" t="s">
        <v>40</v>
      </c>
      <c r="AX181" s="12" t="s">
        <v>94</v>
      </c>
      <c r="AY181" s="153" t="s">
        <v>245</v>
      </c>
    </row>
    <row r="182" spans="2:65" s="1" customFormat="1" ht="21.75" customHeight="1">
      <c r="B182" s="33"/>
      <c r="C182" s="132" t="s">
        <v>366</v>
      </c>
      <c r="D182" s="132" t="s">
        <v>246</v>
      </c>
      <c r="E182" s="133" t="s">
        <v>1126</v>
      </c>
      <c r="F182" s="134" t="s">
        <v>1127</v>
      </c>
      <c r="G182" s="135" t="s">
        <v>334</v>
      </c>
      <c r="H182" s="136">
        <v>3</v>
      </c>
      <c r="I182" s="137"/>
      <c r="J182" s="138">
        <f>ROUND(I182*H182,2)</f>
        <v>0</v>
      </c>
      <c r="K182" s="134" t="s">
        <v>250</v>
      </c>
      <c r="L182" s="33"/>
      <c r="M182" s="139" t="s">
        <v>1</v>
      </c>
      <c r="N182" s="140" t="s">
        <v>52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251</v>
      </c>
      <c r="AT182" s="143" t="s">
        <v>246</v>
      </c>
      <c r="AU182" s="143" t="s">
        <v>96</v>
      </c>
      <c r="AY182" s="17" t="s">
        <v>245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94</v>
      </c>
      <c r="BK182" s="144">
        <f>ROUND(I182*H182,2)</f>
        <v>0</v>
      </c>
      <c r="BL182" s="17" t="s">
        <v>251</v>
      </c>
      <c r="BM182" s="143" t="s">
        <v>1128</v>
      </c>
    </row>
    <row r="183" spans="2:65" s="12" customFormat="1" ht="11.25">
      <c r="B183" s="152"/>
      <c r="D183" s="146" t="s">
        <v>253</v>
      </c>
      <c r="E183" s="153" t="s">
        <v>1</v>
      </c>
      <c r="F183" s="154" t="s">
        <v>1129</v>
      </c>
      <c r="H183" s="155">
        <v>3</v>
      </c>
      <c r="I183" s="156"/>
      <c r="L183" s="152"/>
      <c r="M183" s="157"/>
      <c r="T183" s="158"/>
      <c r="AT183" s="153" t="s">
        <v>253</v>
      </c>
      <c r="AU183" s="153" t="s">
        <v>96</v>
      </c>
      <c r="AV183" s="12" t="s">
        <v>96</v>
      </c>
      <c r="AW183" s="12" t="s">
        <v>40</v>
      </c>
      <c r="AX183" s="12" t="s">
        <v>94</v>
      </c>
      <c r="AY183" s="153" t="s">
        <v>245</v>
      </c>
    </row>
    <row r="184" spans="2:65" s="1" customFormat="1" ht="21.75" customHeight="1">
      <c r="B184" s="33"/>
      <c r="C184" s="132" t="s">
        <v>371</v>
      </c>
      <c r="D184" s="132" t="s">
        <v>246</v>
      </c>
      <c r="E184" s="133" t="s">
        <v>1130</v>
      </c>
      <c r="F184" s="134" t="s">
        <v>1131</v>
      </c>
      <c r="G184" s="135" t="s">
        <v>334</v>
      </c>
      <c r="H184" s="136">
        <v>3</v>
      </c>
      <c r="I184" s="137"/>
      <c r="J184" s="138">
        <f>ROUND(I184*H184,2)</f>
        <v>0</v>
      </c>
      <c r="K184" s="134" t="s">
        <v>250</v>
      </c>
      <c r="L184" s="33"/>
      <c r="M184" s="139" t="s">
        <v>1</v>
      </c>
      <c r="N184" s="140" t="s">
        <v>52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251</v>
      </c>
      <c r="AT184" s="143" t="s">
        <v>246</v>
      </c>
      <c r="AU184" s="143" t="s">
        <v>96</v>
      </c>
      <c r="AY184" s="17" t="s">
        <v>245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94</v>
      </c>
      <c r="BK184" s="144">
        <f>ROUND(I184*H184,2)</f>
        <v>0</v>
      </c>
      <c r="BL184" s="17" t="s">
        <v>251</v>
      </c>
      <c r="BM184" s="143" t="s">
        <v>1132</v>
      </c>
    </row>
    <row r="185" spans="2:65" s="12" customFormat="1" ht="11.25">
      <c r="B185" s="152"/>
      <c r="D185" s="146" t="s">
        <v>253</v>
      </c>
      <c r="E185" s="153" t="s">
        <v>1</v>
      </c>
      <c r="F185" s="154" t="s">
        <v>1133</v>
      </c>
      <c r="H185" s="155">
        <v>3</v>
      </c>
      <c r="I185" s="156"/>
      <c r="L185" s="152"/>
      <c r="M185" s="157"/>
      <c r="T185" s="158"/>
      <c r="AT185" s="153" t="s">
        <v>253</v>
      </c>
      <c r="AU185" s="153" t="s">
        <v>96</v>
      </c>
      <c r="AV185" s="12" t="s">
        <v>96</v>
      </c>
      <c r="AW185" s="12" t="s">
        <v>40</v>
      </c>
      <c r="AX185" s="12" t="s">
        <v>94</v>
      </c>
      <c r="AY185" s="153" t="s">
        <v>245</v>
      </c>
    </row>
    <row r="186" spans="2:65" s="1" customFormat="1" ht="33" customHeight="1">
      <c r="B186" s="33"/>
      <c r="C186" s="132" t="s">
        <v>377</v>
      </c>
      <c r="D186" s="132" t="s">
        <v>246</v>
      </c>
      <c r="E186" s="133" t="s">
        <v>1134</v>
      </c>
      <c r="F186" s="134" t="s">
        <v>1135</v>
      </c>
      <c r="G186" s="135" t="s">
        <v>334</v>
      </c>
      <c r="H186" s="136">
        <v>7</v>
      </c>
      <c r="I186" s="137"/>
      <c r="J186" s="138">
        <f>ROUND(I186*H186,2)</f>
        <v>0</v>
      </c>
      <c r="K186" s="134" t="s">
        <v>266</v>
      </c>
      <c r="L186" s="33"/>
      <c r="M186" s="139" t="s">
        <v>1</v>
      </c>
      <c r="N186" s="140" t="s">
        <v>52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251</v>
      </c>
      <c r="AT186" s="143" t="s">
        <v>246</v>
      </c>
      <c r="AU186" s="143" t="s">
        <v>96</v>
      </c>
      <c r="AY186" s="17" t="s">
        <v>245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94</v>
      </c>
      <c r="BK186" s="144">
        <f>ROUND(I186*H186,2)</f>
        <v>0</v>
      </c>
      <c r="BL186" s="17" t="s">
        <v>251</v>
      </c>
      <c r="BM186" s="143" t="s">
        <v>1136</v>
      </c>
    </row>
    <row r="187" spans="2:65" s="12" customFormat="1" ht="22.5">
      <c r="B187" s="152"/>
      <c r="D187" s="146" t="s">
        <v>253</v>
      </c>
      <c r="E187" s="153" t="s">
        <v>1</v>
      </c>
      <c r="F187" s="154" t="s">
        <v>1057</v>
      </c>
      <c r="H187" s="155">
        <v>1</v>
      </c>
      <c r="I187" s="156"/>
      <c r="L187" s="152"/>
      <c r="M187" s="157"/>
      <c r="T187" s="158"/>
      <c r="AT187" s="153" t="s">
        <v>253</v>
      </c>
      <c r="AU187" s="153" t="s">
        <v>96</v>
      </c>
      <c r="AV187" s="12" t="s">
        <v>96</v>
      </c>
      <c r="AW187" s="12" t="s">
        <v>40</v>
      </c>
      <c r="AX187" s="12" t="s">
        <v>87</v>
      </c>
      <c r="AY187" s="153" t="s">
        <v>245</v>
      </c>
    </row>
    <row r="188" spans="2:65" s="12" customFormat="1" ht="22.5">
      <c r="B188" s="152"/>
      <c r="D188" s="146" t="s">
        <v>253</v>
      </c>
      <c r="E188" s="153" t="s">
        <v>1</v>
      </c>
      <c r="F188" s="154" t="s">
        <v>1061</v>
      </c>
      <c r="H188" s="155">
        <v>2</v>
      </c>
      <c r="I188" s="156"/>
      <c r="L188" s="152"/>
      <c r="M188" s="157"/>
      <c r="T188" s="158"/>
      <c r="AT188" s="153" t="s">
        <v>253</v>
      </c>
      <c r="AU188" s="153" t="s">
        <v>96</v>
      </c>
      <c r="AV188" s="12" t="s">
        <v>96</v>
      </c>
      <c r="AW188" s="12" t="s">
        <v>40</v>
      </c>
      <c r="AX188" s="12" t="s">
        <v>87</v>
      </c>
      <c r="AY188" s="153" t="s">
        <v>245</v>
      </c>
    </row>
    <row r="189" spans="2:65" s="12" customFormat="1" ht="22.5">
      <c r="B189" s="152"/>
      <c r="D189" s="146" t="s">
        <v>253</v>
      </c>
      <c r="E189" s="153" t="s">
        <v>1</v>
      </c>
      <c r="F189" s="154" t="s">
        <v>1089</v>
      </c>
      <c r="H189" s="155">
        <v>1</v>
      </c>
      <c r="I189" s="156"/>
      <c r="L189" s="152"/>
      <c r="M189" s="157"/>
      <c r="T189" s="158"/>
      <c r="AT189" s="153" t="s">
        <v>253</v>
      </c>
      <c r="AU189" s="153" t="s">
        <v>96</v>
      </c>
      <c r="AV189" s="12" t="s">
        <v>96</v>
      </c>
      <c r="AW189" s="12" t="s">
        <v>40</v>
      </c>
      <c r="AX189" s="12" t="s">
        <v>87</v>
      </c>
      <c r="AY189" s="153" t="s">
        <v>245</v>
      </c>
    </row>
    <row r="190" spans="2:65" s="12" customFormat="1" ht="22.5">
      <c r="B190" s="152"/>
      <c r="D190" s="146" t="s">
        <v>253</v>
      </c>
      <c r="E190" s="153" t="s">
        <v>1</v>
      </c>
      <c r="F190" s="154" t="s">
        <v>1093</v>
      </c>
      <c r="H190" s="155">
        <v>2</v>
      </c>
      <c r="I190" s="156"/>
      <c r="L190" s="152"/>
      <c r="M190" s="157"/>
      <c r="T190" s="158"/>
      <c r="AT190" s="153" t="s">
        <v>253</v>
      </c>
      <c r="AU190" s="153" t="s">
        <v>96</v>
      </c>
      <c r="AV190" s="12" t="s">
        <v>96</v>
      </c>
      <c r="AW190" s="12" t="s">
        <v>40</v>
      </c>
      <c r="AX190" s="12" t="s">
        <v>87</v>
      </c>
      <c r="AY190" s="153" t="s">
        <v>245</v>
      </c>
    </row>
    <row r="191" spans="2:65" s="12" customFormat="1" ht="22.5">
      <c r="B191" s="152"/>
      <c r="D191" s="146" t="s">
        <v>253</v>
      </c>
      <c r="E191" s="153" t="s">
        <v>1</v>
      </c>
      <c r="F191" s="154" t="s">
        <v>1125</v>
      </c>
      <c r="H191" s="155">
        <v>1</v>
      </c>
      <c r="I191" s="156"/>
      <c r="L191" s="152"/>
      <c r="M191" s="157"/>
      <c r="T191" s="158"/>
      <c r="AT191" s="153" t="s">
        <v>253</v>
      </c>
      <c r="AU191" s="153" t="s">
        <v>96</v>
      </c>
      <c r="AV191" s="12" t="s">
        <v>96</v>
      </c>
      <c r="AW191" s="12" t="s">
        <v>40</v>
      </c>
      <c r="AX191" s="12" t="s">
        <v>87</v>
      </c>
      <c r="AY191" s="153" t="s">
        <v>245</v>
      </c>
    </row>
    <row r="192" spans="2:65" s="15" customFormat="1" ht="11.25">
      <c r="B192" s="177"/>
      <c r="D192" s="146" t="s">
        <v>253</v>
      </c>
      <c r="E192" s="178" t="s">
        <v>1</v>
      </c>
      <c r="F192" s="179" t="s">
        <v>695</v>
      </c>
      <c r="H192" s="180">
        <v>7</v>
      </c>
      <c r="I192" s="181"/>
      <c r="L192" s="177"/>
      <c r="M192" s="182"/>
      <c r="T192" s="183"/>
      <c r="AT192" s="178" t="s">
        <v>253</v>
      </c>
      <c r="AU192" s="178" t="s">
        <v>96</v>
      </c>
      <c r="AV192" s="15" t="s">
        <v>114</v>
      </c>
      <c r="AW192" s="15" t="s">
        <v>40</v>
      </c>
      <c r="AX192" s="15" t="s">
        <v>94</v>
      </c>
      <c r="AY192" s="178" t="s">
        <v>245</v>
      </c>
    </row>
    <row r="193" spans="2:65" s="1" customFormat="1" ht="24.2" customHeight="1">
      <c r="B193" s="33"/>
      <c r="C193" s="132" t="s">
        <v>383</v>
      </c>
      <c r="D193" s="132" t="s">
        <v>246</v>
      </c>
      <c r="E193" s="133" t="s">
        <v>1137</v>
      </c>
      <c r="F193" s="134" t="s">
        <v>1138</v>
      </c>
      <c r="G193" s="135" t="s">
        <v>334</v>
      </c>
      <c r="H193" s="136">
        <v>10</v>
      </c>
      <c r="I193" s="137"/>
      <c r="J193" s="138">
        <f>ROUND(I193*H193,2)</f>
        <v>0</v>
      </c>
      <c r="K193" s="134" t="s">
        <v>266</v>
      </c>
      <c r="L193" s="33"/>
      <c r="M193" s="139" t="s">
        <v>1</v>
      </c>
      <c r="N193" s="140" t="s">
        <v>52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251</v>
      </c>
      <c r="AT193" s="143" t="s">
        <v>246</v>
      </c>
      <c r="AU193" s="143" t="s">
        <v>96</v>
      </c>
      <c r="AY193" s="17" t="s">
        <v>245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94</v>
      </c>
      <c r="BK193" s="144">
        <f>ROUND(I193*H193,2)</f>
        <v>0</v>
      </c>
      <c r="BL193" s="17" t="s">
        <v>251</v>
      </c>
      <c r="BM193" s="143" t="s">
        <v>1139</v>
      </c>
    </row>
    <row r="194" spans="2:65" s="12" customFormat="1" ht="11.25">
      <c r="B194" s="152"/>
      <c r="D194" s="146" t="s">
        <v>253</v>
      </c>
      <c r="E194" s="153" t="s">
        <v>1</v>
      </c>
      <c r="F194" s="154" t="s">
        <v>1140</v>
      </c>
      <c r="H194" s="155">
        <v>1</v>
      </c>
      <c r="I194" s="156"/>
      <c r="L194" s="152"/>
      <c r="M194" s="157"/>
      <c r="T194" s="158"/>
      <c r="AT194" s="153" t="s">
        <v>253</v>
      </c>
      <c r="AU194" s="153" t="s">
        <v>96</v>
      </c>
      <c r="AV194" s="12" t="s">
        <v>96</v>
      </c>
      <c r="AW194" s="12" t="s">
        <v>40</v>
      </c>
      <c r="AX194" s="12" t="s">
        <v>87</v>
      </c>
      <c r="AY194" s="153" t="s">
        <v>245</v>
      </c>
    </row>
    <row r="195" spans="2:65" s="12" customFormat="1" ht="11.25">
      <c r="B195" s="152"/>
      <c r="D195" s="146" t="s">
        <v>253</v>
      </c>
      <c r="E195" s="153" t="s">
        <v>1</v>
      </c>
      <c r="F195" s="154" t="s">
        <v>1141</v>
      </c>
      <c r="H195" s="155">
        <v>1</v>
      </c>
      <c r="I195" s="156"/>
      <c r="L195" s="152"/>
      <c r="M195" s="157"/>
      <c r="T195" s="158"/>
      <c r="AT195" s="153" t="s">
        <v>253</v>
      </c>
      <c r="AU195" s="153" t="s">
        <v>96</v>
      </c>
      <c r="AV195" s="12" t="s">
        <v>96</v>
      </c>
      <c r="AW195" s="12" t="s">
        <v>40</v>
      </c>
      <c r="AX195" s="12" t="s">
        <v>87</v>
      </c>
      <c r="AY195" s="153" t="s">
        <v>245</v>
      </c>
    </row>
    <row r="196" spans="2:65" s="12" customFormat="1" ht="22.5">
      <c r="B196" s="152"/>
      <c r="D196" s="146" t="s">
        <v>253</v>
      </c>
      <c r="E196" s="153" t="s">
        <v>1</v>
      </c>
      <c r="F196" s="154" t="s">
        <v>1097</v>
      </c>
      <c r="H196" s="155">
        <v>2</v>
      </c>
      <c r="I196" s="156"/>
      <c r="L196" s="152"/>
      <c r="M196" s="157"/>
      <c r="T196" s="158"/>
      <c r="AT196" s="153" t="s">
        <v>253</v>
      </c>
      <c r="AU196" s="153" t="s">
        <v>96</v>
      </c>
      <c r="AV196" s="12" t="s">
        <v>96</v>
      </c>
      <c r="AW196" s="12" t="s">
        <v>40</v>
      </c>
      <c r="AX196" s="12" t="s">
        <v>87</v>
      </c>
      <c r="AY196" s="153" t="s">
        <v>245</v>
      </c>
    </row>
    <row r="197" spans="2:65" s="12" customFormat="1" ht="22.5">
      <c r="B197" s="152"/>
      <c r="D197" s="146" t="s">
        <v>253</v>
      </c>
      <c r="E197" s="153" t="s">
        <v>1</v>
      </c>
      <c r="F197" s="154" t="s">
        <v>1101</v>
      </c>
      <c r="H197" s="155">
        <v>1</v>
      </c>
      <c r="I197" s="156"/>
      <c r="L197" s="152"/>
      <c r="M197" s="157"/>
      <c r="T197" s="158"/>
      <c r="AT197" s="153" t="s">
        <v>253</v>
      </c>
      <c r="AU197" s="153" t="s">
        <v>96</v>
      </c>
      <c r="AV197" s="12" t="s">
        <v>96</v>
      </c>
      <c r="AW197" s="12" t="s">
        <v>40</v>
      </c>
      <c r="AX197" s="12" t="s">
        <v>87</v>
      </c>
      <c r="AY197" s="153" t="s">
        <v>245</v>
      </c>
    </row>
    <row r="198" spans="2:65" s="12" customFormat="1" ht="22.5">
      <c r="B198" s="152"/>
      <c r="D198" s="146" t="s">
        <v>253</v>
      </c>
      <c r="E198" s="153" t="s">
        <v>1</v>
      </c>
      <c r="F198" s="154" t="s">
        <v>1105</v>
      </c>
      <c r="H198" s="155">
        <v>5</v>
      </c>
      <c r="I198" s="156"/>
      <c r="L198" s="152"/>
      <c r="M198" s="157"/>
      <c r="T198" s="158"/>
      <c r="AT198" s="153" t="s">
        <v>253</v>
      </c>
      <c r="AU198" s="153" t="s">
        <v>96</v>
      </c>
      <c r="AV198" s="12" t="s">
        <v>96</v>
      </c>
      <c r="AW198" s="12" t="s">
        <v>40</v>
      </c>
      <c r="AX198" s="12" t="s">
        <v>87</v>
      </c>
      <c r="AY198" s="153" t="s">
        <v>245</v>
      </c>
    </row>
    <row r="199" spans="2:65" s="15" customFormat="1" ht="11.25">
      <c r="B199" s="177"/>
      <c r="D199" s="146" t="s">
        <v>253</v>
      </c>
      <c r="E199" s="178" t="s">
        <v>1</v>
      </c>
      <c r="F199" s="179" t="s">
        <v>695</v>
      </c>
      <c r="H199" s="180">
        <v>10</v>
      </c>
      <c r="I199" s="181"/>
      <c r="L199" s="177"/>
      <c r="M199" s="182"/>
      <c r="T199" s="183"/>
      <c r="AT199" s="178" t="s">
        <v>253</v>
      </c>
      <c r="AU199" s="178" t="s">
        <v>96</v>
      </c>
      <c r="AV199" s="15" t="s">
        <v>114</v>
      </c>
      <c r="AW199" s="15" t="s">
        <v>40</v>
      </c>
      <c r="AX199" s="15" t="s">
        <v>94</v>
      </c>
      <c r="AY199" s="178" t="s">
        <v>245</v>
      </c>
    </row>
    <row r="200" spans="2:65" s="1" customFormat="1" ht="33" customHeight="1">
      <c r="B200" s="33"/>
      <c r="C200" s="132" t="s">
        <v>388</v>
      </c>
      <c r="D200" s="132" t="s">
        <v>246</v>
      </c>
      <c r="E200" s="133" t="s">
        <v>1142</v>
      </c>
      <c r="F200" s="134" t="s">
        <v>1143</v>
      </c>
      <c r="G200" s="135" t="s">
        <v>334</v>
      </c>
      <c r="H200" s="136">
        <v>20</v>
      </c>
      <c r="I200" s="137"/>
      <c r="J200" s="138">
        <f>ROUND(I200*H200,2)</f>
        <v>0</v>
      </c>
      <c r="K200" s="134" t="s">
        <v>266</v>
      </c>
      <c r="L200" s="33"/>
      <c r="M200" s="139" t="s">
        <v>1</v>
      </c>
      <c r="N200" s="140" t="s">
        <v>52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251</v>
      </c>
      <c r="AT200" s="143" t="s">
        <v>246</v>
      </c>
      <c r="AU200" s="143" t="s">
        <v>96</v>
      </c>
      <c r="AY200" s="17" t="s">
        <v>245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94</v>
      </c>
      <c r="BK200" s="144">
        <f>ROUND(I200*H200,2)</f>
        <v>0</v>
      </c>
      <c r="BL200" s="17" t="s">
        <v>251</v>
      </c>
      <c r="BM200" s="143" t="s">
        <v>1144</v>
      </c>
    </row>
    <row r="201" spans="2:65" s="12" customFormat="1" ht="11.25">
      <c r="B201" s="152"/>
      <c r="D201" s="146" t="s">
        <v>253</v>
      </c>
      <c r="E201" s="153" t="s">
        <v>1</v>
      </c>
      <c r="F201" s="154" t="s">
        <v>1145</v>
      </c>
      <c r="H201" s="155">
        <v>3</v>
      </c>
      <c r="I201" s="156"/>
      <c r="L201" s="152"/>
      <c r="M201" s="157"/>
      <c r="T201" s="158"/>
      <c r="AT201" s="153" t="s">
        <v>253</v>
      </c>
      <c r="AU201" s="153" t="s">
        <v>96</v>
      </c>
      <c r="AV201" s="12" t="s">
        <v>96</v>
      </c>
      <c r="AW201" s="12" t="s">
        <v>40</v>
      </c>
      <c r="AX201" s="12" t="s">
        <v>87</v>
      </c>
      <c r="AY201" s="153" t="s">
        <v>245</v>
      </c>
    </row>
    <row r="202" spans="2:65" s="12" customFormat="1" ht="22.5">
      <c r="B202" s="152"/>
      <c r="D202" s="146" t="s">
        <v>253</v>
      </c>
      <c r="E202" s="153" t="s">
        <v>1</v>
      </c>
      <c r="F202" s="154" t="s">
        <v>1077</v>
      </c>
      <c r="H202" s="155">
        <v>1</v>
      </c>
      <c r="I202" s="156"/>
      <c r="L202" s="152"/>
      <c r="M202" s="157"/>
      <c r="T202" s="158"/>
      <c r="AT202" s="153" t="s">
        <v>253</v>
      </c>
      <c r="AU202" s="153" t="s">
        <v>96</v>
      </c>
      <c r="AV202" s="12" t="s">
        <v>96</v>
      </c>
      <c r="AW202" s="12" t="s">
        <v>40</v>
      </c>
      <c r="AX202" s="12" t="s">
        <v>87</v>
      </c>
      <c r="AY202" s="153" t="s">
        <v>245</v>
      </c>
    </row>
    <row r="203" spans="2:65" s="12" customFormat="1" ht="22.5">
      <c r="B203" s="152"/>
      <c r="D203" s="146" t="s">
        <v>253</v>
      </c>
      <c r="E203" s="153" t="s">
        <v>1</v>
      </c>
      <c r="F203" s="154" t="s">
        <v>1081</v>
      </c>
      <c r="H203" s="155">
        <v>2</v>
      </c>
      <c r="I203" s="156"/>
      <c r="L203" s="152"/>
      <c r="M203" s="157"/>
      <c r="T203" s="158"/>
      <c r="AT203" s="153" t="s">
        <v>253</v>
      </c>
      <c r="AU203" s="153" t="s">
        <v>96</v>
      </c>
      <c r="AV203" s="12" t="s">
        <v>96</v>
      </c>
      <c r="AW203" s="12" t="s">
        <v>40</v>
      </c>
      <c r="AX203" s="12" t="s">
        <v>87</v>
      </c>
      <c r="AY203" s="153" t="s">
        <v>245</v>
      </c>
    </row>
    <row r="204" spans="2:65" s="12" customFormat="1" ht="22.5">
      <c r="B204" s="152"/>
      <c r="D204" s="146" t="s">
        <v>253</v>
      </c>
      <c r="E204" s="153" t="s">
        <v>1</v>
      </c>
      <c r="F204" s="154" t="s">
        <v>1085</v>
      </c>
      <c r="H204" s="155">
        <v>1</v>
      </c>
      <c r="I204" s="156"/>
      <c r="L204" s="152"/>
      <c r="M204" s="157"/>
      <c r="T204" s="158"/>
      <c r="AT204" s="153" t="s">
        <v>253</v>
      </c>
      <c r="AU204" s="153" t="s">
        <v>96</v>
      </c>
      <c r="AV204" s="12" t="s">
        <v>96</v>
      </c>
      <c r="AW204" s="12" t="s">
        <v>40</v>
      </c>
      <c r="AX204" s="12" t="s">
        <v>87</v>
      </c>
      <c r="AY204" s="153" t="s">
        <v>245</v>
      </c>
    </row>
    <row r="205" spans="2:65" s="12" customFormat="1" ht="22.5">
      <c r="B205" s="152"/>
      <c r="D205" s="146" t="s">
        <v>253</v>
      </c>
      <c r="E205" s="153" t="s">
        <v>1</v>
      </c>
      <c r="F205" s="154" t="s">
        <v>1146</v>
      </c>
      <c r="H205" s="155">
        <v>6</v>
      </c>
      <c r="I205" s="156"/>
      <c r="L205" s="152"/>
      <c r="M205" s="157"/>
      <c r="T205" s="158"/>
      <c r="AT205" s="153" t="s">
        <v>253</v>
      </c>
      <c r="AU205" s="153" t="s">
        <v>96</v>
      </c>
      <c r="AV205" s="12" t="s">
        <v>96</v>
      </c>
      <c r="AW205" s="12" t="s">
        <v>40</v>
      </c>
      <c r="AX205" s="12" t="s">
        <v>87</v>
      </c>
      <c r="AY205" s="153" t="s">
        <v>245</v>
      </c>
    </row>
    <row r="206" spans="2:65" s="12" customFormat="1" ht="22.5">
      <c r="B206" s="152"/>
      <c r="D206" s="146" t="s">
        <v>253</v>
      </c>
      <c r="E206" s="153" t="s">
        <v>1</v>
      </c>
      <c r="F206" s="154" t="s">
        <v>1113</v>
      </c>
      <c r="H206" s="155">
        <v>2</v>
      </c>
      <c r="I206" s="156"/>
      <c r="L206" s="152"/>
      <c r="M206" s="157"/>
      <c r="T206" s="158"/>
      <c r="AT206" s="153" t="s">
        <v>253</v>
      </c>
      <c r="AU206" s="153" t="s">
        <v>96</v>
      </c>
      <c r="AV206" s="12" t="s">
        <v>96</v>
      </c>
      <c r="AW206" s="12" t="s">
        <v>40</v>
      </c>
      <c r="AX206" s="12" t="s">
        <v>87</v>
      </c>
      <c r="AY206" s="153" t="s">
        <v>245</v>
      </c>
    </row>
    <row r="207" spans="2:65" s="12" customFormat="1" ht="22.5">
      <c r="B207" s="152"/>
      <c r="D207" s="146" t="s">
        <v>253</v>
      </c>
      <c r="E207" s="153" t="s">
        <v>1</v>
      </c>
      <c r="F207" s="154" t="s">
        <v>1117</v>
      </c>
      <c r="H207" s="155">
        <v>4</v>
      </c>
      <c r="I207" s="156"/>
      <c r="L207" s="152"/>
      <c r="M207" s="157"/>
      <c r="T207" s="158"/>
      <c r="AT207" s="153" t="s">
        <v>253</v>
      </c>
      <c r="AU207" s="153" t="s">
        <v>96</v>
      </c>
      <c r="AV207" s="12" t="s">
        <v>96</v>
      </c>
      <c r="AW207" s="12" t="s">
        <v>40</v>
      </c>
      <c r="AX207" s="12" t="s">
        <v>87</v>
      </c>
      <c r="AY207" s="153" t="s">
        <v>245</v>
      </c>
    </row>
    <row r="208" spans="2:65" s="12" customFormat="1" ht="22.5">
      <c r="B208" s="152"/>
      <c r="D208" s="146" t="s">
        <v>253</v>
      </c>
      <c r="E208" s="153" t="s">
        <v>1</v>
      </c>
      <c r="F208" s="154" t="s">
        <v>1121</v>
      </c>
      <c r="H208" s="155">
        <v>1</v>
      </c>
      <c r="I208" s="156"/>
      <c r="L208" s="152"/>
      <c r="M208" s="157"/>
      <c r="T208" s="158"/>
      <c r="AT208" s="153" t="s">
        <v>253</v>
      </c>
      <c r="AU208" s="153" t="s">
        <v>96</v>
      </c>
      <c r="AV208" s="12" t="s">
        <v>96</v>
      </c>
      <c r="AW208" s="12" t="s">
        <v>40</v>
      </c>
      <c r="AX208" s="12" t="s">
        <v>87</v>
      </c>
      <c r="AY208" s="153" t="s">
        <v>245</v>
      </c>
    </row>
    <row r="209" spans="2:65" s="15" customFormat="1" ht="11.25">
      <c r="B209" s="177"/>
      <c r="D209" s="146" t="s">
        <v>253</v>
      </c>
      <c r="E209" s="178" t="s">
        <v>1</v>
      </c>
      <c r="F209" s="179" t="s">
        <v>695</v>
      </c>
      <c r="H209" s="180">
        <v>20</v>
      </c>
      <c r="I209" s="181"/>
      <c r="L209" s="177"/>
      <c r="M209" s="182"/>
      <c r="T209" s="183"/>
      <c r="AT209" s="178" t="s">
        <v>253</v>
      </c>
      <c r="AU209" s="178" t="s">
        <v>96</v>
      </c>
      <c r="AV209" s="15" t="s">
        <v>114</v>
      </c>
      <c r="AW209" s="15" t="s">
        <v>40</v>
      </c>
      <c r="AX209" s="15" t="s">
        <v>94</v>
      </c>
      <c r="AY209" s="178" t="s">
        <v>245</v>
      </c>
    </row>
    <row r="210" spans="2:65" s="1" customFormat="1" ht="24.2" customHeight="1">
      <c r="B210" s="33"/>
      <c r="C210" s="132" t="s">
        <v>182</v>
      </c>
      <c r="D210" s="132" t="s">
        <v>246</v>
      </c>
      <c r="E210" s="133" t="s">
        <v>1147</v>
      </c>
      <c r="F210" s="134" t="s">
        <v>1148</v>
      </c>
      <c r="G210" s="135" t="s">
        <v>334</v>
      </c>
      <c r="H210" s="136">
        <v>6</v>
      </c>
      <c r="I210" s="137"/>
      <c r="J210" s="138">
        <f>ROUND(I210*H210,2)</f>
        <v>0</v>
      </c>
      <c r="K210" s="134" t="s">
        <v>266</v>
      </c>
      <c r="L210" s="33"/>
      <c r="M210" s="139" t="s">
        <v>1</v>
      </c>
      <c r="N210" s="140" t="s">
        <v>52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251</v>
      </c>
      <c r="AT210" s="143" t="s">
        <v>246</v>
      </c>
      <c r="AU210" s="143" t="s">
        <v>96</v>
      </c>
      <c r="AY210" s="17" t="s">
        <v>245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94</v>
      </c>
      <c r="BK210" s="144">
        <f>ROUND(I210*H210,2)</f>
        <v>0</v>
      </c>
      <c r="BL210" s="17" t="s">
        <v>251</v>
      </c>
      <c r="BM210" s="143" t="s">
        <v>1149</v>
      </c>
    </row>
    <row r="211" spans="2:65" s="12" customFormat="1" ht="11.25">
      <c r="B211" s="152"/>
      <c r="D211" s="146" t="s">
        <v>253</v>
      </c>
      <c r="E211" s="153" t="s">
        <v>1</v>
      </c>
      <c r="F211" s="154" t="s">
        <v>1129</v>
      </c>
      <c r="H211" s="155">
        <v>3</v>
      </c>
      <c r="I211" s="156"/>
      <c r="L211" s="152"/>
      <c r="M211" s="157"/>
      <c r="T211" s="158"/>
      <c r="AT211" s="153" t="s">
        <v>253</v>
      </c>
      <c r="AU211" s="153" t="s">
        <v>96</v>
      </c>
      <c r="AV211" s="12" t="s">
        <v>96</v>
      </c>
      <c r="AW211" s="12" t="s">
        <v>40</v>
      </c>
      <c r="AX211" s="12" t="s">
        <v>87</v>
      </c>
      <c r="AY211" s="153" t="s">
        <v>245</v>
      </c>
    </row>
    <row r="212" spans="2:65" s="12" customFormat="1" ht="11.25">
      <c r="B212" s="152"/>
      <c r="D212" s="146" t="s">
        <v>253</v>
      </c>
      <c r="E212" s="153" t="s">
        <v>1</v>
      </c>
      <c r="F212" s="154" t="s">
        <v>1133</v>
      </c>
      <c r="H212" s="155">
        <v>3</v>
      </c>
      <c r="I212" s="156"/>
      <c r="L212" s="152"/>
      <c r="M212" s="157"/>
      <c r="T212" s="158"/>
      <c r="AT212" s="153" t="s">
        <v>253</v>
      </c>
      <c r="AU212" s="153" t="s">
        <v>96</v>
      </c>
      <c r="AV212" s="12" t="s">
        <v>96</v>
      </c>
      <c r="AW212" s="12" t="s">
        <v>40</v>
      </c>
      <c r="AX212" s="12" t="s">
        <v>87</v>
      </c>
      <c r="AY212" s="153" t="s">
        <v>245</v>
      </c>
    </row>
    <row r="213" spans="2:65" s="15" customFormat="1" ht="11.25">
      <c r="B213" s="177"/>
      <c r="D213" s="146" t="s">
        <v>253</v>
      </c>
      <c r="E213" s="178" t="s">
        <v>1</v>
      </c>
      <c r="F213" s="179" t="s">
        <v>695</v>
      </c>
      <c r="H213" s="180">
        <v>6</v>
      </c>
      <c r="I213" s="181"/>
      <c r="L213" s="177"/>
      <c r="M213" s="182"/>
      <c r="T213" s="183"/>
      <c r="AT213" s="178" t="s">
        <v>253</v>
      </c>
      <c r="AU213" s="178" t="s">
        <v>96</v>
      </c>
      <c r="AV213" s="15" t="s">
        <v>114</v>
      </c>
      <c r="AW213" s="15" t="s">
        <v>40</v>
      </c>
      <c r="AX213" s="15" t="s">
        <v>94</v>
      </c>
      <c r="AY213" s="178" t="s">
        <v>245</v>
      </c>
    </row>
    <row r="214" spans="2:65" s="1" customFormat="1" ht="21.75" customHeight="1">
      <c r="B214" s="33"/>
      <c r="C214" s="132" t="s">
        <v>399</v>
      </c>
      <c r="D214" s="132" t="s">
        <v>246</v>
      </c>
      <c r="E214" s="133" t="s">
        <v>1150</v>
      </c>
      <c r="F214" s="134" t="s">
        <v>1151</v>
      </c>
      <c r="G214" s="135" t="s">
        <v>334</v>
      </c>
      <c r="H214" s="136">
        <v>2</v>
      </c>
      <c r="I214" s="137"/>
      <c r="J214" s="138">
        <f>ROUND(I214*H214,2)</f>
        <v>0</v>
      </c>
      <c r="K214" s="134" t="s">
        <v>266</v>
      </c>
      <c r="L214" s="33"/>
      <c r="M214" s="139" t="s">
        <v>1</v>
      </c>
      <c r="N214" s="140" t="s">
        <v>52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251</v>
      </c>
      <c r="AT214" s="143" t="s">
        <v>246</v>
      </c>
      <c r="AU214" s="143" t="s">
        <v>96</v>
      </c>
      <c r="AY214" s="17" t="s">
        <v>245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94</v>
      </c>
      <c r="BK214" s="144">
        <f>ROUND(I214*H214,2)</f>
        <v>0</v>
      </c>
      <c r="BL214" s="17" t="s">
        <v>251</v>
      </c>
      <c r="BM214" s="143" t="s">
        <v>1152</v>
      </c>
    </row>
    <row r="215" spans="2:65" s="12" customFormat="1" ht="11.25">
      <c r="B215" s="152"/>
      <c r="D215" s="146" t="s">
        <v>253</v>
      </c>
      <c r="E215" s="153" t="s">
        <v>1</v>
      </c>
      <c r="F215" s="154" t="s">
        <v>1036</v>
      </c>
      <c r="H215" s="155">
        <v>2</v>
      </c>
      <c r="I215" s="156"/>
      <c r="L215" s="152"/>
      <c r="M215" s="157"/>
      <c r="T215" s="158"/>
      <c r="AT215" s="153" t="s">
        <v>253</v>
      </c>
      <c r="AU215" s="153" t="s">
        <v>96</v>
      </c>
      <c r="AV215" s="12" t="s">
        <v>96</v>
      </c>
      <c r="AW215" s="12" t="s">
        <v>40</v>
      </c>
      <c r="AX215" s="12" t="s">
        <v>94</v>
      </c>
      <c r="AY215" s="153" t="s">
        <v>245</v>
      </c>
    </row>
    <row r="216" spans="2:65" s="1" customFormat="1" ht="37.9" customHeight="1">
      <c r="B216" s="33"/>
      <c r="C216" s="132" t="s">
        <v>191</v>
      </c>
      <c r="D216" s="132" t="s">
        <v>246</v>
      </c>
      <c r="E216" s="133" t="s">
        <v>1153</v>
      </c>
      <c r="F216" s="134" t="s">
        <v>1154</v>
      </c>
      <c r="G216" s="135" t="s">
        <v>334</v>
      </c>
      <c r="H216" s="136">
        <v>10</v>
      </c>
      <c r="I216" s="137"/>
      <c r="J216" s="138">
        <f>ROUND(I216*H216,2)</f>
        <v>0</v>
      </c>
      <c r="K216" s="134" t="s">
        <v>266</v>
      </c>
      <c r="L216" s="33"/>
      <c r="M216" s="139" t="s">
        <v>1</v>
      </c>
      <c r="N216" s="140" t="s">
        <v>52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251</v>
      </c>
      <c r="AT216" s="143" t="s">
        <v>246</v>
      </c>
      <c r="AU216" s="143" t="s">
        <v>96</v>
      </c>
      <c r="AY216" s="17" t="s">
        <v>245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94</v>
      </c>
      <c r="BK216" s="144">
        <f>ROUND(I216*H216,2)</f>
        <v>0</v>
      </c>
      <c r="BL216" s="17" t="s">
        <v>251</v>
      </c>
      <c r="BM216" s="143" t="s">
        <v>1155</v>
      </c>
    </row>
    <row r="217" spans="2:65" s="12" customFormat="1" ht="22.5">
      <c r="B217" s="152"/>
      <c r="D217" s="146" t="s">
        <v>253</v>
      </c>
      <c r="E217" s="153" t="s">
        <v>1</v>
      </c>
      <c r="F217" s="154" t="s">
        <v>1156</v>
      </c>
      <c r="H217" s="155">
        <v>10</v>
      </c>
      <c r="I217" s="156"/>
      <c r="L217" s="152"/>
      <c r="M217" s="157"/>
      <c r="T217" s="158"/>
      <c r="AT217" s="153" t="s">
        <v>253</v>
      </c>
      <c r="AU217" s="153" t="s">
        <v>96</v>
      </c>
      <c r="AV217" s="12" t="s">
        <v>96</v>
      </c>
      <c r="AW217" s="12" t="s">
        <v>40</v>
      </c>
      <c r="AX217" s="12" t="s">
        <v>94</v>
      </c>
      <c r="AY217" s="153" t="s">
        <v>245</v>
      </c>
    </row>
    <row r="218" spans="2:65" s="11" customFormat="1" ht="22.5">
      <c r="B218" s="145"/>
      <c r="D218" s="146" t="s">
        <v>253</v>
      </c>
      <c r="E218" s="147" t="s">
        <v>1</v>
      </c>
      <c r="F218" s="148" t="s">
        <v>1157</v>
      </c>
      <c r="H218" s="147" t="s">
        <v>1</v>
      </c>
      <c r="I218" s="149"/>
      <c r="L218" s="145"/>
      <c r="M218" s="150"/>
      <c r="T218" s="151"/>
      <c r="AT218" s="147" t="s">
        <v>253</v>
      </c>
      <c r="AU218" s="147" t="s">
        <v>96</v>
      </c>
      <c r="AV218" s="11" t="s">
        <v>94</v>
      </c>
      <c r="AW218" s="11" t="s">
        <v>40</v>
      </c>
      <c r="AX218" s="11" t="s">
        <v>87</v>
      </c>
      <c r="AY218" s="147" t="s">
        <v>245</v>
      </c>
    </row>
    <row r="219" spans="2:65" s="10" customFormat="1" ht="22.9" customHeight="1">
      <c r="B219" s="122"/>
      <c r="D219" s="123" t="s">
        <v>86</v>
      </c>
      <c r="E219" s="175" t="s">
        <v>968</v>
      </c>
      <c r="F219" s="175" t="s">
        <v>969</v>
      </c>
      <c r="I219" s="125"/>
      <c r="J219" s="176">
        <f>BK219</f>
        <v>0</v>
      </c>
      <c r="L219" s="122"/>
      <c r="M219" s="127"/>
      <c r="P219" s="128">
        <f>P220</f>
        <v>0</v>
      </c>
      <c r="R219" s="128">
        <f>R220</f>
        <v>0</v>
      </c>
      <c r="T219" s="129">
        <f>T220</f>
        <v>0</v>
      </c>
      <c r="AR219" s="123" t="s">
        <v>94</v>
      </c>
      <c r="AT219" s="130" t="s">
        <v>86</v>
      </c>
      <c r="AU219" s="130" t="s">
        <v>94</v>
      </c>
      <c r="AY219" s="123" t="s">
        <v>245</v>
      </c>
      <c r="BK219" s="131">
        <f>BK220</f>
        <v>0</v>
      </c>
    </row>
    <row r="220" spans="2:65" s="1" customFormat="1" ht="24.2" customHeight="1">
      <c r="B220" s="33"/>
      <c r="C220" s="132" t="s">
        <v>425</v>
      </c>
      <c r="D220" s="132" t="s">
        <v>246</v>
      </c>
      <c r="E220" s="133" t="s">
        <v>1158</v>
      </c>
      <c r="F220" s="134" t="s">
        <v>1159</v>
      </c>
      <c r="G220" s="135" t="s">
        <v>258</v>
      </c>
      <c r="H220" s="136">
        <v>5.8559999999999999</v>
      </c>
      <c r="I220" s="137"/>
      <c r="J220" s="138">
        <f>ROUND(I220*H220,2)</f>
        <v>0</v>
      </c>
      <c r="K220" s="134" t="s">
        <v>250</v>
      </c>
      <c r="L220" s="33"/>
      <c r="M220" s="166" t="s">
        <v>1</v>
      </c>
      <c r="N220" s="167" t="s">
        <v>52</v>
      </c>
      <c r="O220" s="168"/>
      <c r="P220" s="169">
        <f>O220*H220</f>
        <v>0</v>
      </c>
      <c r="Q220" s="169">
        <v>0</v>
      </c>
      <c r="R220" s="169">
        <f>Q220*H220</f>
        <v>0</v>
      </c>
      <c r="S220" s="169">
        <v>0</v>
      </c>
      <c r="T220" s="170">
        <f>S220*H220</f>
        <v>0</v>
      </c>
      <c r="AR220" s="143" t="s">
        <v>251</v>
      </c>
      <c r="AT220" s="143" t="s">
        <v>246</v>
      </c>
      <c r="AU220" s="143" t="s">
        <v>96</v>
      </c>
      <c r="AY220" s="17" t="s">
        <v>245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94</v>
      </c>
      <c r="BK220" s="144">
        <f>ROUND(I220*H220,2)</f>
        <v>0</v>
      </c>
      <c r="BL220" s="17" t="s">
        <v>251</v>
      </c>
      <c r="BM220" s="143" t="s">
        <v>1160</v>
      </c>
    </row>
    <row r="221" spans="2:65" s="1" customFormat="1" ht="6.95" customHeight="1">
      <c r="B221" s="45"/>
      <c r="C221" s="46"/>
      <c r="D221" s="46"/>
      <c r="E221" s="46"/>
      <c r="F221" s="46"/>
      <c r="G221" s="46"/>
      <c r="H221" s="46"/>
      <c r="I221" s="46"/>
      <c r="J221" s="46"/>
      <c r="K221" s="46"/>
      <c r="L221" s="33"/>
    </row>
  </sheetData>
  <sheetProtection algorithmName="SHA-512" hashValue="m02SOmdqP67nZrEm2ZPcL4sbvwOy0w57HYSxp2XFjaI53OulggpX69n0NFM00pI6MQN4iFPXOJdEYvH/8ybaGw==" saltValue="LYHUZm5oy8zL4Qw++fitU2Nkqsmh6X8gFRyjk7It8KaFXUyuVjpp27av02mwBoirj+j9pY6wSeex/4XUTFmrsw==" spinCount="100000" sheet="1" objects="1" scenarios="1" formatColumns="0" formatRows="0" autoFilter="0"/>
  <autoFilter ref="C126:K220" xr:uid="{00000000-0009-0000-0000-000004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B2:BM2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.75">
      <c r="B8" s="20"/>
      <c r="D8" s="27" t="s">
        <v>192</v>
      </c>
      <c r="L8" s="20"/>
    </row>
    <row r="9" spans="2:46" ht="16.5" customHeight="1">
      <c r="B9" s="20"/>
      <c r="E9" s="243" t="s">
        <v>195</v>
      </c>
      <c r="F9" s="228"/>
      <c r="G9" s="228"/>
      <c r="H9" s="228"/>
      <c r="L9" s="20"/>
    </row>
    <row r="10" spans="2:46" ht="12" customHeight="1">
      <c r="B10" s="20"/>
      <c r="D10" s="27" t="s">
        <v>198</v>
      </c>
      <c r="L10" s="20"/>
    </row>
    <row r="11" spans="2:46" s="1" customFormat="1" ht="16.5" customHeight="1">
      <c r="B11" s="33"/>
      <c r="E11" s="219" t="s">
        <v>1022</v>
      </c>
      <c r="F11" s="245"/>
      <c r="G11" s="245"/>
      <c r="H11" s="245"/>
      <c r="L11" s="33"/>
    </row>
    <row r="12" spans="2:46" s="1" customFormat="1" ht="12" customHeight="1">
      <c r="B12" s="33"/>
      <c r="D12" s="27" t="s">
        <v>1023</v>
      </c>
      <c r="L12" s="33"/>
    </row>
    <row r="13" spans="2:46" s="1" customFormat="1" ht="16.5" customHeight="1">
      <c r="B13" s="33"/>
      <c r="E13" s="208" t="s">
        <v>1161</v>
      </c>
      <c r="F13" s="245"/>
      <c r="G13" s="245"/>
      <c r="H13" s="245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28. 1. 2025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6" t="str">
        <f>'Rekapitulace stavby'!E14</f>
        <v>Vyplň údaj</v>
      </c>
      <c r="F22" s="227"/>
      <c r="G22" s="227"/>
      <c r="H22" s="227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37</v>
      </c>
      <c r="L24" s="33"/>
    </row>
    <row r="25" spans="2:12" s="1" customFormat="1" ht="18" customHeight="1">
      <c r="B25" s="33"/>
      <c r="E25" s="25" t="s">
        <v>38</v>
      </c>
      <c r="I25" s="27" t="s">
        <v>33</v>
      </c>
      <c r="J25" s="25" t="s">
        <v>39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41</v>
      </c>
      <c r="I27" s="27" t="s">
        <v>31</v>
      </c>
      <c r="J27" s="25" t="s">
        <v>1</v>
      </c>
      <c r="L27" s="33"/>
    </row>
    <row r="28" spans="2:12" s="1" customFormat="1" ht="18" customHeight="1">
      <c r="B28" s="33"/>
      <c r="E28" s="25" t="s">
        <v>1025</v>
      </c>
      <c r="I28" s="27" t="s">
        <v>33</v>
      </c>
      <c r="J28" s="25" t="s">
        <v>1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45</v>
      </c>
      <c r="L30" s="33"/>
    </row>
    <row r="31" spans="2:12" s="7" customFormat="1" ht="16.5" customHeight="1">
      <c r="B31" s="96"/>
      <c r="E31" s="232" t="s">
        <v>1</v>
      </c>
      <c r="F31" s="232"/>
      <c r="G31" s="232"/>
      <c r="H31" s="232"/>
      <c r="L31" s="96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7" t="s">
        <v>47</v>
      </c>
      <c r="J34" s="67">
        <f>ROUND(J128,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49</v>
      </c>
      <c r="I36" s="36" t="s">
        <v>48</v>
      </c>
      <c r="J36" s="36" t="s">
        <v>50</v>
      </c>
      <c r="L36" s="33"/>
    </row>
    <row r="37" spans="2:12" s="1" customFormat="1" ht="14.45" customHeight="1">
      <c r="B37" s="33"/>
      <c r="D37" s="56" t="s">
        <v>51</v>
      </c>
      <c r="E37" s="27" t="s">
        <v>52</v>
      </c>
      <c r="F37" s="87">
        <f>ROUND((SUM(BE128:BE247)),  2)</f>
        <v>0</v>
      </c>
      <c r="I37" s="98">
        <v>0.21</v>
      </c>
      <c r="J37" s="87">
        <f>ROUND(((SUM(BE128:BE247))*I37),  2)</f>
        <v>0</v>
      </c>
      <c r="L37" s="33"/>
    </row>
    <row r="38" spans="2:12" s="1" customFormat="1" ht="14.45" customHeight="1">
      <c r="B38" s="33"/>
      <c r="E38" s="27" t="s">
        <v>53</v>
      </c>
      <c r="F38" s="87">
        <f>ROUND((SUM(BF128:BF247)),  2)</f>
        <v>0</v>
      </c>
      <c r="I38" s="98">
        <v>0.12</v>
      </c>
      <c r="J38" s="87">
        <f>ROUND(((SUM(BF128:BF247))*I38),  2)</f>
        <v>0</v>
      </c>
      <c r="L38" s="33"/>
    </row>
    <row r="39" spans="2:12" s="1" customFormat="1" ht="14.45" hidden="1" customHeight="1">
      <c r="B39" s="33"/>
      <c r="E39" s="27" t="s">
        <v>54</v>
      </c>
      <c r="F39" s="87">
        <f>ROUND((SUM(BG128:BG247)),  2)</f>
        <v>0</v>
      </c>
      <c r="I39" s="98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55</v>
      </c>
      <c r="F40" s="87">
        <f>ROUND((SUM(BH128:BH247)),  2)</f>
        <v>0</v>
      </c>
      <c r="I40" s="98">
        <v>0.12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56</v>
      </c>
      <c r="F41" s="87">
        <f>ROUND((SUM(BI128:BI247)),  2)</f>
        <v>0</v>
      </c>
      <c r="I41" s="98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9"/>
      <c r="D43" s="100" t="s">
        <v>57</v>
      </c>
      <c r="E43" s="58"/>
      <c r="F43" s="58"/>
      <c r="G43" s="101" t="s">
        <v>58</v>
      </c>
      <c r="H43" s="102" t="s">
        <v>59</v>
      </c>
      <c r="I43" s="58"/>
      <c r="J43" s="103">
        <f>SUM(J34:J41)</f>
        <v>0</v>
      </c>
      <c r="K43" s="104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60</v>
      </c>
      <c r="E50" s="43"/>
      <c r="F50" s="43"/>
      <c r="G50" s="42" t="s">
        <v>61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62</v>
      </c>
      <c r="E61" s="35"/>
      <c r="F61" s="105" t="s">
        <v>63</v>
      </c>
      <c r="G61" s="44" t="s">
        <v>62</v>
      </c>
      <c r="H61" s="35"/>
      <c r="I61" s="35"/>
      <c r="J61" s="106" t="s">
        <v>63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64</v>
      </c>
      <c r="E65" s="43"/>
      <c r="F65" s="43"/>
      <c r="G65" s="42" t="s">
        <v>65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62</v>
      </c>
      <c r="E76" s="35"/>
      <c r="F76" s="105" t="s">
        <v>63</v>
      </c>
      <c r="G76" s="44" t="s">
        <v>62</v>
      </c>
      <c r="H76" s="35"/>
      <c r="I76" s="35"/>
      <c r="J76" s="106" t="s">
        <v>63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221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3" t="str">
        <f>E7</f>
        <v>REVITALIZACE PARKU SMETANOVY SADY, JIHLAVA</v>
      </c>
      <c r="F85" s="244"/>
      <c r="G85" s="244"/>
      <c r="H85" s="244"/>
      <c r="L85" s="33"/>
    </row>
    <row r="86" spans="2:12" ht="12" customHeight="1">
      <c r="B86" s="20"/>
      <c r="C86" s="27" t="s">
        <v>192</v>
      </c>
      <c r="L86" s="20"/>
    </row>
    <row r="87" spans="2:12" ht="16.5" customHeight="1">
      <c r="B87" s="20"/>
      <c r="E87" s="243" t="s">
        <v>195</v>
      </c>
      <c r="F87" s="228"/>
      <c r="G87" s="228"/>
      <c r="H87" s="228"/>
      <c r="L87" s="20"/>
    </row>
    <row r="88" spans="2:12" ht="12" customHeight="1">
      <c r="B88" s="20"/>
      <c r="C88" s="27" t="s">
        <v>198</v>
      </c>
      <c r="L88" s="20"/>
    </row>
    <row r="89" spans="2:12" s="1" customFormat="1" ht="16.5" customHeight="1">
      <c r="B89" s="33"/>
      <c r="E89" s="219" t="s">
        <v>1022</v>
      </c>
      <c r="F89" s="245"/>
      <c r="G89" s="245"/>
      <c r="H89" s="245"/>
      <c r="L89" s="33"/>
    </row>
    <row r="90" spans="2:12" s="1" customFormat="1" ht="12" customHeight="1">
      <c r="B90" s="33"/>
      <c r="C90" s="27" t="s">
        <v>1023</v>
      </c>
      <c r="L90" s="33"/>
    </row>
    <row r="91" spans="2:12" s="1" customFormat="1" ht="16.5" customHeight="1">
      <c r="B91" s="33"/>
      <c r="E91" s="208" t="str">
        <f>E13</f>
        <v>SO 04.2 - Výsadba stromů</v>
      </c>
      <c r="F91" s="245"/>
      <c r="G91" s="245"/>
      <c r="H91" s="24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Jihlava</v>
      </c>
      <c r="I93" s="27" t="s">
        <v>24</v>
      </c>
      <c r="J93" s="53" t="str">
        <f>IF(J16="","",J16)</f>
        <v>28. 1. 2025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Jihlava</v>
      </c>
      <c r="I95" s="27" t="s">
        <v>36</v>
      </c>
      <c r="J95" s="31" t="str">
        <f>E25</f>
        <v>Ing. Zdeněk Sendler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41</v>
      </c>
      <c r="J96" s="31" t="str">
        <f>E28</f>
        <v>Ing. Barbora Kubická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7" t="s">
        <v>222</v>
      </c>
      <c r="D98" s="99"/>
      <c r="E98" s="99"/>
      <c r="F98" s="99"/>
      <c r="G98" s="99"/>
      <c r="H98" s="99"/>
      <c r="I98" s="99"/>
      <c r="J98" s="108" t="s">
        <v>223</v>
      </c>
      <c r="K98" s="99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9" t="s">
        <v>224</v>
      </c>
      <c r="J100" s="67">
        <f>J128</f>
        <v>0</v>
      </c>
      <c r="L100" s="33"/>
      <c r="AU100" s="17" t="s">
        <v>225</v>
      </c>
    </row>
    <row r="101" spans="2:47" s="8" customFormat="1" ht="24.95" customHeight="1">
      <c r="B101" s="110"/>
      <c r="D101" s="111" t="s">
        <v>1026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14" customFormat="1" ht="19.899999999999999" customHeight="1">
      <c r="B102" s="171"/>
      <c r="D102" s="172" t="s">
        <v>1162</v>
      </c>
      <c r="E102" s="173"/>
      <c r="F102" s="173"/>
      <c r="G102" s="173"/>
      <c r="H102" s="173"/>
      <c r="I102" s="173"/>
      <c r="J102" s="174">
        <f>J130</f>
        <v>0</v>
      </c>
      <c r="L102" s="171"/>
    </row>
    <row r="103" spans="2:47" s="14" customFormat="1" ht="19.899999999999999" customHeight="1">
      <c r="B103" s="171"/>
      <c r="D103" s="172" t="s">
        <v>1163</v>
      </c>
      <c r="E103" s="173"/>
      <c r="F103" s="173"/>
      <c r="G103" s="173"/>
      <c r="H103" s="173"/>
      <c r="I103" s="173"/>
      <c r="J103" s="174">
        <f>J230</f>
        <v>0</v>
      </c>
      <c r="L103" s="171"/>
    </row>
    <row r="104" spans="2:47" s="14" customFormat="1" ht="19.899999999999999" customHeight="1">
      <c r="B104" s="171"/>
      <c r="D104" s="172" t="s">
        <v>678</v>
      </c>
      <c r="E104" s="173"/>
      <c r="F104" s="173"/>
      <c r="G104" s="173"/>
      <c r="H104" s="173"/>
      <c r="I104" s="173"/>
      <c r="J104" s="174">
        <f>J246</f>
        <v>0</v>
      </c>
      <c r="L104" s="171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230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16.5" customHeight="1">
      <c r="B114" s="33"/>
      <c r="E114" s="243" t="str">
        <f>E7</f>
        <v>REVITALIZACE PARKU SMETANOVY SADY, JIHLAVA</v>
      </c>
      <c r="F114" s="244"/>
      <c r="G114" s="244"/>
      <c r="H114" s="244"/>
      <c r="L114" s="33"/>
    </row>
    <row r="115" spans="2:63" ht="12" customHeight="1">
      <c r="B115" s="20"/>
      <c r="C115" s="27" t="s">
        <v>192</v>
      </c>
      <c r="L115" s="20"/>
    </row>
    <row r="116" spans="2:63" ht="16.5" customHeight="1">
      <c r="B116" s="20"/>
      <c r="E116" s="243" t="s">
        <v>195</v>
      </c>
      <c r="F116" s="228"/>
      <c r="G116" s="228"/>
      <c r="H116" s="228"/>
      <c r="L116" s="20"/>
    </row>
    <row r="117" spans="2:63" ht="12" customHeight="1">
      <c r="B117" s="20"/>
      <c r="C117" s="27" t="s">
        <v>198</v>
      </c>
      <c r="L117" s="20"/>
    </row>
    <row r="118" spans="2:63" s="1" customFormat="1" ht="16.5" customHeight="1">
      <c r="B118" s="33"/>
      <c r="E118" s="219" t="s">
        <v>1022</v>
      </c>
      <c r="F118" s="245"/>
      <c r="G118" s="245"/>
      <c r="H118" s="245"/>
      <c r="L118" s="33"/>
    </row>
    <row r="119" spans="2:63" s="1" customFormat="1" ht="12" customHeight="1">
      <c r="B119" s="33"/>
      <c r="C119" s="27" t="s">
        <v>1023</v>
      </c>
      <c r="L119" s="33"/>
    </row>
    <row r="120" spans="2:63" s="1" customFormat="1" ht="16.5" customHeight="1">
      <c r="B120" s="33"/>
      <c r="E120" s="208" t="str">
        <f>E13</f>
        <v>SO 04.2 - Výsadba stromů</v>
      </c>
      <c r="F120" s="245"/>
      <c r="G120" s="245"/>
      <c r="H120" s="245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F16</f>
        <v>Jihlava</v>
      </c>
      <c r="I122" s="27" t="s">
        <v>24</v>
      </c>
      <c r="J122" s="53" t="str">
        <f>IF(J16="","",J16)</f>
        <v>28. 1. 2025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30</v>
      </c>
      <c r="F124" s="25" t="str">
        <f>E19</f>
        <v>Statutární město Jihlava</v>
      </c>
      <c r="I124" s="27" t="s">
        <v>36</v>
      </c>
      <c r="J124" s="31" t="str">
        <f>E25</f>
        <v>Ing. Zdeněk Sendler</v>
      </c>
      <c r="L124" s="33"/>
    </row>
    <row r="125" spans="2:63" s="1" customFormat="1" ht="15.2" customHeight="1">
      <c r="B125" s="33"/>
      <c r="C125" s="27" t="s">
        <v>34</v>
      </c>
      <c r="F125" s="25" t="str">
        <f>IF(E22="","",E22)</f>
        <v>Vyplň údaj</v>
      </c>
      <c r="I125" s="27" t="s">
        <v>41</v>
      </c>
      <c r="J125" s="31" t="str">
        <f>E28</f>
        <v>Ing. Barbora Kubická</v>
      </c>
      <c r="L125" s="33"/>
    </row>
    <row r="126" spans="2:63" s="1" customFormat="1" ht="10.35" customHeight="1">
      <c r="B126" s="33"/>
      <c r="L126" s="33"/>
    </row>
    <row r="127" spans="2:63" s="9" customFormat="1" ht="29.25" customHeight="1">
      <c r="B127" s="114"/>
      <c r="C127" s="115" t="s">
        <v>231</v>
      </c>
      <c r="D127" s="116" t="s">
        <v>72</v>
      </c>
      <c r="E127" s="116" t="s">
        <v>68</v>
      </c>
      <c r="F127" s="116" t="s">
        <v>69</v>
      </c>
      <c r="G127" s="116" t="s">
        <v>232</v>
      </c>
      <c r="H127" s="116" t="s">
        <v>233</v>
      </c>
      <c r="I127" s="116" t="s">
        <v>234</v>
      </c>
      <c r="J127" s="116" t="s">
        <v>223</v>
      </c>
      <c r="K127" s="117" t="s">
        <v>235</v>
      </c>
      <c r="L127" s="114"/>
      <c r="M127" s="60" t="s">
        <v>1</v>
      </c>
      <c r="N127" s="61" t="s">
        <v>51</v>
      </c>
      <c r="O127" s="61" t="s">
        <v>236</v>
      </c>
      <c r="P127" s="61" t="s">
        <v>237</v>
      </c>
      <c r="Q127" s="61" t="s">
        <v>238</v>
      </c>
      <c r="R127" s="61" t="s">
        <v>239</v>
      </c>
      <c r="S127" s="61" t="s">
        <v>240</v>
      </c>
      <c r="T127" s="62" t="s">
        <v>241</v>
      </c>
    </row>
    <row r="128" spans="2:63" s="1" customFormat="1" ht="22.9" customHeight="1">
      <c r="B128" s="33"/>
      <c r="C128" s="65" t="s">
        <v>242</v>
      </c>
      <c r="J128" s="118">
        <f>BK128</f>
        <v>0</v>
      </c>
      <c r="L128" s="33"/>
      <c r="M128" s="63"/>
      <c r="N128" s="54"/>
      <c r="O128" s="54"/>
      <c r="P128" s="119">
        <f>P129</f>
        <v>0</v>
      </c>
      <c r="Q128" s="54"/>
      <c r="R128" s="119">
        <f>R129</f>
        <v>11.092110000000005</v>
      </c>
      <c r="S128" s="54"/>
      <c r="T128" s="120">
        <f>T129</f>
        <v>0</v>
      </c>
      <c r="AT128" s="17" t="s">
        <v>86</v>
      </c>
      <c r="AU128" s="17" t="s">
        <v>225</v>
      </c>
      <c r="BK128" s="121">
        <f>BK129</f>
        <v>0</v>
      </c>
    </row>
    <row r="129" spans="2:65" s="10" customFormat="1" ht="25.9" customHeight="1">
      <c r="B129" s="122"/>
      <c r="D129" s="123" t="s">
        <v>86</v>
      </c>
      <c r="E129" s="124" t="s">
        <v>679</v>
      </c>
      <c r="F129" s="124" t="s">
        <v>679</v>
      </c>
      <c r="I129" s="125"/>
      <c r="J129" s="126">
        <f>BK129</f>
        <v>0</v>
      </c>
      <c r="L129" s="122"/>
      <c r="M129" s="127"/>
      <c r="P129" s="128">
        <f>P130+P230+P246</f>
        <v>0</v>
      </c>
      <c r="R129" s="128">
        <f>R130+R230+R246</f>
        <v>11.092110000000005</v>
      </c>
      <c r="T129" s="129">
        <f>T130+T230+T246</f>
        <v>0</v>
      </c>
      <c r="AR129" s="123" t="s">
        <v>94</v>
      </c>
      <c r="AT129" s="130" t="s">
        <v>86</v>
      </c>
      <c r="AU129" s="130" t="s">
        <v>87</v>
      </c>
      <c r="AY129" s="123" t="s">
        <v>245</v>
      </c>
      <c r="BK129" s="131">
        <f>BK130+BK230+BK246</f>
        <v>0</v>
      </c>
    </row>
    <row r="130" spans="2:65" s="10" customFormat="1" ht="22.9" customHeight="1">
      <c r="B130" s="122"/>
      <c r="D130" s="123" t="s">
        <v>86</v>
      </c>
      <c r="E130" s="175" t="s">
        <v>1028</v>
      </c>
      <c r="F130" s="175" t="s">
        <v>1164</v>
      </c>
      <c r="I130" s="125"/>
      <c r="J130" s="176">
        <f>BK130</f>
        <v>0</v>
      </c>
      <c r="L130" s="122"/>
      <c r="M130" s="127"/>
      <c r="P130" s="128">
        <f>SUM(P131:P229)</f>
        <v>0</v>
      </c>
      <c r="R130" s="128">
        <f>SUM(R131:R229)</f>
        <v>11.091790000000005</v>
      </c>
      <c r="T130" s="129">
        <f>SUM(T131:T229)</f>
        <v>0</v>
      </c>
      <c r="AR130" s="123" t="s">
        <v>94</v>
      </c>
      <c r="AT130" s="130" t="s">
        <v>86</v>
      </c>
      <c r="AU130" s="130" t="s">
        <v>94</v>
      </c>
      <c r="AY130" s="123" t="s">
        <v>245</v>
      </c>
      <c r="BK130" s="131">
        <f>SUM(BK131:BK229)</f>
        <v>0</v>
      </c>
    </row>
    <row r="131" spans="2:65" s="1" customFormat="1" ht="44.25" customHeight="1">
      <c r="B131" s="33"/>
      <c r="C131" s="132" t="s">
        <v>94</v>
      </c>
      <c r="D131" s="132" t="s">
        <v>246</v>
      </c>
      <c r="E131" s="133" t="s">
        <v>506</v>
      </c>
      <c r="F131" s="134" t="s">
        <v>1165</v>
      </c>
      <c r="G131" s="135" t="s">
        <v>350</v>
      </c>
      <c r="H131" s="136">
        <v>8</v>
      </c>
      <c r="I131" s="137"/>
      <c r="J131" s="138">
        <f>ROUND(I131*H131,2)</f>
        <v>0</v>
      </c>
      <c r="K131" s="134" t="s">
        <v>266</v>
      </c>
      <c r="L131" s="33"/>
      <c r="M131" s="139" t="s">
        <v>1</v>
      </c>
      <c r="N131" s="140" t="s">
        <v>52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251</v>
      </c>
      <c r="AT131" s="143" t="s">
        <v>246</v>
      </c>
      <c r="AU131" s="143" t="s">
        <v>96</v>
      </c>
      <c r="AY131" s="17" t="s">
        <v>245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94</v>
      </c>
      <c r="BK131" s="144">
        <f>ROUND(I131*H131,2)</f>
        <v>0</v>
      </c>
      <c r="BL131" s="17" t="s">
        <v>251</v>
      </c>
      <c r="BM131" s="143" t="s">
        <v>1166</v>
      </c>
    </row>
    <row r="132" spans="2:65" s="11" customFormat="1" ht="11.25">
      <c r="B132" s="145"/>
      <c r="D132" s="146" t="s">
        <v>253</v>
      </c>
      <c r="E132" s="147" t="s">
        <v>1</v>
      </c>
      <c r="F132" s="148" t="s">
        <v>1032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1" customFormat="1" ht="22.5">
      <c r="B133" s="145"/>
      <c r="D133" s="146" t="s">
        <v>253</v>
      </c>
      <c r="E133" s="147" t="s">
        <v>1</v>
      </c>
      <c r="F133" s="148" t="s">
        <v>1033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96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65" s="11" customFormat="1" ht="11.25">
      <c r="B134" s="145"/>
      <c r="D134" s="146" t="s">
        <v>253</v>
      </c>
      <c r="E134" s="147" t="s">
        <v>1</v>
      </c>
      <c r="F134" s="148" t="s">
        <v>1034</v>
      </c>
      <c r="H134" s="147" t="s">
        <v>1</v>
      </c>
      <c r="I134" s="149"/>
      <c r="L134" s="145"/>
      <c r="M134" s="150"/>
      <c r="T134" s="151"/>
      <c r="AT134" s="147" t="s">
        <v>253</v>
      </c>
      <c r="AU134" s="147" t="s">
        <v>96</v>
      </c>
      <c r="AV134" s="11" t="s">
        <v>94</v>
      </c>
      <c r="AW134" s="11" t="s">
        <v>40</v>
      </c>
      <c r="AX134" s="11" t="s">
        <v>87</v>
      </c>
      <c r="AY134" s="147" t="s">
        <v>245</v>
      </c>
    </row>
    <row r="135" spans="2:65" s="11" customFormat="1" ht="22.5">
      <c r="B135" s="145"/>
      <c r="D135" s="146" t="s">
        <v>253</v>
      </c>
      <c r="E135" s="147" t="s">
        <v>1</v>
      </c>
      <c r="F135" s="148" t="s">
        <v>1035</v>
      </c>
      <c r="H135" s="147" t="s">
        <v>1</v>
      </c>
      <c r="I135" s="149"/>
      <c r="L135" s="145"/>
      <c r="M135" s="150"/>
      <c r="T135" s="151"/>
      <c r="AT135" s="147" t="s">
        <v>253</v>
      </c>
      <c r="AU135" s="147" t="s">
        <v>96</v>
      </c>
      <c r="AV135" s="11" t="s">
        <v>94</v>
      </c>
      <c r="AW135" s="11" t="s">
        <v>40</v>
      </c>
      <c r="AX135" s="11" t="s">
        <v>87</v>
      </c>
      <c r="AY135" s="147" t="s">
        <v>245</v>
      </c>
    </row>
    <row r="136" spans="2:65" s="11" customFormat="1" ht="33.75">
      <c r="B136" s="145"/>
      <c r="D136" s="146" t="s">
        <v>253</v>
      </c>
      <c r="E136" s="147" t="s">
        <v>1</v>
      </c>
      <c r="F136" s="148" t="s">
        <v>1167</v>
      </c>
      <c r="H136" s="147" t="s">
        <v>1</v>
      </c>
      <c r="I136" s="149"/>
      <c r="L136" s="145"/>
      <c r="M136" s="150"/>
      <c r="T136" s="151"/>
      <c r="AT136" s="147" t="s">
        <v>253</v>
      </c>
      <c r="AU136" s="147" t="s">
        <v>96</v>
      </c>
      <c r="AV136" s="11" t="s">
        <v>94</v>
      </c>
      <c r="AW136" s="11" t="s">
        <v>40</v>
      </c>
      <c r="AX136" s="11" t="s">
        <v>87</v>
      </c>
      <c r="AY136" s="147" t="s">
        <v>245</v>
      </c>
    </row>
    <row r="137" spans="2:65" s="12" customFormat="1" ht="22.5">
      <c r="B137" s="152"/>
      <c r="D137" s="146" t="s">
        <v>253</v>
      </c>
      <c r="E137" s="153" t="s">
        <v>1</v>
      </c>
      <c r="F137" s="154" t="s">
        <v>1168</v>
      </c>
      <c r="H137" s="155">
        <v>4.8</v>
      </c>
      <c r="I137" s="156"/>
      <c r="L137" s="152"/>
      <c r="M137" s="157"/>
      <c r="T137" s="158"/>
      <c r="AT137" s="153" t="s">
        <v>253</v>
      </c>
      <c r="AU137" s="153" t="s">
        <v>96</v>
      </c>
      <c r="AV137" s="12" t="s">
        <v>96</v>
      </c>
      <c r="AW137" s="12" t="s">
        <v>40</v>
      </c>
      <c r="AX137" s="12" t="s">
        <v>87</v>
      </c>
      <c r="AY137" s="153" t="s">
        <v>245</v>
      </c>
    </row>
    <row r="138" spans="2:65" s="12" customFormat="1" ht="22.5">
      <c r="B138" s="152"/>
      <c r="D138" s="146" t="s">
        <v>253</v>
      </c>
      <c r="E138" s="153" t="s">
        <v>1</v>
      </c>
      <c r="F138" s="154" t="s">
        <v>1169</v>
      </c>
      <c r="H138" s="155">
        <v>3.2</v>
      </c>
      <c r="I138" s="156"/>
      <c r="L138" s="152"/>
      <c r="M138" s="157"/>
      <c r="T138" s="158"/>
      <c r="AT138" s="153" t="s">
        <v>253</v>
      </c>
      <c r="AU138" s="153" t="s">
        <v>96</v>
      </c>
      <c r="AV138" s="12" t="s">
        <v>96</v>
      </c>
      <c r="AW138" s="12" t="s">
        <v>40</v>
      </c>
      <c r="AX138" s="12" t="s">
        <v>87</v>
      </c>
      <c r="AY138" s="153" t="s">
        <v>245</v>
      </c>
    </row>
    <row r="139" spans="2:65" s="11" customFormat="1" ht="11.25">
      <c r="B139" s="145"/>
      <c r="D139" s="146" t="s">
        <v>253</v>
      </c>
      <c r="E139" s="147" t="s">
        <v>1</v>
      </c>
      <c r="F139" s="148" t="s">
        <v>1170</v>
      </c>
      <c r="H139" s="147" t="s">
        <v>1</v>
      </c>
      <c r="I139" s="149"/>
      <c r="L139" s="145"/>
      <c r="M139" s="150"/>
      <c r="T139" s="151"/>
      <c r="AT139" s="147" t="s">
        <v>253</v>
      </c>
      <c r="AU139" s="147" t="s">
        <v>96</v>
      </c>
      <c r="AV139" s="11" t="s">
        <v>94</v>
      </c>
      <c r="AW139" s="11" t="s">
        <v>40</v>
      </c>
      <c r="AX139" s="11" t="s">
        <v>87</v>
      </c>
      <c r="AY139" s="147" t="s">
        <v>245</v>
      </c>
    </row>
    <row r="140" spans="2:65" s="15" customFormat="1" ht="11.25">
      <c r="B140" s="177"/>
      <c r="D140" s="146" t="s">
        <v>253</v>
      </c>
      <c r="E140" s="178" t="s">
        <v>1</v>
      </c>
      <c r="F140" s="179" t="s">
        <v>695</v>
      </c>
      <c r="H140" s="180">
        <v>8</v>
      </c>
      <c r="I140" s="181"/>
      <c r="L140" s="177"/>
      <c r="M140" s="182"/>
      <c r="T140" s="183"/>
      <c r="AT140" s="178" t="s">
        <v>253</v>
      </c>
      <c r="AU140" s="178" t="s">
        <v>96</v>
      </c>
      <c r="AV140" s="15" t="s">
        <v>114</v>
      </c>
      <c r="AW140" s="15" t="s">
        <v>40</v>
      </c>
      <c r="AX140" s="15" t="s">
        <v>94</v>
      </c>
      <c r="AY140" s="178" t="s">
        <v>245</v>
      </c>
    </row>
    <row r="141" spans="2:65" s="1" customFormat="1" ht="21.75" customHeight="1">
      <c r="B141" s="33"/>
      <c r="C141" s="132" t="s">
        <v>96</v>
      </c>
      <c r="D141" s="132" t="s">
        <v>246</v>
      </c>
      <c r="E141" s="133" t="s">
        <v>1171</v>
      </c>
      <c r="F141" s="134" t="s">
        <v>1172</v>
      </c>
      <c r="G141" s="135" t="s">
        <v>350</v>
      </c>
      <c r="H141" s="136">
        <v>6.72</v>
      </c>
      <c r="I141" s="137"/>
      <c r="J141" s="138">
        <f>ROUND(I141*H141,2)</f>
        <v>0</v>
      </c>
      <c r="K141" s="134" t="s">
        <v>250</v>
      </c>
      <c r="L141" s="33"/>
      <c r="M141" s="139" t="s">
        <v>1</v>
      </c>
      <c r="N141" s="140" t="s">
        <v>52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251</v>
      </c>
      <c r="AT141" s="143" t="s">
        <v>246</v>
      </c>
      <c r="AU141" s="143" t="s">
        <v>96</v>
      </c>
      <c r="AY141" s="17" t="s">
        <v>245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94</v>
      </c>
      <c r="BK141" s="144">
        <f>ROUND(I141*H141,2)</f>
        <v>0</v>
      </c>
      <c r="BL141" s="17" t="s">
        <v>251</v>
      </c>
      <c r="BM141" s="143" t="s">
        <v>1173</v>
      </c>
    </row>
    <row r="142" spans="2:65" s="12" customFormat="1" ht="22.5">
      <c r="B142" s="152"/>
      <c r="D142" s="146" t="s">
        <v>253</v>
      </c>
      <c r="E142" s="153" t="s">
        <v>1</v>
      </c>
      <c r="F142" s="154" t="s">
        <v>1174</v>
      </c>
      <c r="H142" s="155">
        <v>4.8</v>
      </c>
      <c r="I142" s="156"/>
      <c r="L142" s="152"/>
      <c r="M142" s="157"/>
      <c r="T142" s="158"/>
      <c r="AT142" s="153" t="s">
        <v>253</v>
      </c>
      <c r="AU142" s="153" t="s">
        <v>96</v>
      </c>
      <c r="AV142" s="12" t="s">
        <v>96</v>
      </c>
      <c r="AW142" s="12" t="s">
        <v>40</v>
      </c>
      <c r="AX142" s="12" t="s">
        <v>87</v>
      </c>
      <c r="AY142" s="153" t="s">
        <v>245</v>
      </c>
    </row>
    <row r="143" spans="2:65" s="12" customFormat="1" ht="11.25">
      <c r="B143" s="152"/>
      <c r="D143" s="146" t="s">
        <v>253</v>
      </c>
      <c r="E143" s="153" t="s">
        <v>1</v>
      </c>
      <c r="F143" s="154" t="s">
        <v>1175</v>
      </c>
      <c r="H143" s="155">
        <v>1.92</v>
      </c>
      <c r="I143" s="156"/>
      <c r="L143" s="152"/>
      <c r="M143" s="157"/>
      <c r="T143" s="158"/>
      <c r="AT143" s="153" t="s">
        <v>253</v>
      </c>
      <c r="AU143" s="153" t="s">
        <v>96</v>
      </c>
      <c r="AV143" s="12" t="s">
        <v>96</v>
      </c>
      <c r="AW143" s="12" t="s">
        <v>40</v>
      </c>
      <c r="AX143" s="12" t="s">
        <v>87</v>
      </c>
      <c r="AY143" s="153" t="s">
        <v>245</v>
      </c>
    </row>
    <row r="144" spans="2:65" s="15" customFormat="1" ht="11.25">
      <c r="B144" s="177"/>
      <c r="D144" s="146" t="s">
        <v>253</v>
      </c>
      <c r="E144" s="178" t="s">
        <v>1</v>
      </c>
      <c r="F144" s="179" t="s">
        <v>695</v>
      </c>
      <c r="H144" s="180">
        <v>6.72</v>
      </c>
      <c r="I144" s="181"/>
      <c r="L144" s="177"/>
      <c r="M144" s="182"/>
      <c r="T144" s="183"/>
      <c r="AT144" s="178" t="s">
        <v>253</v>
      </c>
      <c r="AU144" s="178" t="s">
        <v>96</v>
      </c>
      <c r="AV144" s="15" t="s">
        <v>114</v>
      </c>
      <c r="AW144" s="15" t="s">
        <v>40</v>
      </c>
      <c r="AX144" s="15" t="s">
        <v>94</v>
      </c>
      <c r="AY144" s="178" t="s">
        <v>245</v>
      </c>
    </row>
    <row r="145" spans="2:65" s="1" customFormat="1" ht="37.9" customHeight="1">
      <c r="B145" s="33"/>
      <c r="C145" s="132" t="s">
        <v>114</v>
      </c>
      <c r="D145" s="132" t="s">
        <v>246</v>
      </c>
      <c r="E145" s="133" t="s">
        <v>1176</v>
      </c>
      <c r="F145" s="134" t="s">
        <v>1177</v>
      </c>
      <c r="G145" s="135" t="s">
        <v>334</v>
      </c>
      <c r="H145" s="136">
        <v>12</v>
      </c>
      <c r="I145" s="137"/>
      <c r="J145" s="138">
        <f>ROUND(I145*H145,2)</f>
        <v>0</v>
      </c>
      <c r="K145" s="134" t="s">
        <v>250</v>
      </c>
      <c r="L145" s="33"/>
      <c r="M145" s="139" t="s">
        <v>1</v>
      </c>
      <c r="N145" s="140" t="s">
        <v>52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251</v>
      </c>
      <c r="AT145" s="143" t="s">
        <v>246</v>
      </c>
      <c r="AU145" s="143" t="s">
        <v>96</v>
      </c>
      <c r="AY145" s="17" t="s">
        <v>245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94</v>
      </c>
      <c r="BK145" s="144">
        <f>ROUND(I145*H145,2)</f>
        <v>0</v>
      </c>
      <c r="BL145" s="17" t="s">
        <v>251</v>
      </c>
      <c r="BM145" s="143" t="s">
        <v>1178</v>
      </c>
    </row>
    <row r="146" spans="2:65" s="12" customFormat="1" ht="22.5">
      <c r="B146" s="152"/>
      <c r="D146" s="146" t="s">
        <v>253</v>
      </c>
      <c r="E146" s="153" t="s">
        <v>1</v>
      </c>
      <c r="F146" s="154" t="s">
        <v>1179</v>
      </c>
      <c r="H146" s="155">
        <v>12</v>
      </c>
      <c r="I146" s="156"/>
      <c r="L146" s="152"/>
      <c r="M146" s="157"/>
      <c r="T146" s="158"/>
      <c r="AT146" s="153" t="s">
        <v>253</v>
      </c>
      <c r="AU146" s="153" t="s">
        <v>96</v>
      </c>
      <c r="AV146" s="12" t="s">
        <v>96</v>
      </c>
      <c r="AW146" s="12" t="s">
        <v>40</v>
      </c>
      <c r="AX146" s="12" t="s">
        <v>94</v>
      </c>
      <c r="AY146" s="153" t="s">
        <v>245</v>
      </c>
    </row>
    <row r="147" spans="2:65" s="1" customFormat="1" ht="37.9" customHeight="1">
      <c r="B147" s="33"/>
      <c r="C147" s="132" t="s">
        <v>251</v>
      </c>
      <c r="D147" s="132" t="s">
        <v>246</v>
      </c>
      <c r="E147" s="133" t="s">
        <v>1180</v>
      </c>
      <c r="F147" s="134" t="s">
        <v>1181</v>
      </c>
      <c r="G147" s="135" t="s">
        <v>334</v>
      </c>
      <c r="H147" s="136">
        <v>4</v>
      </c>
      <c r="I147" s="137"/>
      <c r="J147" s="138">
        <f>ROUND(I147*H147,2)</f>
        <v>0</v>
      </c>
      <c r="K147" s="134" t="s">
        <v>250</v>
      </c>
      <c r="L147" s="33"/>
      <c r="M147" s="139" t="s">
        <v>1</v>
      </c>
      <c r="N147" s="140" t="s">
        <v>52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251</v>
      </c>
      <c r="AT147" s="143" t="s">
        <v>246</v>
      </c>
      <c r="AU147" s="143" t="s">
        <v>96</v>
      </c>
      <c r="AY147" s="17" t="s">
        <v>245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94</v>
      </c>
      <c r="BK147" s="144">
        <f>ROUND(I147*H147,2)</f>
        <v>0</v>
      </c>
      <c r="BL147" s="17" t="s">
        <v>251</v>
      </c>
      <c r="BM147" s="143" t="s">
        <v>1182</v>
      </c>
    </row>
    <row r="148" spans="2:65" s="12" customFormat="1" ht="22.5">
      <c r="B148" s="152"/>
      <c r="D148" s="146" t="s">
        <v>253</v>
      </c>
      <c r="E148" s="153" t="s">
        <v>1</v>
      </c>
      <c r="F148" s="154" t="s">
        <v>1183</v>
      </c>
      <c r="H148" s="155">
        <v>4</v>
      </c>
      <c r="I148" s="156"/>
      <c r="L148" s="152"/>
      <c r="M148" s="157"/>
      <c r="T148" s="158"/>
      <c r="AT148" s="153" t="s">
        <v>253</v>
      </c>
      <c r="AU148" s="153" t="s">
        <v>96</v>
      </c>
      <c r="AV148" s="12" t="s">
        <v>96</v>
      </c>
      <c r="AW148" s="12" t="s">
        <v>40</v>
      </c>
      <c r="AX148" s="12" t="s">
        <v>94</v>
      </c>
      <c r="AY148" s="153" t="s">
        <v>245</v>
      </c>
    </row>
    <row r="149" spans="2:65" s="1" customFormat="1" ht="24.2" customHeight="1">
      <c r="B149" s="33"/>
      <c r="C149" s="132" t="s">
        <v>268</v>
      </c>
      <c r="D149" s="132" t="s">
        <v>246</v>
      </c>
      <c r="E149" s="133" t="s">
        <v>1184</v>
      </c>
      <c r="F149" s="134" t="s">
        <v>1185</v>
      </c>
      <c r="G149" s="135" t="s">
        <v>249</v>
      </c>
      <c r="H149" s="136">
        <v>67.2</v>
      </c>
      <c r="I149" s="137"/>
      <c r="J149" s="138">
        <f>ROUND(I149*H149,2)</f>
        <v>0</v>
      </c>
      <c r="K149" s="134" t="s">
        <v>250</v>
      </c>
      <c r="L149" s="33"/>
      <c r="M149" s="139" t="s">
        <v>1</v>
      </c>
      <c r="N149" s="140" t="s">
        <v>52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251</v>
      </c>
      <c r="AT149" s="143" t="s">
        <v>246</v>
      </c>
      <c r="AU149" s="143" t="s">
        <v>96</v>
      </c>
      <c r="AY149" s="17" t="s">
        <v>245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94</v>
      </c>
      <c r="BK149" s="144">
        <f>ROUND(I149*H149,2)</f>
        <v>0</v>
      </c>
      <c r="BL149" s="17" t="s">
        <v>251</v>
      </c>
      <c r="BM149" s="143" t="s">
        <v>1186</v>
      </c>
    </row>
    <row r="150" spans="2:65" s="11" customFormat="1" ht="11.25">
      <c r="B150" s="145"/>
      <c r="D150" s="146" t="s">
        <v>253</v>
      </c>
      <c r="E150" s="147" t="s">
        <v>1</v>
      </c>
      <c r="F150" s="148" t="s">
        <v>1187</v>
      </c>
      <c r="H150" s="147" t="s">
        <v>1</v>
      </c>
      <c r="I150" s="149"/>
      <c r="L150" s="145"/>
      <c r="M150" s="150"/>
      <c r="T150" s="151"/>
      <c r="AT150" s="147" t="s">
        <v>253</v>
      </c>
      <c r="AU150" s="147" t="s">
        <v>96</v>
      </c>
      <c r="AV150" s="11" t="s">
        <v>94</v>
      </c>
      <c r="AW150" s="11" t="s">
        <v>40</v>
      </c>
      <c r="AX150" s="11" t="s">
        <v>87</v>
      </c>
      <c r="AY150" s="147" t="s">
        <v>245</v>
      </c>
    </row>
    <row r="151" spans="2:65" s="12" customFormat="1" ht="11.25">
      <c r="B151" s="152"/>
      <c r="D151" s="146" t="s">
        <v>253</v>
      </c>
      <c r="E151" s="153" t="s">
        <v>1</v>
      </c>
      <c r="F151" s="154" t="s">
        <v>1188</v>
      </c>
      <c r="H151" s="155">
        <v>16</v>
      </c>
      <c r="I151" s="156"/>
      <c r="L151" s="152"/>
      <c r="M151" s="157"/>
      <c r="T151" s="158"/>
      <c r="AT151" s="153" t="s">
        <v>253</v>
      </c>
      <c r="AU151" s="153" t="s">
        <v>96</v>
      </c>
      <c r="AV151" s="12" t="s">
        <v>96</v>
      </c>
      <c r="AW151" s="12" t="s">
        <v>40</v>
      </c>
      <c r="AX151" s="12" t="s">
        <v>87</v>
      </c>
      <c r="AY151" s="153" t="s">
        <v>245</v>
      </c>
    </row>
    <row r="152" spans="2:65" s="12" customFormat="1" ht="11.25">
      <c r="B152" s="152"/>
      <c r="D152" s="146" t="s">
        <v>253</v>
      </c>
      <c r="E152" s="153" t="s">
        <v>1</v>
      </c>
      <c r="F152" s="154" t="s">
        <v>1189</v>
      </c>
      <c r="H152" s="155">
        <v>51.2</v>
      </c>
      <c r="I152" s="156"/>
      <c r="L152" s="152"/>
      <c r="M152" s="157"/>
      <c r="T152" s="158"/>
      <c r="AT152" s="153" t="s">
        <v>253</v>
      </c>
      <c r="AU152" s="153" t="s">
        <v>96</v>
      </c>
      <c r="AV152" s="12" t="s">
        <v>96</v>
      </c>
      <c r="AW152" s="12" t="s">
        <v>40</v>
      </c>
      <c r="AX152" s="12" t="s">
        <v>87</v>
      </c>
      <c r="AY152" s="153" t="s">
        <v>245</v>
      </c>
    </row>
    <row r="153" spans="2:65" s="15" customFormat="1" ht="11.25">
      <c r="B153" s="177"/>
      <c r="D153" s="146" t="s">
        <v>253</v>
      </c>
      <c r="E153" s="178" t="s">
        <v>1</v>
      </c>
      <c r="F153" s="179" t="s">
        <v>695</v>
      </c>
      <c r="H153" s="180">
        <v>67.2</v>
      </c>
      <c r="I153" s="181"/>
      <c r="L153" s="177"/>
      <c r="M153" s="182"/>
      <c r="T153" s="183"/>
      <c r="AT153" s="178" t="s">
        <v>253</v>
      </c>
      <c r="AU153" s="178" t="s">
        <v>96</v>
      </c>
      <c r="AV153" s="15" t="s">
        <v>114</v>
      </c>
      <c r="AW153" s="15" t="s">
        <v>40</v>
      </c>
      <c r="AX153" s="15" t="s">
        <v>94</v>
      </c>
      <c r="AY153" s="178" t="s">
        <v>245</v>
      </c>
    </row>
    <row r="154" spans="2:65" s="1" customFormat="1" ht="44.25" customHeight="1">
      <c r="B154" s="33"/>
      <c r="C154" s="184" t="s">
        <v>276</v>
      </c>
      <c r="D154" s="184" t="s">
        <v>794</v>
      </c>
      <c r="E154" s="185" t="s">
        <v>1190</v>
      </c>
      <c r="F154" s="186" t="s">
        <v>1191</v>
      </c>
      <c r="G154" s="187" t="s">
        <v>350</v>
      </c>
      <c r="H154" s="188">
        <v>7.68</v>
      </c>
      <c r="I154" s="189"/>
      <c r="J154" s="190">
        <f>ROUND(I154*H154,2)</f>
        <v>0</v>
      </c>
      <c r="K154" s="186" t="s">
        <v>266</v>
      </c>
      <c r="L154" s="191"/>
      <c r="M154" s="192" t="s">
        <v>1</v>
      </c>
      <c r="N154" s="193" t="s">
        <v>52</v>
      </c>
      <c r="P154" s="141">
        <f>O154*H154</f>
        <v>0</v>
      </c>
      <c r="Q154" s="141">
        <v>0.22</v>
      </c>
      <c r="R154" s="141">
        <f>Q154*H154</f>
        <v>1.6896</v>
      </c>
      <c r="S154" s="141">
        <v>0</v>
      </c>
      <c r="T154" s="142">
        <f>S154*H154</f>
        <v>0</v>
      </c>
      <c r="AR154" s="143" t="s">
        <v>194</v>
      </c>
      <c r="AT154" s="143" t="s">
        <v>794</v>
      </c>
      <c r="AU154" s="143" t="s">
        <v>96</v>
      </c>
      <c r="AY154" s="17" t="s">
        <v>245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94</v>
      </c>
      <c r="BK154" s="144">
        <f>ROUND(I154*H154,2)</f>
        <v>0</v>
      </c>
      <c r="BL154" s="17" t="s">
        <v>251</v>
      </c>
      <c r="BM154" s="143" t="s">
        <v>1192</v>
      </c>
    </row>
    <row r="155" spans="2:65" s="11" customFormat="1" ht="22.5">
      <c r="B155" s="145"/>
      <c r="D155" s="146" t="s">
        <v>253</v>
      </c>
      <c r="E155" s="147" t="s">
        <v>1</v>
      </c>
      <c r="F155" s="148" t="s">
        <v>1193</v>
      </c>
      <c r="H155" s="147" t="s">
        <v>1</v>
      </c>
      <c r="I155" s="149"/>
      <c r="L155" s="145"/>
      <c r="M155" s="150"/>
      <c r="T155" s="151"/>
      <c r="AT155" s="147" t="s">
        <v>253</v>
      </c>
      <c r="AU155" s="147" t="s">
        <v>96</v>
      </c>
      <c r="AV155" s="11" t="s">
        <v>94</v>
      </c>
      <c r="AW155" s="11" t="s">
        <v>40</v>
      </c>
      <c r="AX155" s="11" t="s">
        <v>87</v>
      </c>
      <c r="AY155" s="147" t="s">
        <v>245</v>
      </c>
    </row>
    <row r="156" spans="2:65" s="11" customFormat="1" ht="22.5">
      <c r="B156" s="145"/>
      <c r="D156" s="146" t="s">
        <v>253</v>
      </c>
      <c r="E156" s="147" t="s">
        <v>1</v>
      </c>
      <c r="F156" s="148" t="s">
        <v>1194</v>
      </c>
      <c r="H156" s="147" t="s">
        <v>1</v>
      </c>
      <c r="I156" s="149"/>
      <c r="L156" s="145"/>
      <c r="M156" s="150"/>
      <c r="T156" s="151"/>
      <c r="AT156" s="147" t="s">
        <v>253</v>
      </c>
      <c r="AU156" s="147" t="s">
        <v>96</v>
      </c>
      <c r="AV156" s="11" t="s">
        <v>94</v>
      </c>
      <c r="AW156" s="11" t="s">
        <v>40</v>
      </c>
      <c r="AX156" s="11" t="s">
        <v>87</v>
      </c>
      <c r="AY156" s="147" t="s">
        <v>245</v>
      </c>
    </row>
    <row r="157" spans="2:65" s="12" customFormat="1" ht="11.25">
      <c r="B157" s="152"/>
      <c r="D157" s="146" t="s">
        <v>253</v>
      </c>
      <c r="E157" s="153" t="s">
        <v>1</v>
      </c>
      <c r="F157" s="154" t="s">
        <v>1195</v>
      </c>
      <c r="H157" s="155">
        <v>7.68</v>
      </c>
      <c r="I157" s="156"/>
      <c r="L157" s="152"/>
      <c r="M157" s="157"/>
      <c r="T157" s="158"/>
      <c r="AT157" s="153" t="s">
        <v>253</v>
      </c>
      <c r="AU157" s="153" t="s">
        <v>96</v>
      </c>
      <c r="AV157" s="12" t="s">
        <v>96</v>
      </c>
      <c r="AW157" s="12" t="s">
        <v>40</v>
      </c>
      <c r="AX157" s="12" t="s">
        <v>94</v>
      </c>
      <c r="AY157" s="153" t="s">
        <v>245</v>
      </c>
    </row>
    <row r="158" spans="2:65" s="11" customFormat="1" ht="22.5">
      <c r="B158" s="145"/>
      <c r="D158" s="146" t="s">
        <v>253</v>
      </c>
      <c r="E158" s="147" t="s">
        <v>1</v>
      </c>
      <c r="F158" s="148" t="s">
        <v>1196</v>
      </c>
      <c r="H158" s="147" t="s">
        <v>1</v>
      </c>
      <c r="I158" s="149"/>
      <c r="L158" s="145"/>
      <c r="M158" s="150"/>
      <c r="T158" s="151"/>
      <c r="AT158" s="147" t="s">
        <v>253</v>
      </c>
      <c r="AU158" s="147" t="s">
        <v>96</v>
      </c>
      <c r="AV158" s="11" t="s">
        <v>94</v>
      </c>
      <c r="AW158" s="11" t="s">
        <v>40</v>
      </c>
      <c r="AX158" s="11" t="s">
        <v>87</v>
      </c>
      <c r="AY158" s="147" t="s">
        <v>245</v>
      </c>
    </row>
    <row r="159" spans="2:65" s="1" customFormat="1" ht="33" customHeight="1">
      <c r="B159" s="33"/>
      <c r="C159" s="132" t="s">
        <v>283</v>
      </c>
      <c r="D159" s="132" t="s">
        <v>246</v>
      </c>
      <c r="E159" s="133" t="s">
        <v>1197</v>
      </c>
      <c r="F159" s="134" t="s">
        <v>1198</v>
      </c>
      <c r="G159" s="135" t="s">
        <v>249</v>
      </c>
      <c r="H159" s="136">
        <v>16</v>
      </c>
      <c r="I159" s="137"/>
      <c r="J159" s="138">
        <f>ROUND(I159*H159,2)</f>
        <v>0</v>
      </c>
      <c r="K159" s="134" t="s">
        <v>250</v>
      </c>
      <c r="L159" s="33"/>
      <c r="M159" s="139" t="s">
        <v>1</v>
      </c>
      <c r="N159" s="140" t="s">
        <v>52</v>
      </c>
      <c r="P159" s="141">
        <f>O159*H159</f>
        <v>0</v>
      </c>
      <c r="Q159" s="141">
        <v>0.27</v>
      </c>
      <c r="R159" s="141">
        <f>Q159*H159</f>
        <v>4.32</v>
      </c>
      <c r="S159" s="141">
        <v>0</v>
      </c>
      <c r="T159" s="142">
        <f>S159*H159</f>
        <v>0</v>
      </c>
      <c r="AR159" s="143" t="s">
        <v>251</v>
      </c>
      <c r="AT159" s="143" t="s">
        <v>246</v>
      </c>
      <c r="AU159" s="143" t="s">
        <v>96</v>
      </c>
      <c r="AY159" s="17" t="s">
        <v>245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94</v>
      </c>
      <c r="BK159" s="144">
        <f>ROUND(I159*H159,2)</f>
        <v>0</v>
      </c>
      <c r="BL159" s="17" t="s">
        <v>251</v>
      </c>
      <c r="BM159" s="143" t="s">
        <v>1199</v>
      </c>
    </row>
    <row r="160" spans="2:65" s="12" customFormat="1" ht="11.25">
      <c r="B160" s="152"/>
      <c r="D160" s="146" t="s">
        <v>253</v>
      </c>
      <c r="E160" s="153" t="s">
        <v>1</v>
      </c>
      <c r="F160" s="154" t="s">
        <v>1200</v>
      </c>
      <c r="H160" s="155">
        <v>16</v>
      </c>
      <c r="I160" s="156"/>
      <c r="L160" s="152"/>
      <c r="M160" s="157"/>
      <c r="T160" s="158"/>
      <c r="AT160" s="153" t="s">
        <v>253</v>
      </c>
      <c r="AU160" s="153" t="s">
        <v>96</v>
      </c>
      <c r="AV160" s="12" t="s">
        <v>96</v>
      </c>
      <c r="AW160" s="12" t="s">
        <v>40</v>
      </c>
      <c r="AX160" s="12" t="s">
        <v>94</v>
      </c>
      <c r="AY160" s="153" t="s">
        <v>245</v>
      </c>
    </row>
    <row r="161" spans="2:65" s="11" customFormat="1" ht="11.25">
      <c r="B161" s="145"/>
      <c r="D161" s="146" t="s">
        <v>253</v>
      </c>
      <c r="E161" s="147" t="s">
        <v>1</v>
      </c>
      <c r="F161" s="148" t="s">
        <v>1201</v>
      </c>
      <c r="H161" s="147" t="s">
        <v>1</v>
      </c>
      <c r="I161" s="149"/>
      <c r="L161" s="145"/>
      <c r="M161" s="150"/>
      <c r="T161" s="151"/>
      <c r="AT161" s="147" t="s">
        <v>253</v>
      </c>
      <c r="AU161" s="147" t="s">
        <v>96</v>
      </c>
      <c r="AV161" s="11" t="s">
        <v>94</v>
      </c>
      <c r="AW161" s="11" t="s">
        <v>40</v>
      </c>
      <c r="AX161" s="11" t="s">
        <v>87</v>
      </c>
      <c r="AY161" s="147" t="s">
        <v>245</v>
      </c>
    </row>
    <row r="162" spans="2:65" s="1" customFormat="1" ht="24.2" customHeight="1">
      <c r="B162" s="33"/>
      <c r="C162" s="132" t="s">
        <v>194</v>
      </c>
      <c r="D162" s="132" t="s">
        <v>246</v>
      </c>
      <c r="E162" s="133" t="s">
        <v>1202</v>
      </c>
      <c r="F162" s="134" t="s">
        <v>1203</v>
      </c>
      <c r="G162" s="135" t="s">
        <v>334</v>
      </c>
      <c r="H162" s="136">
        <v>2</v>
      </c>
      <c r="I162" s="137"/>
      <c r="J162" s="138">
        <f>ROUND(I162*H162,2)</f>
        <v>0</v>
      </c>
      <c r="K162" s="134" t="s">
        <v>250</v>
      </c>
      <c r="L162" s="33"/>
      <c r="M162" s="139" t="s">
        <v>1</v>
      </c>
      <c r="N162" s="140" t="s">
        <v>52</v>
      </c>
      <c r="P162" s="141">
        <f>O162*H162</f>
        <v>0</v>
      </c>
      <c r="Q162" s="141">
        <v>2.8900000000000002E-3</v>
      </c>
      <c r="R162" s="141">
        <f>Q162*H162</f>
        <v>5.7800000000000004E-3</v>
      </c>
      <c r="S162" s="141">
        <v>0</v>
      </c>
      <c r="T162" s="142">
        <f>S162*H162</f>
        <v>0</v>
      </c>
      <c r="AR162" s="143" t="s">
        <v>251</v>
      </c>
      <c r="AT162" s="143" t="s">
        <v>246</v>
      </c>
      <c r="AU162" s="143" t="s">
        <v>96</v>
      </c>
      <c r="AY162" s="17" t="s">
        <v>245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94</v>
      </c>
      <c r="BK162" s="144">
        <f>ROUND(I162*H162,2)</f>
        <v>0</v>
      </c>
      <c r="BL162" s="17" t="s">
        <v>251</v>
      </c>
      <c r="BM162" s="143" t="s">
        <v>1204</v>
      </c>
    </row>
    <row r="163" spans="2:65" s="12" customFormat="1" ht="22.5">
      <c r="B163" s="152"/>
      <c r="D163" s="146" t="s">
        <v>253</v>
      </c>
      <c r="E163" s="153" t="s">
        <v>1</v>
      </c>
      <c r="F163" s="154" t="s">
        <v>1205</v>
      </c>
      <c r="H163" s="155">
        <v>2</v>
      </c>
      <c r="I163" s="156"/>
      <c r="L163" s="152"/>
      <c r="M163" s="157"/>
      <c r="T163" s="158"/>
      <c r="AT163" s="153" t="s">
        <v>253</v>
      </c>
      <c r="AU163" s="153" t="s">
        <v>96</v>
      </c>
      <c r="AV163" s="12" t="s">
        <v>96</v>
      </c>
      <c r="AW163" s="12" t="s">
        <v>40</v>
      </c>
      <c r="AX163" s="12" t="s">
        <v>94</v>
      </c>
      <c r="AY163" s="153" t="s">
        <v>245</v>
      </c>
    </row>
    <row r="164" spans="2:65" s="1" customFormat="1" ht="24.2" customHeight="1">
      <c r="B164" s="33"/>
      <c r="C164" s="132" t="s">
        <v>189</v>
      </c>
      <c r="D164" s="132" t="s">
        <v>246</v>
      </c>
      <c r="E164" s="133" t="s">
        <v>1206</v>
      </c>
      <c r="F164" s="134" t="s">
        <v>1207</v>
      </c>
      <c r="G164" s="135" t="s">
        <v>334</v>
      </c>
      <c r="H164" s="136">
        <v>16</v>
      </c>
      <c r="I164" s="137"/>
      <c r="J164" s="138">
        <f>ROUND(I164*H164,2)</f>
        <v>0</v>
      </c>
      <c r="K164" s="134" t="s">
        <v>250</v>
      </c>
      <c r="L164" s="33"/>
      <c r="M164" s="139" t="s">
        <v>1</v>
      </c>
      <c r="N164" s="140" t="s">
        <v>52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251</v>
      </c>
      <c r="AT164" s="143" t="s">
        <v>246</v>
      </c>
      <c r="AU164" s="143" t="s">
        <v>96</v>
      </c>
      <c r="AY164" s="17" t="s">
        <v>245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94</v>
      </c>
      <c r="BK164" s="144">
        <f>ROUND(I164*H164,2)</f>
        <v>0</v>
      </c>
      <c r="BL164" s="17" t="s">
        <v>251</v>
      </c>
      <c r="BM164" s="143" t="s">
        <v>1208</v>
      </c>
    </row>
    <row r="165" spans="2:65" s="12" customFormat="1" ht="22.5">
      <c r="B165" s="152"/>
      <c r="D165" s="146" t="s">
        <v>253</v>
      </c>
      <c r="E165" s="153" t="s">
        <v>1</v>
      </c>
      <c r="F165" s="154" t="s">
        <v>1209</v>
      </c>
      <c r="H165" s="155">
        <v>11</v>
      </c>
      <c r="I165" s="156"/>
      <c r="L165" s="152"/>
      <c r="M165" s="157"/>
      <c r="T165" s="158"/>
      <c r="AT165" s="153" t="s">
        <v>253</v>
      </c>
      <c r="AU165" s="153" t="s">
        <v>96</v>
      </c>
      <c r="AV165" s="12" t="s">
        <v>96</v>
      </c>
      <c r="AW165" s="12" t="s">
        <v>40</v>
      </c>
      <c r="AX165" s="12" t="s">
        <v>87</v>
      </c>
      <c r="AY165" s="153" t="s">
        <v>245</v>
      </c>
    </row>
    <row r="166" spans="2:65" s="12" customFormat="1" ht="11.25">
      <c r="B166" s="152"/>
      <c r="D166" s="146" t="s">
        <v>253</v>
      </c>
      <c r="E166" s="153" t="s">
        <v>1</v>
      </c>
      <c r="F166" s="154" t="s">
        <v>1210</v>
      </c>
      <c r="H166" s="155">
        <v>3</v>
      </c>
      <c r="I166" s="156"/>
      <c r="L166" s="152"/>
      <c r="M166" s="157"/>
      <c r="T166" s="158"/>
      <c r="AT166" s="153" t="s">
        <v>253</v>
      </c>
      <c r="AU166" s="153" t="s">
        <v>96</v>
      </c>
      <c r="AV166" s="12" t="s">
        <v>96</v>
      </c>
      <c r="AW166" s="12" t="s">
        <v>40</v>
      </c>
      <c r="AX166" s="12" t="s">
        <v>87</v>
      </c>
      <c r="AY166" s="153" t="s">
        <v>245</v>
      </c>
    </row>
    <row r="167" spans="2:65" s="12" customFormat="1" ht="22.5">
      <c r="B167" s="152"/>
      <c r="D167" s="146" t="s">
        <v>253</v>
      </c>
      <c r="E167" s="153" t="s">
        <v>1</v>
      </c>
      <c r="F167" s="154" t="s">
        <v>1205</v>
      </c>
      <c r="H167" s="155">
        <v>2</v>
      </c>
      <c r="I167" s="156"/>
      <c r="L167" s="152"/>
      <c r="M167" s="157"/>
      <c r="T167" s="158"/>
      <c r="AT167" s="153" t="s">
        <v>253</v>
      </c>
      <c r="AU167" s="153" t="s">
        <v>96</v>
      </c>
      <c r="AV167" s="12" t="s">
        <v>96</v>
      </c>
      <c r="AW167" s="12" t="s">
        <v>40</v>
      </c>
      <c r="AX167" s="12" t="s">
        <v>87</v>
      </c>
      <c r="AY167" s="153" t="s">
        <v>245</v>
      </c>
    </row>
    <row r="168" spans="2:65" s="15" customFormat="1" ht="11.25">
      <c r="B168" s="177"/>
      <c r="D168" s="146" t="s">
        <v>253</v>
      </c>
      <c r="E168" s="178" t="s">
        <v>1</v>
      </c>
      <c r="F168" s="179" t="s">
        <v>695</v>
      </c>
      <c r="H168" s="180">
        <v>16</v>
      </c>
      <c r="I168" s="181"/>
      <c r="L168" s="177"/>
      <c r="M168" s="182"/>
      <c r="T168" s="183"/>
      <c r="AT168" s="178" t="s">
        <v>253</v>
      </c>
      <c r="AU168" s="178" t="s">
        <v>96</v>
      </c>
      <c r="AV168" s="15" t="s">
        <v>114</v>
      </c>
      <c r="AW168" s="15" t="s">
        <v>40</v>
      </c>
      <c r="AX168" s="15" t="s">
        <v>94</v>
      </c>
      <c r="AY168" s="178" t="s">
        <v>245</v>
      </c>
    </row>
    <row r="169" spans="2:65" s="1" customFormat="1" ht="37.9" customHeight="1">
      <c r="B169" s="33"/>
      <c r="C169" s="184" t="s">
        <v>296</v>
      </c>
      <c r="D169" s="184" t="s">
        <v>794</v>
      </c>
      <c r="E169" s="185" t="s">
        <v>1211</v>
      </c>
      <c r="F169" s="186" t="s">
        <v>1212</v>
      </c>
      <c r="G169" s="187" t="s">
        <v>334</v>
      </c>
      <c r="H169" s="188">
        <v>1</v>
      </c>
      <c r="I169" s="189"/>
      <c r="J169" s="190">
        <f>ROUND(I169*H169,2)</f>
        <v>0</v>
      </c>
      <c r="K169" s="186" t="s">
        <v>266</v>
      </c>
      <c r="L169" s="191"/>
      <c r="M169" s="192" t="s">
        <v>1</v>
      </c>
      <c r="N169" s="193" t="s">
        <v>52</v>
      </c>
      <c r="P169" s="141">
        <f>O169*H169</f>
        <v>0</v>
      </c>
      <c r="Q169" s="141">
        <v>0.3</v>
      </c>
      <c r="R169" s="141">
        <f>Q169*H169</f>
        <v>0.3</v>
      </c>
      <c r="S169" s="141">
        <v>0</v>
      </c>
      <c r="T169" s="142">
        <f>S169*H169</f>
        <v>0</v>
      </c>
      <c r="AR169" s="143" t="s">
        <v>194</v>
      </c>
      <c r="AT169" s="143" t="s">
        <v>794</v>
      </c>
      <c r="AU169" s="143" t="s">
        <v>96</v>
      </c>
      <c r="AY169" s="17" t="s">
        <v>245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94</v>
      </c>
      <c r="BK169" s="144">
        <f>ROUND(I169*H169,2)</f>
        <v>0</v>
      </c>
      <c r="BL169" s="17" t="s">
        <v>251</v>
      </c>
      <c r="BM169" s="143" t="s">
        <v>1213</v>
      </c>
    </row>
    <row r="170" spans="2:65" s="12" customFormat="1" ht="11.25">
      <c r="B170" s="152"/>
      <c r="D170" s="146" t="s">
        <v>253</v>
      </c>
      <c r="E170" s="153" t="s">
        <v>1</v>
      </c>
      <c r="F170" s="154" t="s">
        <v>1214</v>
      </c>
      <c r="H170" s="155">
        <v>1</v>
      </c>
      <c r="I170" s="156"/>
      <c r="L170" s="152"/>
      <c r="M170" s="157"/>
      <c r="T170" s="158"/>
      <c r="AT170" s="153" t="s">
        <v>253</v>
      </c>
      <c r="AU170" s="153" t="s">
        <v>96</v>
      </c>
      <c r="AV170" s="12" t="s">
        <v>96</v>
      </c>
      <c r="AW170" s="12" t="s">
        <v>40</v>
      </c>
      <c r="AX170" s="12" t="s">
        <v>94</v>
      </c>
      <c r="AY170" s="153" t="s">
        <v>245</v>
      </c>
    </row>
    <row r="171" spans="2:65" s="1" customFormat="1" ht="44.25" customHeight="1">
      <c r="B171" s="33"/>
      <c r="C171" s="184" t="s">
        <v>301</v>
      </c>
      <c r="D171" s="184" t="s">
        <v>794</v>
      </c>
      <c r="E171" s="185" t="s">
        <v>1215</v>
      </c>
      <c r="F171" s="186" t="s">
        <v>1216</v>
      </c>
      <c r="G171" s="187" t="s">
        <v>334</v>
      </c>
      <c r="H171" s="188">
        <v>1</v>
      </c>
      <c r="I171" s="189"/>
      <c r="J171" s="190">
        <f>ROUND(I171*H171,2)</f>
        <v>0</v>
      </c>
      <c r="K171" s="186" t="s">
        <v>266</v>
      </c>
      <c r="L171" s="191"/>
      <c r="M171" s="192" t="s">
        <v>1</v>
      </c>
      <c r="N171" s="193" t="s">
        <v>52</v>
      </c>
      <c r="P171" s="141">
        <f>O171*H171</f>
        <v>0</v>
      </c>
      <c r="Q171" s="141">
        <v>0.3</v>
      </c>
      <c r="R171" s="141">
        <f>Q171*H171</f>
        <v>0.3</v>
      </c>
      <c r="S171" s="141">
        <v>0</v>
      </c>
      <c r="T171" s="142">
        <f>S171*H171</f>
        <v>0</v>
      </c>
      <c r="AR171" s="143" t="s">
        <v>194</v>
      </c>
      <c r="AT171" s="143" t="s">
        <v>794</v>
      </c>
      <c r="AU171" s="143" t="s">
        <v>96</v>
      </c>
      <c r="AY171" s="17" t="s">
        <v>245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94</v>
      </c>
      <c r="BK171" s="144">
        <f>ROUND(I171*H171,2)</f>
        <v>0</v>
      </c>
      <c r="BL171" s="17" t="s">
        <v>251</v>
      </c>
      <c r="BM171" s="143" t="s">
        <v>1217</v>
      </c>
    </row>
    <row r="172" spans="2:65" s="12" customFormat="1" ht="11.25">
      <c r="B172" s="152"/>
      <c r="D172" s="146" t="s">
        <v>253</v>
      </c>
      <c r="E172" s="153" t="s">
        <v>1</v>
      </c>
      <c r="F172" s="154" t="s">
        <v>1218</v>
      </c>
      <c r="H172" s="155">
        <v>1</v>
      </c>
      <c r="I172" s="156"/>
      <c r="L172" s="152"/>
      <c r="M172" s="157"/>
      <c r="T172" s="158"/>
      <c r="AT172" s="153" t="s">
        <v>253</v>
      </c>
      <c r="AU172" s="153" t="s">
        <v>96</v>
      </c>
      <c r="AV172" s="12" t="s">
        <v>96</v>
      </c>
      <c r="AW172" s="12" t="s">
        <v>40</v>
      </c>
      <c r="AX172" s="12" t="s">
        <v>94</v>
      </c>
      <c r="AY172" s="153" t="s">
        <v>245</v>
      </c>
    </row>
    <row r="173" spans="2:65" s="1" customFormat="1" ht="37.9" customHeight="1">
      <c r="B173" s="33"/>
      <c r="C173" s="184" t="s">
        <v>8</v>
      </c>
      <c r="D173" s="184" t="s">
        <v>794</v>
      </c>
      <c r="E173" s="185" t="s">
        <v>1219</v>
      </c>
      <c r="F173" s="186" t="s">
        <v>1220</v>
      </c>
      <c r="G173" s="187" t="s">
        <v>334</v>
      </c>
      <c r="H173" s="188">
        <v>1</v>
      </c>
      <c r="I173" s="189"/>
      <c r="J173" s="190">
        <f>ROUND(I173*H173,2)</f>
        <v>0</v>
      </c>
      <c r="K173" s="186" t="s">
        <v>266</v>
      </c>
      <c r="L173" s="191"/>
      <c r="M173" s="192" t="s">
        <v>1</v>
      </c>
      <c r="N173" s="193" t="s">
        <v>52</v>
      </c>
      <c r="P173" s="141">
        <f>O173*H173</f>
        <v>0</v>
      </c>
      <c r="Q173" s="141">
        <v>0.3</v>
      </c>
      <c r="R173" s="141">
        <f>Q173*H173</f>
        <v>0.3</v>
      </c>
      <c r="S173" s="141">
        <v>0</v>
      </c>
      <c r="T173" s="142">
        <f>S173*H173</f>
        <v>0</v>
      </c>
      <c r="AR173" s="143" t="s">
        <v>194</v>
      </c>
      <c r="AT173" s="143" t="s">
        <v>794</v>
      </c>
      <c r="AU173" s="143" t="s">
        <v>96</v>
      </c>
      <c r="AY173" s="17" t="s">
        <v>245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94</v>
      </c>
      <c r="BK173" s="144">
        <f>ROUND(I173*H173,2)</f>
        <v>0</v>
      </c>
      <c r="BL173" s="17" t="s">
        <v>251</v>
      </c>
      <c r="BM173" s="143" t="s">
        <v>1221</v>
      </c>
    </row>
    <row r="174" spans="2:65" s="12" customFormat="1" ht="11.25">
      <c r="B174" s="152"/>
      <c r="D174" s="146" t="s">
        <v>253</v>
      </c>
      <c r="E174" s="153" t="s">
        <v>1</v>
      </c>
      <c r="F174" s="154" t="s">
        <v>1222</v>
      </c>
      <c r="H174" s="155">
        <v>1</v>
      </c>
      <c r="I174" s="156"/>
      <c r="L174" s="152"/>
      <c r="M174" s="157"/>
      <c r="T174" s="158"/>
      <c r="AT174" s="153" t="s">
        <v>253</v>
      </c>
      <c r="AU174" s="153" t="s">
        <v>96</v>
      </c>
      <c r="AV174" s="12" t="s">
        <v>96</v>
      </c>
      <c r="AW174" s="12" t="s">
        <v>40</v>
      </c>
      <c r="AX174" s="12" t="s">
        <v>94</v>
      </c>
      <c r="AY174" s="153" t="s">
        <v>245</v>
      </c>
    </row>
    <row r="175" spans="2:65" s="1" customFormat="1" ht="37.9" customHeight="1">
      <c r="B175" s="33"/>
      <c r="C175" s="184" t="s">
        <v>314</v>
      </c>
      <c r="D175" s="184" t="s">
        <v>794</v>
      </c>
      <c r="E175" s="185" t="s">
        <v>1223</v>
      </c>
      <c r="F175" s="186" t="s">
        <v>1224</v>
      </c>
      <c r="G175" s="187" t="s">
        <v>334</v>
      </c>
      <c r="H175" s="188">
        <v>1</v>
      </c>
      <c r="I175" s="189"/>
      <c r="J175" s="190">
        <f>ROUND(I175*H175,2)</f>
        <v>0</v>
      </c>
      <c r="K175" s="186" t="s">
        <v>266</v>
      </c>
      <c r="L175" s="191"/>
      <c r="M175" s="192" t="s">
        <v>1</v>
      </c>
      <c r="N175" s="193" t="s">
        <v>52</v>
      </c>
      <c r="P175" s="141">
        <f>O175*H175</f>
        <v>0</v>
      </c>
      <c r="Q175" s="141">
        <v>0.3</v>
      </c>
      <c r="R175" s="141">
        <f>Q175*H175</f>
        <v>0.3</v>
      </c>
      <c r="S175" s="141">
        <v>0</v>
      </c>
      <c r="T175" s="142">
        <f>S175*H175</f>
        <v>0</v>
      </c>
      <c r="AR175" s="143" t="s">
        <v>194</v>
      </c>
      <c r="AT175" s="143" t="s">
        <v>794</v>
      </c>
      <c r="AU175" s="143" t="s">
        <v>96</v>
      </c>
      <c r="AY175" s="17" t="s">
        <v>245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94</v>
      </c>
      <c r="BK175" s="144">
        <f>ROUND(I175*H175,2)</f>
        <v>0</v>
      </c>
      <c r="BL175" s="17" t="s">
        <v>251</v>
      </c>
      <c r="BM175" s="143" t="s">
        <v>1225</v>
      </c>
    </row>
    <row r="176" spans="2:65" s="12" customFormat="1" ht="11.25">
      <c r="B176" s="152"/>
      <c r="D176" s="146" t="s">
        <v>253</v>
      </c>
      <c r="E176" s="153" t="s">
        <v>1</v>
      </c>
      <c r="F176" s="154" t="s">
        <v>1226</v>
      </c>
      <c r="H176" s="155">
        <v>1</v>
      </c>
      <c r="I176" s="156"/>
      <c r="L176" s="152"/>
      <c r="M176" s="157"/>
      <c r="T176" s="158"/>
      <c r="AT176" s="153" t="s">
        <v>253</v>
      </c>
      <c r="AU176" s="153" t="s">
        <v>96</v>
      </c>
      <c r="AV176" s="12" t="s">
        <v>96</v>
      </c>
      <c r="AW176" s="12" t="s">
        <v>40</v>
      </c>
      <c r="AX176" s="12" t="s">
        <v>94</v>
      </c>
      <c r="AY176" s="153" t="s">
        <v>245</v>
      </c>
    </row>
    <row r="177" spans="2:65" s="1" customFormat="1" ht="37.9" customHeight="1">
      <c r="B177" s="33"/>
      <c r="C177" s="184" t="s">
        <v>322</v>
      </c>
      <c r="D177" s="184" t="s">
        <v>794</v>
      </c>
      <c r="E177" s="185" t="s">
        <v>1227</v>
      </c>
      <c r="F177" s="186" t="s">
        <v>1228</v>
      </c>
      <c r="G177" s="187" t="s">
        <v>334</v>
      </c>
      <c r="H177" s="188">
        <v>1</v>
      </c>
      <c r="I177" s="189"/>
      <c r="J177" s="190">
        <f>ROUND(I177*H177,2)</f>
        <v>0</v>
      </c>
      <c r="K177" s="186" t="s">
        <v>266</v>
      </c>
      <c r="L177" s="191"/>
      <c r="M177" s="192" t="s">
        <v>1</v>
      </c>
      <c r="N177" s="193" t="s">
        <v>52</v>
      </c>
      <c r="P177" s="141">
        <f>O177*H177</f>
        <v>0</v>
      </c>
      <c r="Q177" s="141">
        <v>0.3</v>
      </c>
      <c r="R177" s="141">
        <f>Q177*H177</f>
        <v>0.3</v>
      </c>
      <c r="S177" s="141">
        <v>0</v>
      </c>
      <c r="T177" s="142">
        <f>S177*H177</f>
        <v>0</v>
      </c>
      <c r="AR177" s="143" t="s">
        <v>194</v>
      </c>
      <c r="AT177" s="143" t="s">
        <v>794</v>
      </c>
      <c r="AU177" s="143" t="s">
        <v>96</v>
      </c>
      <c r="AY177" s="17" t="s">
        <v>245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94</v>
      </c>
      <c r="BK177" s="144">
        <f>ROUND(I177*H177,2)</f>
        <v>0</v>
      </c>
      <c r="BL177" s="17" t="s">
        <v>251</v>
      </c>
      <c r="BM177" s="143" t="s">
        <v>1229</v>
      </c>
    </row>
    <row r="178" spans="2:65" s="12" customFormat="1" ht="11.25">
      <c r="B178" s="152"/>
      <c r="D178" s="146" t="s">
        <v>253</v>
      </c>
      <c r="E178" s="153" t="s">
        <v>1</v>
      </c>
      <c r="F178" s="154" t="s">
        <v>1230</v>
      </c>
      <c r="H178" s="155">
        <v>1</v>
      </c>
      <c r="I178" s="156"/>
      <c r="L178" s="152"/>
      <c r="M178" s="157"/>
      <c r="T178" s="158"/>
      <c r="AT178" s="153" t="s">
        <v>253</v>
      </c>
      <c r="AU178" s="153" t="s">
        <v>96</v>
      </c>
      <c r="AV178" s="12" t="s">
        <v>96</v>
      </c>
      <c r="AW178" s="12" t="s">
        <v>40</v>
      </c>
      <c r="AX178" s="12" t="s">
        <v>94</v>
      </c>
      <c r="AY178" s="153" t="s">
        <v>245</v>
      </c>
    </row>
    <row r="179" spans="2:65" s="1" customFormat="1" ht="37.9" customHeight="1">
      <c r="B179" s="33"/>
      <c r="C179" s="184" t="s">
        <v>324</v>
      </c>
      <c r="D179" s="184" t="s">
        <v>794</v>
      </c>
      <c r="E179" s="185" t="s">
        <v>1231</v>
      </c>
      <c r="F179" s="186" t="s">
        <v>1232</v>
      </c>
      <c r="G179" s="187" t="s">
        <v>334</v>
      </c>
      <c r="H179" s="188">
        <v>1</v>
      </c>
      <c r="I179" s="189"/>
      <c r="J179" s="190">
        <f>ROUND(I179*H179,2)</f>
        <v>0</v>
      </c>
      <c r="K179" s="186" t="s">
        <v>266</v>
      </c>
      <c r="L179" s="191"/>
      <c r="M179" s="192" t="s">
        <v>1</v>
      </c>
      <c r="N179" s="193" t="s">
        <v>52</v>
      </c>
      <c r="P179" s="141">
        <f>O179*H179</f>
        <v>0</v>
      </c>
      <c r="Q179" s="141">
        <v>0.3</v>
      </c>
      <c r="R179" s="141">
        <f>Q179*H179</f>
        <v>0.3</v>
      </c>
      <c r="S179" s="141">
        <v>0</v>
      </c>
      <c r="T179" s="142">
        <f>S179*H179</f>
        <v>0</v>
      </c>
      <c r="AR179" s="143" t="s">
        <v>194</v>
      </c>
      <c r="AT179" s="143" t="s">
        <v>794</v>
      </c>
      <c r="AU179" s="143" t="s">
        <v>96</v>
      </c>
      <c r="AY179" s="17" t="s">
        <v>245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94</v>
      </c>
      <c r="BK179" s="144">
        <f>ROUND(I179*H179,2)</f>
        <v>0</v>
      </c>
      <c r="BL179" s="17" t="s">
        <v>251</v>
      </c>
      <c r="BM179" s="143" t="s">
        <v>1233</v>
      </c>
    </row>
    <row r="180" spans="2:65" s="12" customFormat="1" ht="11.25">
      <c r="B180" s="152"/>
      <c r="D180" s="146" t="s">
        <v>253</v>
      </c>
      <c r="E180" s="153" t="s">
        <v>1</v>
      </c>
      <c r="F180" s="154" t="s">
        <v>1234</v>
      </c>
      <c r="H180" s="155">
        <v>1</v>
      </c>
      <c r="I180" s="156"/>
      <c r="L180" s="152"/>
      <c r="M180" s="157"/>
      <c r="T180" s="158"/>
      <c r="AT180" s="153" t="s">
        <v>253</v>
      </c>
      <c r="AU180" s="153" t="s">
        <v>96</v>
      </c>
      <c r="AV180" s="12" t="s">
        <v>96</v>
      </c>
      <c r="AW180" s="12" t="s">
        <v>40</v>
      </c>
      <c r="AX180" s="12" t="s">
        <v>94</v>
      </c>
      <c r="AY180" s="153" t="s">
        <v>245</v>
      </c>
    </row>
    <row r="181" spans="2:65" s="1" customFormat="1" ht="37.9" customHeight="1">
      <c r="B181" s="33"/>
      <c r="C181" s="184" t="s">
        <v>327</v>
      </c>
      <c r="D181" s="184" t="s">
        <v>794</v>
      </c>
      <c r="E181" s="185" t="s">
        <v>1235</v>
      </c>
      <c r="F181" s="186" t="s">
        <v>1236</v>
      </c>
      <c r="G181" s="187" t="s">
        <v>334</v>
      </c>
      <c r="H181" s="188">
        <v>1</v>
      </c>
      <c r="I181" s="189"/>
      <c r="J181" s="190">
        <f>ROUND(I181*H181,2)</f>
        <v>0</v>
      </c>
      <c r="K181" s="186" t="s">
        <v>266</v>
      </c>
      <c r="L181" s="191"/>
      <c r="M181" s="192" t="s">
        <v>1</v>
      </c>
      <c r="N181" s="193" t="s">
        <v>52</v>
      </c>
      <c r="P181" s="141">
        <f>O181*H181</f>
        <v>0</v>
      </c>
      <c r="Q181" s="141">
        <v>0.3</v>
      </c>
      <c r="R181" s="141">
        <f>Q181*H181</f>
        <v>0.3</v>
      </c>
      <c r="S181" s="141">
        <v>0</v>
      </c>
      <c r="T181" s="142">
        <f>S181*H181</f>
        <v>0</v>
      </c>
      <c r="AR181" s="143" t="s">
        <v>194</v>
      </c>
      <c r="AT181" s="143" t="s">
        <v>794</v>
      </c>
      <c r="AU181" s="143" t="s">
        <v>96</v>
      </c>
      <c r="AY181" s="17" t="s">
        <v>245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94</v>
      </c>
      <c r="BK181" s="144">
        <f>ROUND(I181*H181,2)</f>
        <v>0</v>
      </c>
      <c r="BL181" s="17" t="s">
        <v>251</v>
      </c>
      <c r="BM181" s="143" t="s">
        <v>1237</v>
      </c>
    </row>
    <row r="182" spans="2:65" s="12" customFormat="1" ht="11.25">
      <c r="B182" s="152"/>
      <c r="D182" s="146" t="s">
        <v>253</v>
      </c>
      <c r="E182" s="153" t="s">
        <v>1</v>
      </c>
      <c r="F182" s="154" t="s">
        <v>1238</v>
      </c>
      <c r="H182" s="155">
        <v>1</v>
      </c>
      <c r="I182" s="156"/>
      <c r="L182" s="152"/>
      <c r="M182" s="157"/>
      <c r="T182" s="158"/>
      <c r="AT182" s="153" t="s">
        <v>253</v>
      </c>
      <c r="AU182" s="153" t="s">
        <v>96</v>
      </c>
      <c r="AV182" s="12" t="s">
        <v>96</v>
      </c>
      <c r="AW182" s="12" t="s">
        <v>40</v>
      </c>
      <c r="AX182" s="12" t="s">
        <v>94</v>
      </c>
      <c r="AY182" s="153" t="s">
        <v>245</v>
      </c>
    </row>
    <row r="183" spans="2:65" s="1" customFormat="1" ht="37.9" customHeight="1">
      <c r="B183" s="33"/>
      <c r="C183" s="184" t="s">
        <v>331</v>
      </c>
      <c r="D183" s="184" t="s">
        <v>794</v>
      </c>
      <c r="E183" s="185" t="s">
        <v>1239</v>
      </c>
      <c r="F183" s="186" t="s">
        <v>1240</v>
      </c>
      <c r="G183" s="187" t="s">
        <v>334</v>
      </c>
      <c r="H183" s="188">
        <v>2</v>
      </c>
      <c r="I183" s="189"/>
      <c r="J183" s="190">
        <f>ROUND(I183*H183,2)</f>
        <v>0</v>
      </c>
      <c r="K183" s="186" t="s">
        <v>266</v>
      </c>
      <c r="L183" s="191"/>
      <c r="M183" s="192" t="s">
        <v>1</v>
      </c>
      <c r="N183" s="193" t="s">
        <v>52</v>
      </c>
      <c r="P183" s="141">
        <f>O183*H183</f>
        <v>0</v>
      </c>
      <c r="Q183" s="141">
        <v>0.3</v>
      </c>
      <c r="R183" s="141">
        <f>Q183*H183</f>
        <v>0.6</v>
      </c>
      <c r="S183" s="141">
        <v>0</v>
      </c>
      <c r="T183" s="142">
        <f>S183*H183</f>
        <v>0</v>
      </c>
      <c r="AR183" s="143" t="s">
        <v>194</v>
      </c>
      <c r="AT183" s="143" t="s">
        <v>794</v>
      </c>
      <c r="AU183" s="143" t="s">
        <v>96</v>
      </c>
      <c r="AY183" s="17" t="s">
        <v>245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94</v>
      </c>
      <c r="BK183" s="144">
        <f>ROUND(I183*H183,2)</f>
        <v>0</v>
      </c>
      <c r="BL183" s="17" t="s">
        <v>251</v>
      </c>
      <c r="BM183" s="143" t="s">
        <v>1241</v>
      </c>
    </row>
    <row r="184" spans="2:65" s="12" customFormat="1" ht="11.25">
      <c r="B184" s="152"/>
      <c r="D184" s="146" t="s">
        <v>253</v>
      </c>
      <c r="E184" s="153" t="s">
        <v>1</v>
      </c>
      <c r="F184" s="154" t="s">
        <v>1242</v>
      </c>
      <c r="H184" s="155">
        <v>2</v>
      </c>
      <c r="I184" s="156"/>
      <c r="L184" s="152"/>
      <c r="M184" s="157"/>
      <c r="T184" s="158"/>
      <c r="AT184" s="153" t="s">
        <v>253</v>
      </c>
      <c r="AU184" s="153" t="s">
        <v>96</v>
      </c>
      <c r="AV184" s="12" t="s">
        <v>96</v>
      </c>
      <c r="AW184" s="12" t="s">
        <v>40</v>
      </c>
      <c r="AX184" s="12" t="s">
        <v>94</v>
      </c>
      <c r="AY184" s="153" t="s">
        <v>245</v>
      </c>
    </row>
    <row r="185" spans="2:65" s="1" customFormat="1" ht="37.9" customHeight="1">
      <c r="B185" s="33"/>
      <c r="C185" s="184" t="s">
        <v>337</v>
      </c>
      <c r="D185" s="184" t="s">
        <v>794</v>
      </c>
      <c r="E185" s="185" t="s">
        <v>1243</v>
      </c>
      <c r="F185" s="186" t="s">
        <v>1244</v>
      </c>
      <c r="G185" s="187" t="s">
        <v>334</v>
      </c>
      <c r="H185" s="188">
        <v>1</v>
      </c>
      <c r="I185" s="189"/>
      <c r="J185" s="190">
        <f>ROUND(I185*H185,2)</f>
        <v>0</v>
      </c>
      <c r="K185" s="186" t="s">
        <v>266</v>
      </c>
      <c r="L185" s="191"/>
      <c r="M185" s="192" t="s">
        <v>1</v>
      </c>
      <c r="N185" s="193" t="s">
        <v>52</v>
      </c>
      <c r="P185" s="141">
        <f>O185*H185</f>
        <v>0</v>
      </c>
      <c r="Q185" s="141">
        <v>0.3</v>
      </c>
      <c r="R185" s="141">
        <f>Q185*H185</f>
        <v>0.3</v>
      </c>
      <c r="S185" s="141">
        <v>0</v>
      </c>
      <c r="T185" s="142">
        <f>S185*H185</f>
        <v>0</v>
      </c>
      <c r="AR185" s="143" t="s">
        <v>194</v>
      </c>
      <c r="AT185" s="143" t="s">
        <v>794</v>
      </c>
      <c r="AU185" s="143" t="s">
        <v>96</v>
      </c>
      <c r="AY185" s="17" t="s">
        <v>245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94</v>
      </c>
      <c r="BK185" s="144">
        <f>ROUND(I185*H185,2)</f>
        <v>0</v>
      </c>
      <c r="BL185" s="17" t="s">
        <v>251</v>
      </c>
      <c r="BM185" s="143" t="s">
        <v>1245</v>
      </c>
    </row>
    <row r="186" spans="2:65" s="12" customFormat="1" ht="11.25">
      <c r="B186" s="152"/>
      <c r="D186" s="146" t="s">
        <v>253</v>
      </c>
      <c r="E186" s="153" t="s">
        <v>1</v>
      </c>
      <c r="F186" s="154" t="s">
        <v>1246</v>
      </c>
      <c r="H186" s="155">
        <v>1</v>
      </c>
      <c r="I186" s="156"/>
      <c r="L186" s="152"/>
      <c r="M186" s="157"/>
      <c r="T186" s="158"/>
      <c r="AT186" s="153" t="s">
        <v>253</v>
      </c>
      <c r="AU186" s="153" t="s">
        <v>96</v>
      </c>
      <c r="AV186" s="12" t="s">
        <v>96</v>
      </c>
      <c r="AW186" s="12" t="s">
        <v>40</v>
      </c>
      <c r="AX186" s="12" t="s">
        <v>94</v>
      </c>
      <c r="AY186" s="153" t="s">
        <v>245</v>
      </c>
    </row>
    <row r="187" spans="2:65" s="1" customFormat="1" ht="37.9" customHeight="1">
      <c r="B187" s="33"/>
      <c r="C187" s="184" t="s">
        <v>342</v>
      </c>
      <c r="D187" s="184" t="s">
        <v>794</v>
      </c>
      <c r="E187" s="185" t="s">
        <v>1247</v>
      </c>
      <c r="F187" s="186" t="s">
        <v>1248</v>
      </c>
      <c r="G187" s="187" t="s">
        <v>334</v>
      </c>
      <c r="H187" s="188">
        <v>1</v>
      </c>
      <c r="I187" s="189"/>
      <c r="J187" s="190">
        <f>ROUND(I187*H187,2)</f>
        <v>0</v>
      </c>
      <c r="K187" s="186" t="s">
        <v>266</v>
      </c>
      <c r="L187" s="191"/>
      <c r="M187" s="192" t="s">
        <v>1</v>
      </c>
      <c r="N187" s="193" t="s">
        <v>52</v>
      </c>
      <c r="P187" s="141">
        <f>O187*H187</f>
        <v>0</v>
      </c>
      <c r="Q187" s="141">
        <v>0.3</v>
      </c>
      <c r="R187" s="141">
        <f>Q187*H187</f>
        <v>0.3</v>
      </c>
      <c r="S187" s="141">
        <v>0</v>
      </c>
      <c r="T187" s="142">
        <f>S187*H187</f>
        <v>0</v>
      </c>
      <c r="AR187" s="143" t="s">
        <v>194</v>
      </c>
      <c r="AT187" s="143" t="s">
        <v>794</v>
      </c>
      <c r="AU187" s="143" t="s">
        <v>96</v>
      </c>
      <c r="AY187" s="17" t="s">
        <v>245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94</v>
      </c>
      <c r="BK187" s="144">
        <f>ROUND(I187*H187,2)</f>
        <v>0</v>
      </c>
      <c r="BL187" s="17" t="s">
        <v>251</v>
      </c>
      <c r="BM187" s="143" t="s">
        <v>1249</v>
      </c>
    </row>
    <row r="188" spans="2:65" s="12" customFormat="1" ht="11.25">
      <c r="B188" s="152"/>
      <c r="D188" s="146" t="s">
        <v>253</v>
      </c>
      <c r="E188" s="153" t="s">
        <v>1</v>
      </c>
      <c r="F188" s="154" t="s">
        <v>1250</v>
      </c>
      <c r="H188" s="155">
        <v>1</v>
      </c>
      <c r="I188" s="156"/>
      <c r="L188" s="152"/>
      <c r="M188" s="157"/>
      <c r="T188" s="158"/>
      <c r="AT188" s="153" t="s">
        <v>253</v>
      </c>
      <c r="AU188" s="153" t="s">
        <v>96</v>
      </c>
      <c r="AV188" s="12" t="s">
        <v>96</v>
      </c>
      <c r="AW188" s="12" t="s">
        <v>40</v>
      </c>
      <c r="AX188" s="12" t="s">
        <v>94</v>
      </c>
      <c r="AY188" s="153" t="s">
        <v>245</v>
      </c>
    </row>
    <row r="189" spans="2:65" s="1" customFormat="1" ht="21.75" customHeight="1">
      <c r="B189" s="33"/>
      <c r="C189" s="184" t="s">
        <v>347</v>
      </c>
      <c r="D189" s="184" t="s">
        <v>794</v>
      </c>
      <c r="E189" s="185" t="s">
        <v>1251</v>
      </c>
      <c r="F189" s="186" t="s">
        <v>1252</v>
      </c>
      <c r="G189" s="187" t="s">
        <v>334</v>
      </c>
      <c r="H189" s="188">
        <v>1</v>
      </c>
      <c r="I189" s="189"/>
      <c r="J189" s="190">
        <f>ROUND(I189*H189,2)</f>
        <v>0</v>
      </c>
      <c r="K189" s="186" t="s">
        <v>266</v>
      </c>
      <c r="L189" s="191"/>
      <c r="M189" s="192" t="s">
        <v>1</v>
      </c>
      <c r="N189" s="193" t="s">
        <v>52</v>
      </c>
      <c r="P189" s="141">
        <f>O189*H189</f>
        <v>0</v>
      </c>
      <c r="Q189" s="141">
        <v>0.3</v>
      </c>
      <c r="R189" s="141">
        <f>Q189*H189</f>
        <v>0.3</v>
      </c>
      <c r="S189" s="141">
        <v>0</v>
      </c>
      <c r="T189" s="142">
        <f>S189*H189</f>
        <v>0</v>
      </c>
      <c r="AR189" s="143" t="s">
        <v>194</v>
      </c>
      <c r="AT189" s="143" t="s">
        <v>794</v>
      </c>
      <c r="AU189" s="143" t="s">
        <v>96</v>
      </c>
      <c r="AY189" s="17" t="s">
        <v>245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94</v>
      </c>
      <c r="BK189" s="144">
        <f>ROUND(I189*H189,2)</f>
        <v>0</v>
      </c>
      <c r="BL189" s="17" t="s">
        <v>251</v>
      </c>
      <c r="BM189" s="143" t="s">
        <v>1253</v>
      </c>
    </row>
    <row r="190" spans="2:65" s="12" customFormat="1" ht="11.25">
      <c r="B190" s="152"/>
      <c r="D190" s="146" t="s">
        <v>253</v>
      </c>
      <c r="E190" s="153" t="s">
        <v>1</v>
      </c>
      <c r="F190" s="154" t="s">
        <v>1254</v>
      </c>
      <c r="H190" s="155">
        <v>1</v>
      </c>
      <c r="I190" s="156"/>
      <c r="L190" s="152"/>
      <c r="M190" s="157"/>
      <c r="T190" s="158"/>
      <c r="AT190" s="153" t="s">
        <v>253</v>
      </c>
      <c r="AU190" s="153" t="s">
        <v>96</v>
      </c>
      <c r="AV190" s="12" t="s">
        <v>96</v>
      </c>
      <c r="AW190" s="12" t="s">
        <v>40</v>
      </c>
      <c r="AX190" s="12" t="s">
        <v>94</v>
      </c>
      <c r="AY190" s="153" t="s">
        <v>245</v>
      </c>
    </row>
    <row r="191" spans="2:65" s="1" customFormat="1" ht="21.75" customHeight="1">
      <c r="B191" s="33"/>
      <c r="C191" s="184" t="s">
        <v>7</v>
      </c>
      <c r="D191" s="184" t="s">
        <v>794</v>
      </c>
      <c r="E191" s="185" t="s">
        <v>1255</v>
      </c>
      <c r="F191" s="186" t="s">
        <v>1256</v>
      </c>
      <c r="G191" s="187" t="s">
        <v>334</v>
      </c>
      <c r="H191" s="188">
        <v>1</v>
      </c>
      <c r="I191" s="189"/>
      <c r="J191" s="190">
        <f>ROUND(I191*H191,2)</f>
        <v>0</v>
      </c>
      <c r="K191" s="186" t="s">
        <v>266</v>
      </c>
      <c r="L191" s="191"/>
      <c r="M191" s="192" t="s">
        <v>1</v>
      </c>
      <c r="N191" s="193" t="s">
        <v>52</v>
      </c>
      <c r="P191" s="141">
        <f>O191*H191</f>
        <v>0</v>
      </c>
      <c r="Q191" s="141">
        <v>0.3</v>
      </c>
      <c r="R191" s="141">
        <f>Q191*H191</f>
        <v>0.3</v>
      </c>
      <c r="S191" s="141">
        <v>0</v>
      </c>
      <c r="T191" s="142">
        <f>S191*H191</f>
        <v>0</v>
      </c>
      <c r="AR191" s="143" t="s">
        <v>194</v>
      </c>
      <c r="AT191" s="143" t="s">
        <v>794</v>
      </c>
      <c r="AU191" s="143" t="s">
        <v>96</v>
      </c>
      <c r="AY191" s="17" t="s">
        <v>245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94</v>
      </c>
      <c r="BK191" s="144">
        <f>ROUND(I191*H191,2)</f>
        <v>0</v>
      </c>
      <c r="BL191" s="17" t="s">
        <v>251</v>
      </c>
      <c r="BM191" s="143" t="s">
        <v>1257</v>
      </c>
    </row>
    <row r="192" spans="2:65" s="12" customFormat="1" ht="11.25">
      <c r="B192" s="152"/>
      <c r="D192" s="146" t="s">
        <v>253</v>
      </c>
      <c r="E192" s="153" t="s">
        <v>1</v>
      </c>
      <c r="F192" s="154" t="s">
        <v>1258</v>
      </c>
      <c r="H192" s="155">
        <v>1</v>
      </c>
      <c r="I192" s="156"/>
      <c r="L192" s="152"/>
      <c r="M192" s="157"/>
      <c r="T192" s="158"/>
      <c r="AT192" s="153" t="s">
        <v>253</v>
      </c>
      <c r="AU192" s="153" t="s">
        <v>96</v>
      </c>
      <c r="AV192" s="12" t="s">
        <v>96</v>
      </c>
      <c r="AW192" s="12" t="s">
        <v>40</v>
      </c>
      <c r="AX192" s="12" t="s">
        <v>94</v>
      </c>
      <c r="AY192" s="153" t="s">
        <v>245</v>
      </c>
    </row>
    <row r="193" spans="2:65" s="1" customFormat="1" ht="37.9" customHeight="1">
      <c r="B193" s="33"/>
      <c r="C193" s="184" t="s">
        <v>359</v>
      </c>
      <c r="D193" s="184" t="s">
        <v>794</v>
      </c>
      <c r="E193" s="185" t="s">
        <v>1259</v>
      </c>
      <c r="F193" s="186" t="s">
        <v>1260</v>
      </c>
      <c r="G193" s="187" t="s">
        <v>334</v>
      </c>
      <c r="H193" s="188">
        <v>1</v>
      </c>
      <c r="I193" s="189"/>
      <c r="J193" s="190">
        <f>ROUND(I193*H193,2)</f>
        <v>0</v>
      </c>
      <c r="K193" s="186" t="s">
        <v>266</v>
      </c>
      <c r="L193" s="191"/>
      <c r="M193" s="192" t="s">
        <v>1</v>
      </c>
      <c r="N193" s="193" t="s">
        <v>52</v>
      </c>
      <c r="P193" s="141">
        <f>O193*H193</f>
        <v>0</v>
      </c>
      <c r="Q193" s="141">
        <v>0.3</v>
      </c>
      <c r="R193" s="141">
        <f>Q193*H193</f>
        <v>0.3</v>
      </c>
      <c r="S193" s="141">
        <v>0</v>
      </c>
      <c r="T193" s="142">
        <f>S193*H193</f>
        <v>0</v>
      </c>
      <c r="AR193" s="143" t="s">
        <v>194</v>
      </c>
      <c r="AT193" s="143" t="s">
        <v>794</v>
      </c>
      <c r="AU193" s="143" t="s">
        <v>96</v>
      </c>
      <c r="AY193" s="17" t="s">
        <v>245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94</v>
      </c>
      <c r="BK193" s="144">
        <f>ROUND(I193*H193,2)</f>
        <v>0</v>
      </c>
      <c r="BL193" s="17" t="s">
        <v>251</v>
      </c>
      <c r="BM193" s="143" t="s">
        <v>1261</v>
      </c>
    </row>
    <row r="194" spans="2:65" s="12" customFormat="1" ht="11.25">
      <c r="B194" s="152"/>
      <c r="D194" s="146" t="s">
        <v>253</v>
      </c>
      <c r="E194" s="153" t="s">
        <v>1</v>
      </c>
      <c r="F194" s="154" t="s">
        <v>1262</v>
      </c>
      <c r="H194" s="155">
        <v>1</v>
      </c>
      <c r="I194" s="156"/>
      <c r="L194" s="152"/>
      <c r="M194" s="157"/>
      <c r="T194" s="158"/>
      <c r="AT194" s="153" t="s">
        <v>253</v>
      </c>
      <c r="AU194" s="153" t="s">
        <v>96</v>
      </c>
      <c r="AV194" s="12" t="s">
        <v>96</v>
      </c>
      <c r="AW194" s="12" t="s">
        <v>40</v>
      </c>
      <c r="AX194" s="12" t="s">
        <v>94</v>
      </c>
      <c r="AY194" s="153" t="s">
        <v>245</v>
      </c>
    </row>
    <row r="195" spans="2:65" s="1" customFormat="1" ht="33" customHeight="1">
      <c r="B195" s="33"/>
      <c r="C195" s="132" t="s">
        <v>362</v>
      </c>
      <c r="D195" s="132" t="s">
        <v>246</v>
      </c>
      <c r="E195" s="133" t="s">
        <v>1263</v>
      </c>
      <c r="F195" s="134" t="s">
        <v>1264</v>
      </c>
      <c r="G195" s="135" t="s">
        <v>334</v>
      </c>
      <c r="H195" s="136">
        <v>13</v>
      </c>
      <c r="I195" s="137"/>
      <c r="J195" s="138">
        <f>ROUND(I195*H195,2)</f>
        <v>0</v>
      </c>
      <c r="K195" s="134" t="s">
        <v>250</v>
      </c>
      <c r="L195" s="33"/>
      <c r="M195" s="139" t="s">
        <v>1</v>
      </c>
      <c r="N195" s="140" t="s">
        <v>52</v>
      </c>
      <c r="P195" s="141">
        <f>O195*H195</f>
        <v>0</v>
      </c>
      <c r="Q195" s="141">
        <v>6.0000000000000002E-5</v>
      </c>
      <c r="R195" s="141">
        <f>Q195*H195</f>
        <v>7.7999999999999999E-4</v>
      </c>
      <c r="S195" s="141">
        <v>0</v>
      </c>
      <c r="T195" s="142">
        <f>S195*H195</f>
        <v>0</v>
      </c>
      <c r="AR195" s="143" t="s">
        <v>251</v>
      </c>
      <c r="AT195" s="143" t="s">
        <v>246</v>
      </c>
      <c r="AU195" s="143" t="s">
        <v>96</v>
      </c>
      <c r="AY195" s="17" t="s">
        <v>245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94</v>
      </c>
      <c r="BK195" s="144">
        <f>ROUND(I195*H195,2)</f>
        <v>0</v>
      </c>
      <c r="BL195" s="17" t="s">
        <v>251</v>
      </c>
      <c r="BM195" s="143" t="s">
        <v>1265</v>
      </c>
    </row>
    <row r="196" spans="2:65" s="12" customFormat="1" ht="22.5">
      <c r="B196" s="152"/>
      <c r="D196" s="146" t="s">
        <v>253</v>
      </c>
      <c r="E196" s="153" t="s">
        <v>1</v>
      </c>
      <c r="F196" s="154" t="s">
        <v>1266</v>
      </c>
      <c r="H196" s="155">
        <v>13</v>
      </c>
      <c r="I196" s="156"/>
      <c r="L196" s="152"/>
      <c r="M196" s="157"/>
      <c r="T196" s="158"/>
      <c r="AT196" s="153" t="s">
        <v>253</v>
      </c>
      <c r="AU196" s="153" t="s">
        <v>96</v>
      </c>
      <c r="AV196" s="12" t="s">
        <v>96</v>
      </c>
      <c r="AW196" s="12" t="s">
        <v>40</v>
      </c>
      <c r="AX196" s="12" t="s">
        <v>94</v>
      </c>
      <c r="AY196" s="153" t="s">
        <v>245</v>
      </c>
    </row>
    <row r="197" spans="2:65" s="11" customFormat="1" ht="11.25">
      <c r="B197" s="145"/>
      <c r="D197" s="146" t="s">
        <v>253</v>
      </c>
      <c r="E197" s="147" t="s">
        <v>1</v>
      </c>
      <c r="F197" s="148" t="s">
        <v>1267</v>
      </c>
      <c r="H197" s="147" t="s">
        <v>1</v>
      </c>
      <c r="I197" s="149"/>
      <c r="L197" s="145"/>
      <c r="M197" s="150"/>
      <c r="T197" s="151"/>
      <c r="AT197" s="147" t="s">
        <v>253</v>
      </c>
      <c r="AU197" s="147" t="s">
        <v>96</v>
      </c>
      <c r="AV197" s="11" t="s">
        <v>94</v>
      </c>
      <c r="AW197" s="11" t="s">
        <v>40</v>
      </c>
      <c r="AX197" s="11" t="s">
        <v>87</v>
      </c>
      <c r="AY197" s="147" t="s">
        <v>245</v>
      </c>
    </row>
    <row r="198" spans="2:65" s="11" customFormat="1" ht="11.25">
      <c r="B198" s="145"/>
      <c r="D198" s="146" t="s">
        <v>253</v>
      </c>
      <c r="E198" s="147" t="s">
        <v>1</v>
      </c>
      <c r="F198" s="148" t="s">
        <v>1268</v>
      </c>
      <c r="H198" s="147" t="s">
        <v>1</v>
      </c>
      <c r="I198" s="149"/>
      <c r="L198" s="145"/>
      <c r="M198" s="150"/>
      <c r="T198" s="151"/>
      <c r="AT198" s="147" t="s">
        <v>253</v>
      </c>
      <c r="AU198" s="147" t="s">
        <v>96</v>
      </c>
      <c r="AV198" s="11" t="s">
        <v>94</v>
      </c>
      <c r="AW198" s="11" t="s">
        <v>40</v>
      </c>
      <c r="AX198" s="11" t="s">
        <v>87</v>
      </c>
      <c r="AY198" s="147" t="s">
        <v>245</v>
      </c>
    </row>
    <row r="199" spans="2:65" s="1" customFormat="1" ht="21.75" customHeight="1">
      <c r="B199" s="33"/>
      <c r="C199" s="184" t="s">
        <v>366</v>
      </c>
      <c r="D199" s="184" t="s">
        <v>794</v>
      </c>
      <c r="E199" s="185" t="s">
        <v>1269</v>
      </c>
      <c r="F199" s="186" t="s">
        <v>1270</v>
      </c>
      <c r="G199" s="187" t="s">
        <v>334</v>
      </c>
      <c r="H199" s="188">
        <v>39</v>
      </c>
      <c r="I199" s="189"/>
      <c r="J199" s="190">
        <f>ROUND(I199*H199,2)</f>
        <v>0</v>
      </c>
      <c r="K199" s="186" t="s">
        <v>250</v>
      </c>
      <c r="L199" s="191"/>
      <c r="M199" s="192" t="s">
        <v>1</v>
      </c>
      <c r="N199" s="193" t="s">
        <v>52</v>
      </c>
      <c r="P199" s="141">
        <f>O199*H199</f>
        <v>0</v>
      </c>
      <c r="Q199" s="141">
        <v>5.8999999999999999E-3</v>
      </c>
      <c r="R199" s="141">
        <f>Q199*H199</f>
        <v>0.2301</v>
      </c>
      <c r="S199" s="141">
        <v>0</v>
      </c>
      <c r="T199" s="142">
        <f>S199*H199</f>
        <v>0</v>
      </c>
      <c r="AR199" s="143" t="s">
        <v>194</v>
      </c>
      <c r="AT199" s="143" t="s">
        <v>794</v>
      </c>
      <c r="AU199" s="143" t="s">
        <v>96</v>
      </c>
      <c r="AY199" s="17" t="s">
        <v>245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94</v>
      </c>
      <c r="BK199" s="144">
        <f>ROUND(I199*H199,2)</f>
        <v>0</v>
      </c>
      <c r="BL199" s="17" t="s">
        <v>251</v>
      </c>
      <c r="BM199" s="143" t="s">
        <v>1271</v>
      </c>
    </row>
    <row r="200" spans="2:65" s="12" customFormat="1" ht="11.25">
      <c r="B200" s="152"/>
      <c r="D200" s="146" t="s">
        <v>253</v>
      </c>
      <c r="E200" s="153" t="s">
        <v>1</v>
      </c>
      <c r="F200" s="154" t="s">
        <v>1272</v>
      </c>
      <c r="H200" s="155">
        <v>39</v>
      </c>
      <c r="I200" s="156"/>
      <c r="L200" s="152"/>
      <c r="M200" s="157"/>
      <c r="T200" s="158"/>
      <c r="AT200" s="153" t="s">
        <v>253</v>
      </c>
      <c r="AU200" s="153" t="s">
        <v>96</v>
      </c>
      <c r="AV200" s="12" t="s">
        <v>96</v>
      </c>
      <c r="AW200" s="12" t="s">
        <v>40</v>
      </c>
      <c r="AX200" s="12" t="s">
        <v>94</v>
      </c>
      <c r="AY200" s="153" t="s">
        <v>245</v>
      </c>
    </row>
    <row r="201" spans="2:65" s="1" customFormat="1" ht="16.5" customHeight="1">
      <c r="B201" s="33"/>
      <c r="C201" s="184" t="s">
        <v>371</v>
      </c>
      <c r="D201" s="184" t="s">
        <v>794</v>
      </c>
      <c r="E201" s="185" t="s">
        <v>1273</v>
      </c>
      <c r="F201" s="186" t="s">
        <v>1274</v>
      </c>
      <c r="G201" s="187" t="s">
        <v>271</v>
      </c>
      <c r="H201" s="188">
        <v>81.900000000000006</v>
      </c>
      <c r="I201" s="189"/>
      <c r="J201" s="190">
        <f>ROUND(I201*H201,2)</f>
        <v>0</v>
      </c>
      <c r="K201" s="186" t="s">
        <v>266</v>
      </c>
      <c r="L201" s="191"/>
      <c r="M201" s="192" t="s">
        <v>1</v>
      </c>
      <c r="N201" s="193" t="s">
        <v>52</v>
      </c>
      <c r="P201" s="141">
        <f>O201*H201</f>
        <v>0</v>
      </c>
      <c r="Q201" s="141">
        <v>3.8E-3</v>
      </c>
      <c r="R201" s="141">
        <f>Q201*H201</f>
        <v>0.31122</v>
      </c>
      <c r="S201" s="141">
        <v>0</v>
      </c>
      <c r="T201" s="142">
        <f>S201*H201</f>
        <v>0</v>
      </c>
      <c r="AR201" s="143" t="s">
        <v>194</v>
      </c>
      <c r="AT201" s="143" t="s">
        <v>794</v>
      </c>
      <c r="AU201" s="143" t="s">
        <v>96</v>
      </c>
      <c r="AY201" s="17" t="s">
        <v>245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94</v>
      </c>
      <c r="BK201" s="144">
        <f>ROUND(I201*H201,2)</f>
        <v>0</v>
      </c>
      <c r="BL201" s="17" t="s">
        <v>251</v>
      </c>
      <c r="BM201" s="143" t="s">
        <v>1275</v>
      </c>
    </row>
    <row r="202" spans="2:65" s="11" customFormat="1" ht="11.25">
      <c r="B202" s="145"/>
      <c r="D202" s="146" t="s">
        <v>253</v>
      </c>
      <c r="E202" s="147" t="s">
        <v>1</v>
      </c>
      <c r="F202" s="148" t="s">
        <v>1276</v>
      </c>
      <c r="H202" s="147" t="s">
        <v>1</v>
      </c>
      <c r="I202" s="149"/>
      <c r="L202" s="145"/>
      <c r="M202" s="150"/>
      <c r="T202" s="151"/>
      <c r="AT202" s="147" t="s">
        <v>253</v>
      </c>
      <c r="AU202" s="147" t="s">
        <v>96</v>
      </c>
      <c r="AV202" s="11" t="s">
        <v>94</v>
      </c>
      <c r="AW202" s="11" t="s">
        <v>40</v>
      </c>
      <c r="AX202" s="11" t="s">
        <v>87</v>
      </c>
      <c r="AY202" s="147" t="s">
        <v>245</v>
      </c>
    </row>
    <row r="203" spans="2:65" s="12" customFormat="1" ht="11.25">
      <c r="B203" s="152"/>
      <c r="D203" s="146" t="s">
        <v>253</v>
      </c>
      <c r="E203" s="153" t="s">
        <v>1</v>
      </c>
      <c r="F203" s="154" t="s">
        <v>1277</v>
      </c>
      <c r="H203" s="155">
        <v>81.900000000000006</v>
      </c>
      <c r="I203" s="156"/>
      <c r="L203" s="152"/>
      <c r="M203" s="157"/>
      <c r="T203" s="158"/>
      <c r="AT203" s="153" t="s">
        <v>253</v>
      </c>
      <c r="AU203" s="153" t="s">
        <v>96</v>
      </c>
      <c r="AV203" s="12" t="s">
        <v>96</v>
      </c>
      <c r="AW203" s="12" t="s">
        <v>40</v>
      </c>
      <c r="AX203" s="12" t="s">
        <v>94</v>
      </c>
      <c r="AY203" s="153" t="s">
        <v>245</v>
      </c>
    </row>
    <row r="204" spans="2:65" s="1" customFormat="1" ht="33" customHeight="1">
      <c r="B204" s="33"/>
      <c r="C204" s="132" t="s">
        <v>377</v>
      </c>
      <c r="D204" s="132" t="s">
        <v>246</v>
      </c>
      <c r="E204" s="133" t="s">
        <v>1278</v>
      </c>
      <c r="F204" s="134" t="s">
        <v>1279</v>
      </c>
      <c r="G204" s="135" t="s">
        <v>334</v>
      </c>
      <c r="H204" s="136">
        <v>3</v>
      </c>
      <c r="I204" s="137"/>
      <c r="J204" s="138">
        <f>ROUND(I204*H204,2)</f>
        <v>0</v>
      </c>
      <c r="K204" s="134" t="s">
        <v>250</v>
      </c>
      <c r="L204" s="33"/>
      <c r="M204" s="139" t="s">
        <v>1</v>
      </c>
      <c r="N204" s="140" t="s">
        <v>52</v>
      </c>
      <c r="P204" s="141">
        <f>O204*H204</f>
        <v>0</v>
      </c>
      <c r="Q204" s="141">
        <v>5.0000000000000002E-5</v>
      </c>
      <c r="R204" s="141">
        <f>Q204*H204</f>
        <v>1.5000000000000001E-4</v>
      </c>
      <c r="S204" s="141">
        <v>0</v>
      </c>
      <c r="T204" s="142">
        <f>S204*H204</f>
        <v>0</v>
      </c>
      <c r="AR204" s="143" t="s">
        <v>251</v>
      </c>
      <c r="AT204" s="143" t="s">
        <v>246</v>
      </c>
      <c r="AU204" s="143" t="s">
        <v>96</v>
      </c>
      <c r="AY204" s="17" t="s">
        <v>245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94</v>
      </c>
      <c r="BK204" s="144">
        <f>ROUND(I204*H204,2)</f>
        <v>0</v>
      </c>
      <c r="BL204" s="17" t="s">
        <v>251</v>
      </c>
      <c r="BM204" s="143" t="s">
        <v>1280</v>
      </c>
    </row>
    <row r="205" spans="2:65" s="12" customFormat="1" ht="22.5">
      <c r="B205" s="152"/>
      <c r="D205" s="146" t="s">
        <v>253</v>
      </c>
      <c r="E205" s="153" t="s">
        <v>1</v>
      </c>
      <c r="F205" s="154" t="s">
        <v>1281</v>
      </c>
      <c r="H205" s="155">
        <v>3</v>
      </c>
      <c r="I205" s="156"/>
      <c r="L205" s="152"/>
      <c r="M205" s="157"/>
      <c r="T205" s="158"/>
      <c r="AT205" s="153" t="s">
        <v>253</v>
      </c>
      <c r="AU205" s="153" t="s">
        <v>96</v>
      </c>
      <c r="AV205" s="12" t="s">
        <v>96</v>
      </c>
      <c r="AW205" s="12" t="s">
        <v>40</v>
      </c>
      <c r="AX205" s="12" t="s">
        <v>94</v>
      </c>
      <c r="AY205" s="153" t="s">
        <v>245</v>
      </c>
    </row>
    <row r="206" spans="2:65" s="1" customFormat="1" ht="21.75" customHeight="1">
      <c r="B206" s="33"/>
      <c r="C206" s="184" t="s">
        <v>383</v>
      </c>
      <c r="D206" s="184" t="s">
        <v>794</v>
      </c>
      <c r="E206" s="185" t="s">
        <v>1282</v>
      </c>
      <c r="F206" s="186" t="s">
        <v>1283</v>
      </c>
      <c r="G206" s="187" t="s">
        <v>334</v>
      </c>
      <c r="H206" s="188">
        <v>3</v>
      </c>
      <c r="I206" s="189"/>
      <c r="J206" s="190">
        <f>ROUND(I206*H206,2)</f>
        <v>0</v>
      </c>
      <c r="K206" s="186" t="s">
        <v>250</v>
      </c>
      <c r="L206" s="191"/>
      <c r="M206" s="192" t="s">
        <v>1</v>
      </c>
      <c r="N206" s="193" t="s">
        <v>52</v>
      </c>
      <c r="P206" s="141">
        <f>O206*H206</f>
        <v>0</v>
      </c>
      <c r="Q206" s="141">
        <v>4.7200000000000002E-3</v>
      </c>
      <c r="R206" s="141">
        <f>Q206*H206</f>
        <v>1.4160000000000001E-2</v>
      </c>
      <c r="S206" s="141">
        <v>0</v>
      </c>
      <c r="T206" s="142">
        <f>S206*H206</f>
        <v>0</v>
      </c>
      <c r="AR206" s="143" t="s">
        <v>194</v>
      </c>
      <c r="AT206" s="143" t="s">
        <v>794</v>
      </c>
      <c r="AU206" s="143" t="s">
        <v>96</v>
      </c>
      <c r="AY206" s="17" t="s">
        <v>245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94</v>
      </c>
      <c r="BK206" s="144">
        <f>ROUND(I206*H206,2)</f>
        <v>0</v>
      </c>
      <c r="BL206" s="17" t="s">
        <v>251</v>
      </c>
      <c r="BM206" s="143" t="s">
        <v>1284</v>
      </c>
    </row>
    <row r="207" spans="2:65" s="12" customFormat="1" ht="11.25">
      <c r="B207" s="152"/>
      <c r="D207" s="146" t="s">
        <v>253</v>
      </c>
      <c r="E207" s="153" t="s">
        <v>1</v>
      </c>
      <c r="F207" s="154" t="s">
        <v>114</v>
      </c>
      <c r="H207" s="155">
        <v>3</v>
      </c>
      <c r="I207" s="156"/>
      <c r="L207" s="152"/>
      <c r="M207" s="157"/>
      <c r="T207" s="158"/>
      <c r="AT207" s="153" t="s">
        <v>253</v>
      </c>
      <c r="AU207" s="153" t="s">
        <v>96</v>
      </c>
      <c r="AV207" s="12" t="s">
        <v>96</v>
      </c>
      <c r="AW207" s="12" t="s">
        <v>40</v>
      </c>
      <c r="AX207" s="12" t="s">
        <v>94</v>
      </c>
      <c r="AY207" s="153" t="s">
        <v>245</v>
      </c>
    </row>
    <row r="208" spans="2:65" s="1" customFormat="1" ht="24.2" customHeight="1">
      <c r="B208" s="33"/>
      <c r="C208" s="132" t="s">
        <v>388</v>
      </c>
      <c r="D208" s="132" t="s">
        <v>246</v>
      </c>
      <c r="E208" s="133" t="s">
        <v>1285</v>
      </c>
      <c r="F208" s="134" t="s">
        <v>1286</v>
      </c>
      <c r="G208" s="135" t="s">
        <v>334</v>
      </c>
      <c r="H208" s="136">
        <v>16</v>
      </c>
      <c r="I208" s="137"/>
      <c r="J208" s="138">
        <f>ROUND(I208*H208,2)</f>
        <v>0</v>
      </c>
      <c r="K208" s="134" t="s">
        <v>250</v>
      </c>
      <c r="L208" s="33"/>
      <c r="M208" s="139" t="s">
        <v>1</v>
      </c>
      <c r="N208" s="140" t="s">
        <v>52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251</v>
      </c>
      <c r="AT208" s="143" t="s">
        <v>246</v>
      </c>
      <c r="AU208" s="143" t="s">
        <v>96</v>
      </c>
      <c r="AY208" s="17" t="s">
        <v>245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94</v>
      </c>
      <c r="BK208" s="144">
        <f>ROUND(I208*H208,2)</f>
        <v>0</v>
      </c>
      <c r="BL208" s="17" t="s">
        <v>251</v>
      </c>
      <c r="BM208" s="143" t="s">
        <v>1287</v>
      </c>
    </row>
    <row r="209" spans="2:65" s="12" customFormat="1" ht="11.25">
      <c r="B209" s="152"/>
      <c r="D209" s="146" t="s">
        <v>253</v>
      </c>
      <c r="E209" s="153" t="s">
        <v>1</v>
      </c>
      <c r="F209" s="154" t="s">
        <v>1288</v>
      </c>
      <c r="H209" s="155">
        <v>16</v>
      </c>
      <c r="I209" s="156"/>
      <c r="L209" s="152"/>
      <c r="M209" s="157"/>
      <c r="T209" s="158"/>
      <c r="AT209" s="153" t="s">
        <v>253</v>
      </c>
      <c r="AU209" s="153" t="s">
        <v>96</v>
      </c>
      <c r="AV209" s="12" t="s">
        <v>96</v>
      </c>
      <c r="AW209" s="12" t="s">
        <v>40</v>
      </c>
      <c r="AX209" s="12" t="s">
        <v>94</v>
      </c>
      <c r="AY209" s="153" t="s">
        <v>245</v>
      </c>
    </row>
    <row r="210" spans="2:65" s="1" customFormat="1" ht="33" customHeight="1">
      <c r="B210" s="33"/>
      <c r="C210" s="132" t="s">
        <v>182</v>
      </c>
      <c r="D210" s="132" t="s">
        <v>246</v>
      </c>
      <c r="E210" s="133" t="s">
        <v>1289</v>
      </c>
      <c r="F210" s="134" t="s">
        <v>1290</v>
      </c>
      <c r="G210" s="135" t="s">
        <v>334</v>
      </c>
      <c r="H210" s="136">
        <v>16</v>
      </c>
      <c r="I210" s="137"/>
      <c r="J210" s="138">
        <f>ROUND(I210*H210,2)</f>
        <v>0</v>
      </c>
      <c r="K210" s="134" t="s">
        <v>266</v>
      </c>
      <c r="L210" s="33"/>
      <c r="M210" s="139" t="s">
        <v>1</v>
      </c>
      <c r="N210" s="140" t="s">
        <v>52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251</v>
      </c>
      <c r="AT210" s="143" t="s">
        <v>246</v>
      </c>
      <c r="AU210" s="143" t="s">
        <v>96</v>
      </c>
      <c r="AY210" s="17" t="s">
        <v>245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94</v>
      </c>
      <c r="BK210" s="144">
        <f>ROUND(I210*H210,2)</f>
        <v>0</v>
      </c>
      <c r="BL210" s="17" t="s">
        <v>251</v>
      </c>
      <c r="BM210" s="143" t="s">
        <v>1291</v>
      </c>
    </row>
    <row r="211" spans="2:65" s="12" customFormat="1" ht="11.25">
      <c r="B211" s="152"/>
      <c r="D211" s="146" t="s">
        <v>253</v>
      </c>
      <c r="E211" s="153" t="s">
        <v>1</v>
      </c>
      <c r="F211" s="154" t="s">
        <v>1292</v>
      </c>
      <c r="H211" s="155">
        <v>16</v>
      </c>
      <c r="I211" s="156"/>
      <c r="L211" s="152"/>
      <c r="M211" s="157"/>
      <c r="T211" s="158"/>
      <c r="AT211" s="153" t="s">
        <v>253</v>
      </c>
      <c r="AU211" s="153" t="s">
        <v>96</v>
      </c>
      <c r="AV211" s="12" t="s">
        <v>96</v>
      </c>
      <c r="AW211" s="12" t="s">
        <v>40</v>
      </c>
      <c r="AX211" s="12" t="s">
        <v>94</v>
      </c>
      <c r="AY211" s="153" t="s">
        <v>245</v>
      </c>
    </row>
    <row r="212" spans="2:65" s="1" customFormat="1" ht="44.25" customHeight="1">
      <c r="B212" s="33"/>
      <c r="C212" s="184" t="s">
        <v>399</v>
      </c>
      <c r="D212" s="184" t="s">
        <v>794</v>
      </c>
      <c r="E212" s="185" t="s">
        <v>1293</v>
      </c>
      <c r="F212" s="186" t="s">
        <v>1294</v>
      </c>
      <c r="G212" s="187" t="s">
        <v>334</v>
      </c>
      <c r="H212" s="188">
        <v>32</v>
      </c>
      <c r="I212" s="189"/>
      <c r="J212" s="190">
        <f>ROUND(I212*H212,2)</f>
        <v>0</v>
      </c>
      <c r="K212" s="186" t="s">
        <v>266</v>
      </c>
      <c r="L212" s="191"/>
      <c r="M212" s="192" t="s">
        <v>1</v>
      </c>
      <c r="N212" s="193" t="s">
        <v>52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194</v>
      </c>
      <c r="AT212" s="143" t="s">
        <v>794</v>
      </c>
      <c r="AU212" s="143" t="s">
        <v>96</v>
      </c>
      <c r="AY212" s="17" t="s">
        <v>245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94</v>
      </c>
      <c r="BK212" s="144">
        <f>ROUND(I212*H212,2)</f>
        <v>0</v>
      </c>
      <c r="BL212" s="17" t="s">
        <v>251</v>
      </c>
      <c r="BM212" s="143" t="s">
        <v>1295</v>
      </c>
    </row>
    <row r="213" spans="2:65" s="12" customFormat="1" ht="11.25">
      <c r="B213" s="152"/>
      <c r="D213" s="146" t="s">
        <v>253</v>
      </c>
      <c r="E213" s="153" t="s">
        <v>1</v>
      </c>
      <c r="F213" s="154" t="s">
        <v>1296</v>
      </c>
      <c r="H213" s="155">
        <v>32</v>
      </c>
      <c r="I213" s="156"/>
      <c r="L213" s="152"/>
      <c r="M213" s="157"/>
      <c r="T213" s="158"/>
      <c r="AT213" s="153" t="s">
        <v>253</v>
      </c>
      <c r="AU213" s="153" t="s">
        <v>96</v>
      </c>
      <c r="AV213" s="12" t="s">
        <v>96</v>
      </c>
      <c r="AW213" s="12" t="s">
        <v>40</v>
      </c>
      <c r="AX213" s="12" t="s">
        <v>94</v>
      </c>
      <c r="AY213" s="153" t="s">
        <v>245</v>
      </c>
    </row>
    <row r="214" spans="2:65" s="1" customFormat="1" ht="24.2" customHeight="1">
      <c r="B214" s="33"/>
      <c r="C214" s="132" t="s">
        <v>191</v>
      </c>
      <c r="D214" s="132" t="s">
        <v>246</v>
      </c>
      <c r="E214" s="133" t="s">
        <v>1297</v>
      </c>
      <c r="F214" s="134" t="s">
        <v>1298</v>
      </c>
      <c r="G214" s="135" t="s">
        <v>334</v>
      </c>
      <c r="H214" s="136">
        <v>16</v>
      </c>
      <c r="I214" s="137"/>
      <c r="J214" s="138">
        <f>ROUND(I214*H214,2)</f>
        <v>0</v>
      </c>
      <c r="K214" s="134" t="s">
        <v>266</v>
      </c>
      <c r="L214" s="33"/>
      <c r="M214" s="139" t="s">
        <v>1</v>
      </c>
      <c r="N214" s="140" t="s">
        <v>52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251</v>
      </c>
      <c r="AT214" s="143" t="s">
        <v>246</v>
      </c>
      <c r="AU214" s="143" t="s">
        <v>96</v>
      </c>
      <c r="AY214" s="17" t="s">
        <v>245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94</v>
      </c>
      <c r="BK214" s="144">
        <f>ROUND(I214*H214,2)</f>
        <v>0</v>
      </c>
      <c r="BL214" s="17" t="s">
        <v>251</v>
      </c>
      <c r="BM214" s="143" t="s">
        <v>1299</v>
      </c>
    </row>
    <row r="215" spans="2:65" s="12" customFormat="1" ht="11.25">
      <c r="B215" s="152"/>
      <c r="D215" s="146" t="s">
        <v>253</v>
      </c>
      <c r="E215" s="153" t="s">
        <v>1</v>
      </c>
      <c r="F215" s="154" t="s">
        <v>1300</v>
      </c>
      <c r="H215" s="155">
        <v>16</v>
      </c>
      <c r="I215" s="156"/>
      <c r="L215" s="152"/>
      <c r="M215" s="157"/>
      <c r="T215" s="158"/>
      <c r="AT215" s="153" t="s">
        <v>253</v>
      </c>
      <c r="AU215" s="153" t="s">
        <v>96</v>
      </c>
      <c r="AV215" s="12" t="s">
        <v>96</v>
      </c>
      <c r="AW215" s="12" t="s">
        <v>40</v>
      </c>
      <c r="AX215" s="12" t="s">
        <v>94</v>
      </c>
      <c r="AY215" s="153" t="s">
        <v>245</v>
      </c>
    </row>
    <row r="216" spans="2:65" s="1" customFormat="1" ht="24.2" customHeight="1">
      <c r="B216" s="33"/>
      <c r="C216" s="184" t="s">
        <v>425</v>
      </c>
      <c r="D216" s="184" t="s">
        <v>794</v>
      </c>
      <c r="E216" s="185" t="s">
        <v>1301</v>
      </c>
      <c r="F216" s="186" t="s">
        <v>1302</v>
      </c>
      <c r="G216" s="187" t="s">
        <v>380</v>
      </c>
      <c r="H216" s="188">
        <v>8.1999999999999993</v>
      </c>
      <c r="I216" s="189"/>
      <c r="J216" s="190">
        <f>ROUND(I216*H216,2)</f>
        <v>0</v>
      </c>
      <c r="K216" s="186" t="s">
        <v>266</v>
      </c>
      <c r="L216" s="191"/>
      <c r="M216" s="192" t="s">
        <v>1</v>
      </c>
      <c r="N216" s="193" t="s">
        <v>52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194</v>
      </c>
      <c r="AT216" s="143" t="s">
        <v>794</v>
      </c>
      <c r="AU216" s="143" t="s">
        <v>96</v>
      </c>
      <c r="AY216" s="17" t="s">
        <v>245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94</v>
      </c>
      <c r="BK216" s="144">
        <f>ROUND(I216*H216,2)</f>
        <v>0</v>
      </c>
      <c r="BL216" s="17" t="s">
        <v>251</v>
      </c>
      <c r="BM216" s="143" t="s">
        <v>1303</v>
      </c>
    </row>
    <row r="217" spans="2:65" s="12" customFormat="1" ht="11.25">
      <c r="B217" s="152"/>
      <c r="D217" s="146" t="s">
        <v>253</v>
      </c>
      <c r="E217" s="153" t="s">
        <v>1</v>
      </c>
      <c r="F217" s="154" t="s">
        <v>1304</v>
      </c>
      <c r="H217" s="155">
        <v>8.1999999999999993</v>
      </c>
      <c r="I217" s="156"/>
      <c r="L217" s="152"/>
      <c r="M217" s="157"/>
      <c r="T217" s="158"/>
      <c r="AT217" s="153" t="s">
        <v>253</v>
      </c>
      <c r="AU217" s="153" t="s">
        <v>96</v>
      </c>
      <c r="AV217" s="12" t="s">
        <v>96</v>
      </c>
      <c r="AW217" s="12" t="s">
        <v>40</v>
      </c>
      <c r="AX217" s="12" t="s">
        <v>94</v>
      </c>
      <c r="AY217" s="153" t="s">
        <v>245</v>
      </c>
    </row>
    <row r="218" spans="2:65" s="1" customFormat="1" ht="24.2" customHeight="1">
      <c r="B218" s="33"/>
      <c r="C218" s="132" t="s">
        <v>429</v>
      </c>
      <c r="D218" s="132" t="s">
        <v>246</v>
      </c>
      <c r="E218" s="133" t="s">
        <v>1305</v>
      </c>
      <c r="F218" s="134" t="s">
        <v>1306</v>
      </c>
      <c r="G218" s="135" t="s">
        <v>249</v>
      </c>
      <c r="H218" s="136">
        <v>16</v>
      </c>
      <c r="I218" s="137"/>
      <c r="J218" s="138">
        <f>ROUND(I218*H218,2)</f>
        <v>0</v>
      </c>
      <c r="K218" s="134" t="s">
        <v>250</v>
      </c>
      <c r="L218" s="33"/>
      <c r="M218" s="139" t="s">
        <v>1</v>
      </c>
      <c r="N218" s="140" t="s">
        <v>52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251</v>
      </c>
      <c r="AT218" s="143" t="s">
        <v>246</v>
      </c>
      <c r="AU218" s="143" t="s">
        <v>96</v>
      </c>
      <c r="AY218" s="17" t="s">
        <v>245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94</v>
      </c>
      <c r="BK218" s="144">
        <f>ROUND(I218*H218,2)</f>
        <v>0</v>
      </c>
      <c r="BL218" s="17" t="s">
        <v>251</v>
      </c>
      <c r="BM218" s="143" t="s">
        <v>1307</v>
      </c>
    </row>
    <row r="219" spans="2:65" s="12" customFormat="1" ht="11.25">
      <c r="B219" s="152"/>
      <c r="D219" s="146" t="s">
        <v>253</v>
      </c>
      <c r="E219" s="153" t="s">
        <v>1</v>
      </c>
      <c r="F219" s="154" t="s">
        <v>1308</v>
      </c>
      <c r="H219" s="155">
        <v>16</v>
      </c>
      <c r="I219" s="156"/>
      <c r="L219" s="152"/>
      <c r="M219" s="157"/>
      <c r="T219" s="158"/>
      <c r="AT219" s="153" t="s">
        <v>253</v>
      </c>
      <c r="AU219" s="153" t="s">
        <v>96</v>
      </c>
      <c r="AV219" s="12" t="s">
        <v>96</v>
      </c>
      <c r="AW219" s="12" t="s">
        <v>40</v>
      </c>
      <c r="AX219" s="12" t="s">
        <v>94</v>
      </c>
      <c r="AY219" s="153" t="s">
        <v>245</v>
      </c>
    </row>
    <row r="220" spans="2:65" s="1" customFormat="1" ht="16.5" customHeight="1">
      <c r="B220" s="33"/>
      <c r="C220" s="184" t="s">
        <v>434</v>
      </c>
      <c r="D220" s="184" t="s">
        <v>794</v>
      </c>
      <c r="E220" s="185" t="s">
        <v>1309</v>
      </c>
      <c r="F220" s="186" t="s">
        <v>1310</v>
      </c>
      <c r="G220" s="187" t="s">
        <v>350</v>
      </c>
      <c r="H220" s="188">
        <v>1.6</v>
      </c>
      <c r="I220" s="189"/>
      <c r="J220" s="190">
        <f>ROUND(I220*H220,2)</f>
        <v>0</v>
      </c>
      <c r="K220" s="186" t="s">
        <v>250</v>
      </c>
      <c r="L220" s="191"/>
      <c r="M220" s="192" t="s">
        <v>1</v>
      </c>
      <c r="N220" s="193" t="s">
        <v>52</v>
      </c>
      <c r="P220" s="141">
        <f>O220*H220</f>
        <v>0</v>
      </c>
      <c r="Q220" s="141">
        <v>0.2</v>
      </c>
      <c r="R220" s="141">
        <f>Q220*H220</f>
        <v>0.32000000000000006</v>
      </c>
      <c r="S220" s="141">
        <v>0</v>
      </c>
      <c r="T220" s="142">
        <f>S220*H220</f>
        <v>0</v>
      </c>
      <c r="AR220" s="143" t="s">
        <v>194</v>
      </c>
      <c r="AT220" s="143" t="s">
        <v>794</v>
      </c>
      <c r="AU220" s="143" t="s">
        <v>96</v>
      </c>
      <c r="AY220" s="17" t="s">
        <v>245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94</v>
      </c>
      <c r="BK220" s="144">
        <f>ROUND(I220*H220,2)</f>
        <v>0</v>
      </c>
      <c r="BL220" s="17" t="s">
        <v>251</v>
      </c>
      <c r="BM220" s="143" t="s">
        <v>1311</v>
      </c>
    </row>
    <row r="221" spans="2:65" s="12" customFormat="1" ht="22.5">
      <c r="B221" s="152"/>
      <c r="D221" s="146" t="s">
        <v>253</v>
      </c>
      <c r="E221" s="153" t="s">
        <v>1</v>
      </c>
      <c r="F221" s="154" t="s">
        <v>1312</v>
      </c>
      <c r="H221" s="155">
        <v>1.6</v>
      </c>
      <c r="I221" s="156"/>
      <c r="L221" s="152"/>
      <c r="M221" s="157"/>
      <c r="T221" s="158"/>
      <c r="AT221" s="153" t="s">
        <v>253</v>
      </c>
      <c r="AU221" s="153" t="s">
        <v>96</v>
      </c>
      <c r="AV221" s="12" t="s">
        <v>96</v>
      </c>
      <c r="AW221" s="12" t="s">
        <v>40</v>
      </c>
      <c r="AX221" s="12" t="s">
        <v>94</v>
      </c>
      <c r="AY221" s="153" t="s">
        <v>245</v>
      </c>
    </row>
    <row r="222" spans="2:65" s="1" customFormat="1" ht="16.5" customHeight="1">
      <c r="B222" s="33"/>
      <c r="C222" s="132" t="s">
        <v>441</v>
      </c>
      <c r="D222" s="132" t="s">
        <v>246</v>
      </c>
      <c r="E222" s="133" t="s">
        <v>1313</v>
      </c>
      <c r="F222" s="134" t="s">
        <v>1314</v>
      </c>
      <c r="G222" s="135" t="s">
        <v>350</v>
      </c>
      <c r="H222" s="136">
        <v>1.92</v>
      </c>
      <c r="I222" s="137"/>
      <c r="J222" s="138">
        <f>ROUND(I222*H222,2)</f>
        <v>0</v>
      </c>
      <c r="K222" s="134" t="s">
        <v>250</v>
      </c>
      <c r="L222" s="33"/>
      <c r="M222" s="139" t="s">
        <v>1</v>
      </c>
      <c r="N222" s="140" t="s">
        <v>52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251</v>
      </c>
      <c r="AT222" s="143" t="s">
        <v>246</v>
      </c>
      <c r="AU222" s="143" t="s">
        <v>96</v>
      </c>
      <c r="AY222" s="17" t="s">
        <v>245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94</v>
      </c>
      <c r="BK222" s="144">
        <f>ROUND(I222*H222,2)</f>
        <v>0</v>
      </c>
      <c r="BL222" s="17" t="s">
        <v>251</v>
      </c>
      <c r="BM222" s="143" t="s">
        <v>1315</v>
      </c>
    </row>
    <row r="223" spans="2:65" s="11" customFormat="1" ht="11.25">
      <c r="B223" s="145"/>
      <c r="D223" s="146" t="s">
        <v>253</v>
      </c>
      <c r="E223" s="147" t="s">
        <v>1</v>
      </c>
      <c r="F223" s="148" t="s">
        <v>1316</v>
      </c>
      <c r="H223" s="147" t="s">
        <v>1</v>
      </c>
      <c r="I223" s="149"/>
      <c r="L223" s="145"/>
      <c r="M223" s="150"/>
      <c r="T223" s="151"/>
      <c r="AT223" s="147" t="s">
        <v>253</v>
      </c>
      <c r="AU223" s="147" t="s">
        <v>96</v>
      </c>
      <c r="AV223" s="11" t="s">
        <v>94</v>
      </c>
      <c r="AW223" s="11" t="s">
        <v>40</v>
      </c>
      <c r="AX223" s="11" t="s">
        <v>87</v>
      </c>
      <c r="AY223" s="147" t="s">
        <v>245</v>
      </c>
    </row>
    <row r="224" spans="2:65" s="11" customFormat="1" ht="11.25">
      <c r="B224" s="145"/>
      <c r="D224" s="146" t="s">
        <v>253</v>
      </c>
      <c r="E224" s="147" t="s">
        <v>1</v>
      </c>
      <c r="F224" s="148" t="s">
        <v>1317</v>
      </c>
      <c r="H224" s="147" t="s">
        <v>1</v>
      </c>
      <c r="I224" s="149"/>
      <c r="L224" s="145"/>
      <c r="M224" s="150"/>
      <c r="T224" s="151"/>
      <c r="AT224" s="147" t="s">
        <v>253</v>
      </c>
      <c r="AU224" s="147" t="s">
        <v>96</v>
      </c>
      <c r="AV224" s="11" t="s">
        <v>94</v>
      </c>
      <c r="AW224" s="11" t="s">
        <v>40</v>
      </c>
      <c r="AX224" s="11" t="s">
        <v>87</v>
      </c>
      <c r="AY224" s="147" t="s">
        <v>245</v>
      </c>
    </row>
    <row r="225" spans="2:65" s="12" customFormat="1" ht="11.25">
      <c r="B225" s="152"/>
      <c r="D225" s="146" t="s">
        <v>253</v>
      </c>
      <c r="E225" s="153" t="s">
        <v>1</v>
      </c>
      <c r="F225" s="154" t="s">
        <v>1318</v>
      </c>
      <c r="H225" s="155">
        <v>1.92</v>
      </c>
      <c r="I225" s="156"/>
      <c r="L225" s="152"/>
      <c r="M225" s="157"/>
      <c r="T225" s="158"/>
      <c r="AT225" s="153" t="s">
        <v>253</v>
      </c>
      <c r="AU225" s="153" t="s">
        <v>96</v>
      </c>
      <c r="AV225" s="12" t="s">
        <v>96</v>
      </c>
      <c r="AW225" s="12" t="s">
        <v>40</v>
      </c>
      <c r="AX225" s="12" t="s">
        <v>94</v>
      </c>
      <c r="AY225" s="153" t="s">
        <v>245</v>
      </c>
    </row>
    <row r="226" spans="2:65" s="1" customFormat="1" ht="21.75" customHeight="1">
      <c r="B226" s="33"/>
      <c r="C226" s="132" t="s">
        <v>449</v>
      </c>
      <c r="D226" s="132" t="s">
        <v>246</v>
      </c>
      <c r="E226" s="133" t="s">
        <v>1319</v>
      </c>
      <c r="F226" s="134" t="s">
        <v>1320</v>
      </c>
      <c r="G226" s="135" t="s">
        <v>350</v>
      </c>
      <c r="H226" s="136">
        <v>2.4</v>
      </c>
      <c r="I226" s="137"/>
      <c r="J226" s="138">
        <f>ROUND(I226*H226,2)</f>
        <v>0</v>
      </c>
      <c r="K226" s="134" t="s">
        <v>250</v>
      </c>
      <c r="L226" s="33"/>
      <c r="M226" s="139" t="s">
        <v>1</v>
      </c>
      <c r="N226" s="140" t="s">
        <v>52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251</v>
      </c>
      <c r="AT226" s="143" t="s">
        <v>246</v>
      </c>
      <c r="AU226" s="143" t="s">
        <v>96</v>
      </c>
      <c r="AY226" s="17" t="s">
        <v>245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94</v>
      </c>
      <c r="BK226" s="144">
        <f>ROUND(I226*H226,2)</f>
        <v>0</v>
      </c>
      <c r="BL226" s="17" t="s">
        <v>251</v>
      </c>
      <c r="BM226" s="143" t="s">
        <v>1321</v>
      </c>
    </row>
    <row r="227" spans="2:65" s="12" customFormat="1" ht="11.25">
      <c r="B227" s="152"/>
      <c r="D227" s="146" t="s">
        <v>253</v>
      </c>
      <c r="E227" s="153" t="s">
        <v>1</v>
      </c>
      <c r="F227" s="154" t="s">
        <v>1322</v>
      </c>
      <c r="H227" s="155">
        <v>2.4</v>
      </c>
      <c r="I227" s="156"/>
      <c r="L227" s="152"/>
      <c r="M227" s="157"/>
      <c r="T227" s="158"/>
      <c r="AT227" s="153" t="s">
        <v>253</v>
      </c>
      <c r="AU227" s="153" t="s">
        <v>96</v>
      </c>
      <c r="AV227" s="12" t="s">
        <v>96</v>
      </c>
      <c r="AW227" s="12" t="s">
        <v>40</v>
      </c>
      <c r="AX227" s="12" t="s">
        <v>94</v>
      </c>
      <c r="AY227" s="153" t="s">
        <v>245</v>
      </c>
    </row>
    <row r="228" spans="2:65" s="1" customFormat="1" ht="21.75" customHeight="1">
      <c r="B228" s="33"/>
      <c r="C228" s="132" t="s">
        <v>453</v>
      </c>
      <c r="D228" s="132" t="s">
        <v>246</v>
      </c>
      <c r="E228" s="133" t="s">
        <v>1126</v>
      </c>
      <c r="F228" s="134" t="s">
        <v>1127</v>
      </c>
      <c r="G228" s="135" t="s">
        <v>334</v>
      </c>
      <c r="H228" s="136">
        <v>16</v>
      </c>
      <c r="I228" s="137"/>
      <c r="J228" s="138">
        <f>ROUND(I228*H228,2)</f>
        <v>0</v>
      </c>
      <c r="K228" s="134" t="s">
        <v>250</v>
      </c>
      <c r="L228" s="33"/>
      <c r="M228" s="139" t="s">
        <v>1</v>
      </c>
      <c r="N228" s="140" t="s">
        <v>52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251</v>
      </c>
      <c r="AT228" s="143" t="s">
        <v>246</v>
      </c>
      <c r="AU228" s="143" t="s">
        <v>96</v>
      </c>
      <c r="AY228" s="17" t="s">
        <v>245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94</v>
      </c>
      <c r="BK228" s="144">
        <f>ROUND(I228*H228,2)</f>
        <v>0</v>
      </c>
      <c r="BL228" s="17" t="s">
        <v>251</v>
      </c>
      <c r="BM228" s="143" t="s">
        <v>1323</v>
      </c>
    </row>
    <row r="229" spans="2:65" s="12" customFormat="1" ht="11.25">
      <c r="B229" s="152"/>
      <c r="D229" s="146" t="s">
        <v>253</v>
      </c>
      <c r="E229" s="153" t="s">
        <v>1</v>
      </c>
      <c r="F229" s="154" t="s">
        <v>1324</v>
      </c>
      <c r="H229" s="155">
        <v>16</v>
      </c>
      <c r="I229" s="156"/>
      <c r="L229" s="152"/>
      <c r="M229" s="157"/>
      <c r="T229" s="158"/>
      <c r="AT229" s="153" t="s">
        <v>253</v>
      </c>
      <c r="AU229" s="153" t="s">
        <v>96</v>
      </c>
      <c r="AV229" s="12" t="s">
        <v>96</v>
      </c>
      <c r="AW229" s="12" t="s">
        <v>40</v>
      </c>
      <c r="AX229" s="12" t="s">
        <v>94</v>
      </c>
      <c r="AY229" s="153" t="s">
        <v>245</v>
      </c>
    </row>
    <row r="230" spans="2:65" s="10" customFormat="1" ht="22.9" customHeight="1">
      <c r="B230" s="122"/>
      <c r="D230" s="123" t="s">
        <v>86</v>
      </c>
      <c r="E230" s="175" t="s">
        <v>1325</v>
      </c>
      <c r="F230" s="175" t="s">
        <v>1326</v>
      </c>
      <c r="I230" s="125"/>
      <c r="J230" s="176">
        <f>BK230</f>
        <v>0</v>
      </c>
      <c r="L230" s="122"/>
      <c r="M230" s="127"/>
      <c r="P230" s="128">
        <f>SUM(P231:P245)</f>
        <v>0</v>
      </c>
      <c r="R230" s="128">
        <f>SUM(R231:R245)</f>
        <v>3.2000000000000003E-4</v>
      </c>
      <c r="T230" s="129">
        <f>SUM(T231:T245)</f>
        <v>0</v>
      </c>
      <c r="AR230" s="123" t="s">
        <v>94</v>
      </c>
      <c r="AT230" s="130" t="s">
        <v>86</v>
      </c>
      <c r="AU230" s="130" t="s">
        <v>94</v>
      </c>
      <c r="AY230" s="123" t="s">
        <v>245</v>
      </c>
      <c r="BK230" s="131">
        <f>SUM(BK231:BK245)</f>
        <v>0</v>
      </c>
    </row>
    <row r="231" spans="2:65" s="1" customFormat="1" ht="24.2" customHeight="1">
      <c r="B231" s="33"/>
      <c r="C231" s="132" t="s">
        <v>458</v>
      </c>
      <c r="D231" s="132" t="s">
        <v>246</v>
      </c>
      <c r="E231" s="133" t="s">
        <v>1327</v>
      </c>
      <c r="F231" s="134" t="s">
        <v>1328</v>
      </c>
      <c r="G231" s="135" t="s">
        <v>334</v>
      </c>
      <c r="H231" s="136">
        <v>32</v>
      </c>
      <c r="I231" s="137"/>
      <c r="J231" s="138">
        <f>ROUND(I231*H231,2)</f>
        <v>0</v>
      </c>
      <c r="K231" s="134" t="s">
        <v>250</v>
      </c>
      <c r="L231" s="33"/>
      <c r="M231" s="139" t="s">
        <v>1</v>
      </c>
      <c r="N231" s="140" t="s">
        <v>52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251</v>
      </c>
      <c r="AT231" s="143" t="s">
        <v>246</v>
      </c>
      <c r="AU231" s="143" t="s">
        <v>96</v>
      </c>
      <c r="AY231" s="17" t="s">
        <v>245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94</v>
      </c>
      <c r="BK231" s="144">
        <f>ROUND(I231*H231,2)</f>
        <v>0</v>
      </c>
      <c r="BL231" s="17" t="s">
        <v>251</v>
      </c>
      <c r="BM231" s="143" t="s">
        <v>1329</v>
      </c>
    </row>
    <row r="232" spans="2:65" s="12" customFormat="1" ht="11.25">
      <c r="B232" s="152"/>
      <c r="D232" s="146" t="s">
        <v>253</v>
      </c>
      <c r="E232" s="153" t="s">
        <v>1</v>
      </c>
      <c r="F232" s="154" t="s">
        <v>1330</v>
      </c>
      <c r="H232" s="155">
        <v>32</v>
      </c>
      <c r="I232" s="156"/>
      <c r="L232" s="152"/>
      <c r="M232" s="157"/>
      <c r="T232" s="158"/>
      <c r="AT232" s="153" t="s">
        <v>253</v>
      </c>
      <c r="AU232" s="153" t="s">
        <v>96</v>
      </c>
      <c r="AV232" s="12" t="s">
        <v>96</v>
      </c>
      <c r="AW232" s="12" t="s">
        <v>40</v>
      </c>
      <c r="AX232" s="12" t="s">
        <v>94</v>
      </c>
      <c r="AY232" s="153" t="s">
        <v>245</v>
      </c>
    </row>
    <row r="233" spans="2:65" s="11" customFormat="1" ht="22.5">
      <c r="B233" s="145"/>
      <c r="D233" s="146" t="s">
        <v>253</v>
      </c>
      <c r="E233" s="147" t="s">
        <v>1</v>
      </c>
      <c r="F233" s="148" t="s">
        <v>1331</v>
      </c>
      <c r="H233" s="147" t="s">
        <v>1</v>
      </c>
      <c r="I233" s="149"/>
      <c r="L233" s="145"/>
      <c r="M233" s="150"/>
      <c r="T233" s="151"/>
      <c r="AT233" s="147" t="s">
        <v>253</v>
      </c>
      <c r="AU233" s="147" t="s">
        <v>96</v>
      </c>
      <c r="AV233" s="11" t="s">
        <v>94</v>
      </c>
      <c r="AW233" s="11" t="s">
        <v>40</v>
      </c>
      <c r="AX233" s="11" t="s">
        <v>87</v>
      </c>
      <c r="AY233" s="147" t="s">
        <v>245</v>
      </c>
    </row>
    <row r="234" spans="2:65" s="11" customFormat="1" ht="22.5">
      <c r="B234" s="145"/>
      <c r="D234" s="146" t="s">
        <v>253</v>
      </c>
      <c r="E234" s="147" t="s">
        <v>1</v>
      </c>
      <c r="F234" s="148" t="s">
        <v>1332</v>
      </c>
      <c r="H234" s="147" t="s">
        <v>1</v>
      </c>
      <c r="I234" s="149"/>
      <c r="L234" s="145"/>
      <c r="M234" s="150"/>
      <c r="T234" s="151"/>
      <c r="AT234" s="147" t="s">
        <v>253</v>
      </c>
      <c r="AU234" s="147" t="s">
        <v>96</v>
      </c>
      <c r="AV234" s="11" t="s">
        <v>94</v>
      </c>
      <c r="AW234" s="11" t="s">
        <v>40</v>
      </c>
      <c r="AX234" s="11" t="s">
        <v>87</v>
      </c>
      <c r="AY234" s="147" t="s">
        <v>245</v>
      </c>
    </row>
    <row r="235" spans="2:65" s="11" customFormat="1" ht="11.25">
      <c r="B235" s="145"/>
      <c r="D235" s="146" t="s">
        <v>253</v>
      </c>
      <c r="E235" s="147" t="s">
        <v>1</v>
      </c>
      <c r="F235" s="148" t="s">
        <v>1333</v>
      </c>
      <c r="H235" s="147" t="s">
        <v>1</v>
      </c>
      <c r="I235" s="149"/>
      <c r="L235" s="145"/>
      <c r="M235" s="150"/>
      <c r="T235" s="151"/>
      <c r="AT235" s="147" t="s">
        <v>253</v>
      </c>
      <c r="AU235" s="147" t="s">
        <v>96</v>
      </c>
      <c r="AV235" s="11" t="s">
        <v>94</v>
      </c>
      <c r="AW235" s="11" t="s">
        <v>40</v>
      </c>
      <c r="AX235" s="11" t="s">
        <v>87</v>
      </c>
      <c r="AY235" s="147" t="s">
        <v>245</v>
      </c>
    </row>
    <row r="236" spans="2:65" s="11" customFormat="1" ht="11.25">
      <c r="B236" s="145"/>
      <c r="D236" s="146" t="s">
        <v>253</v>
      </c>
      <c r="E236" s="147" t="s">
        <v>1</v>
      </c>
      <c r="F236" s="148" t="s">
        <v>1334</v>
      </c>
      <c r="H236" s="147" t="s">
        <v>1</v>
      </c>
      <c r="I236" s="149"/>
      <c r="L236" s="145"/>
      <c r="M236" s="150"/>
      <c r="T236" s="151"/>
      <c r="AT236" s="147" t="s">
        <v>253</v>
      </c>
      <c r="AU236" s="147" t="s">
        <v>96</v>
      </c>
      <c r="AV236" s="11" t="s">
        <v>94</v>
      </c>
      <c r="AW236" s="11" t="s">
        <v>40</v>
      </c>
      <c r="AX236" s="11" t="s">
        <v>87</v>
      </c>
      <c r="AY236" s="147" t="s">
        <v>245</v>
      </c>
    </row>
    <row r="237" spans="2:65" s="1" customFormat="1" ht="16.5" customHeight="1">
      <c r="B237" s="33"/>
      <c r="C237" s="132" t="s">
        <v>463</v>
      </c>
      <c r="D237" s="132" t="s">
        <v>246</v>
      </c>
      <c r="E237" s="133" t="s">
        <v>1335</v>
      </c>
      <c r="F237" s="134" t="s">
        <v>1336</v>
      </c>
      <c r="G237" s="135" t="s">
        <v>334</v>
      </c>
      <c r="H237" s="136">
        <v>16</v>
      </c>
      <c r="I237" s="137"/>
      <c r="J237" s="138">
        <f>ROUND(I237*H237,2)</f>
        <v>0</v>
      </c>
      <c r="K237" s="134" t="s">
        <v>266</v>
      </c>
      <c r="L237" s="33"/>
      <c r="M237" s="139" t="s">
        <v>1</v>
      </c>
      <c r="N237" s="140" t="s">
        <v>52</v>
      </c>
      <c r="P237" s="141">
        <f>O237*H237</f>
        <v>0</v>
      </c>
      <c r="Q237" s="141">
        <v>2.0000000000000002E-5</v>
      </c>
      <c r="R237" s="141">
        <f>Q237*H237</f>
        <v>3.2000000000000003E-4</v>
      </c>
      <c r="S237" s="141">
        <v>0</v>
      </c>
      <c r="T237" s="142">
        <f>S237*H237</f>
        <v>0</v>
      </c>
      <c r="AR237" s="143" t="s">
        <v>251</v>
      </c>
      <c r="AT237" s="143" t="s">
        <v>246</v>
      </c>
      <c r="AU237" s="143" t="s">
        <v>96</v>
      </c>
      <c r="AY237" s="17" t="s">
        <v>245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94</v>
      </c>
      <c r="BK237" s="144">
        <f>ROUND(I237*H237,2)</f>
        <v>0</v>
      </c>
      <c r="BL237" s="17" t="s">
        <v>251</v>
      </c>
      <c r="BM237" s="143" t="s">
        <v>1337</v>
      </c>
    </row>
    <row r="238" spans="2:65" s="12" customFormat="1" ht="11.25">
      <c r="B238" s="152"/>
      <c r="D238" s="146" t="s">
        <v>253</v>
      </c>
      <c r="E238" s="153" t="s">
        <v>1</v>
      </c>
      <c r="F238" s="154" t="s">
        <v>1338</v>
      </c>
      <c r="H238" s="155">
        <v>16</v>
      </c>
      <c r="I238" s="156"/>
      <c r="L238" s="152"/>
      <c r="M238" s="157"/>
      <c r="T238" s="158"/>
      <c r="AT238" s="153" t="s">
        <v>253</v>
      </c>
      <c r="AU238" s="153" t="s">
        <v>96</v>
      </c>
      <c r="AV238" s="12" t="s">
        <v>96</v>
      </c>
      <c r="AW238" s="12" t="s">
        <v>40</v>
      </c>
      <c r="AX238" s="12" t="s">
        <v>94</v>
      </c>
      <c r="AY238" s="153" t="s">
        <v>245</v>
      </c>
    </row>
    <row r="239" spans="2:65" s="1" customFormat="1" ht="16.5" customHeight="1">
      <c r="B239" s="33"/>
      <c r="C239" s="132" t="s">
        <v>469</v>
      </c>
      <c r="D239" s="132" t="s">
        <v>246</v>
      </c>
      <c r="E239" s="133" t="s">
        <v>1313</v>
      </c>
      <c r="F239" s="134" t="s">
        <v>1314</v>
      </c>
      <c r="G239" s="135" t="s">
        <v>350</v>
      </c>
      <c r="H239" s="136">
        <v>9.6</v>
      </c>
      <c r="I239" s="137"/>
      <c r="J239" s="138">
        <f>ROUND(I239*H239,2)</f>
        <v>0</v>
      </c>
      <c r="K239" s="134" t="s">
        <v>250</v>
      </c>
      <c r="L239" s="33"/>
      <c r="M239" s="139" t="s">
        <v>1</v>
      </c>
      <c r="N239" s="140" t="s">
        <v>52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251</v>
      </c>
      <c r="AT239" s="143" t="s">
        <v>246</v>
      </c>
      <c r="AU239" s="143" t="s">
        <v>96</v>
      </c>
      <c r="AY239" s="17" t="s">
        <v>245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94</v>
      </c>
      <c r="BK239" s="144">
        <f>ROUND(I239*H239,2)</f>
        <v>0</v>
      </c>
      <c r="BL239" s="17" t="s">
        <v>251</v>
      </c>
      <c r="BM239" s="143" t="s">
        <v>1339</v>
      </c>
    </row>
    <row r="240" spans="2:65" s="12" customFormat="1" ht="22.5">
      <c r="B240" s="152"/>
      <c r="D240" s="146" t="s">
        <v>253</v>
      </c>
      <c r="E240" s="153" t="s">
        <v>1</v>
      </c>
      <c r="F240" s="154" t="s">
        <v>1340</v>
      </c>
      <c r="H240" s="155">
        <v>9.6</v>
      </c>
      <c r="I240" s="156"/>
      <c r="L240" s="152"/>
      <c r="M240" s="157"/>
      <c r="T240" s="158"/>
      <c r="AT240" s="153" t="s">
        <v>253</v>
      </c>
      <c r="AU240" s="153" t="s">
        <v>96</v>
      </c>
      <c r="AV240" s="12" t="s">
        <v>96</v>
      </c>
      <c r="AW240" s="12" t="s">
        <v>40</v>
      </c>
      <c r="AX240" s="12" t="s">
        <v>94</v>
      </c>
      <c r="AY240" s="153" t="s">
        <v>245</v>
      </c>
    </row>
    <row r="241" spans="2:65" s="1" customFormat="1" ht="21.75" customHeight="1">
      <c r="B241" s="33"/>
      <c r="C241" s="132" t="s">
        <v>472</v>
      </c>
      <c r="D241" s="132" t="s">
        <v>246</v>
      </c>
      <c r="E241" s="133" t="s">
        <v>1319</v>
      </c>
      <c r="F241" s="134" t="s">
        <v>1320</v>
      </c>
      <c r="G241" s="135" t="s">
        <v>350</v>
      </c>
      <c r="H241" s="136">
        <v>9.6</v>
      </c>
      <c r="I241" s="137"/>
      <c r="J241" s="138">
        <f>ROUND(I241*H241,2)</f>
        <v>0</v>
      </c>
      <c r="K241" s="134" t="s">
        <v>250</v>
      </c>
      <c r="L241" s="33"/>
      <c r="M241" s="139" t="s">
        <v>1</v>
      </c>
      <c r="N241" s="140" t="s">
        <v>52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251</v>
      </c>
      <c r="AT241" s="143" t="s">
        <v>246</v>
      </c>
      <c r="AU241" s="143" t="s">
        <v>96</v>
      </c>
      <c r="AY241" s="17" t="s">
        <v>245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94</v>
      </c>
      <c r="BK241" s="144">
        <f>ROUND(I241*H241,2)</f>
        <v>0</v>
      </c>
      <c r="BL241" s="17" t="s">
        <v>251</v>
      </c>
      <c r="BM241" s="143" t="s">
        <v>1341</v>
      </c>
    </row>
    <row r="242" spans="2:65" s="12" customFormat="1" ht="11.25">
      <c r="B242" s="152"/>
      <c r="D242" s="146" t="s">
        <v>253</v>
      </c>
      <c r="E242" s="153" t="s">
        <v>1</v>
      </c>
      <c r="F242" s="154" t="s">
        <v>1342</v>
      </c>
      <c r="H242" s="155">
        <v>9.6</v>
      </c>
      <c r="I242" s="156"/>
      <c r="L242" s="152"/>
      <c r="M242" s="157"/>
      <c r="T242" s="158"/>
      <c r="AT242" s="153" t="s">
        <v>253</v>
      </c>
      <c r="AU242" s="153" t="s">
        <v>96</v>
      </c>
      <c r="AV242" s="12" t="s">
        <v>96</v>
      </c>
      <c r="AW242" s="12" t="s">
        <v>40</v>
      </c>
      <c r="AX242" s="12" t="s">
        <v>94</v>
      </c>
      <c r="AY242" s="153" t="s">
        <v>245</v>
      </c>
    </row>
    <row r="243" spans="2:65" s="1" customFormat="1" ht="55.5" customHeight="1">
      <c r="B243" s="33"/>
      <c r="C243" s="132" t="s">
        <v>474</v>
      </c>
      <c r="D243" s="132" t="s">
        <v>246</v>
      </c>
      <c r="E243" s="133" t="s">
        <v>1343</v>
      </c>
      <c r="F243" s="134" t="s">
        <v>1344</v>
      </c>
      <c r="G243" s="135" t="s">
        <v>258</v>
      </c>
      <c r="H243" s="136">
        <v>2E-3</v>
      </c>
      <c r="I243" s="137"/>
      <c r="J243" s="138">
        <f>ROUND(I243*H243,2)</f>
        <v>0</v>
      </c>
      <c r="K243" s="134" t="s">
        <v>266</v>
      </c>
      <c r="L243" s="33"/>
      <c r="M243" s="139" t="s">
        <v>1</v>
      </c>
      <c r="N243" s="140" t="s">
        <v>52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251</v>
      </c>
      <c r="AT243" s="143" t="s">
        <v>246</v>
      </c>
      <c r="AU243" s="143" t="s">
        <v>96</v>
      </c>
      <c r="AY243" s="17" t="s">
        <v>245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94</v>
      </c>
      <c r="BK243" s="144">
        <f>ROUND(I243*H243,2)</f>
        <v>0</v>
      </c>
      <c r="BL243" s="17" t="s">
        <v>251</v>
      </c>
      <c r="BM243" s="143" t="s">
        <v>1345</v>
      </c>
    </row>
    <row r="244" spans="2:65" s="11" customFormat="1" ht="11.25">
      <c r="B244" s="145"/>
      <c r="D244" s="146" t="s">
        <v>253</v>
      </c>
      <c r="E244" s="147" t="s">
        <v>1</v>
      </c>
      <c r="F244" s="148" t="s">
        <v>1170</v>
      </c>
      <c r="H244" s="147" t="s">
        <v>1</v>
      </c>
      <c r="I244" s="149"/>
      <c r="L244" s="145"/>
      <c r="M244" s="150"/>
      <c r="T244" s="151"/>
      <c r="AT244" s="147" t="s">
        <v>253</v>
      </c>
      <c r="AU244" s="147" t="s">
        <v>96</v>
      </c>
      <c r="AV244" s="11" t="s">
        <v>94</v>
      </c>
      <c r="AW244" s="11" t="s">
        <v>40</v>
      </c>
      <c r="AX244" s="11" t="s">
        <v>87</v>
      </c>
      <c r="AY244" s="147" t="s">
        <v>245</v>
      </c>
    </row>
    <row r="245" spans="2:65" s="12" customFormat="1" ht="22.5">
      <c r="B245" s="152"/>
      <c r="D245" s="146" t="s">
        <v>253</v>
      </c>
      <c r="E245" s="153" t="s">
        <v>1</v>
      </c>
      <c r="F245" s="154" t="s">
        <v>1346</v>
      </c>
      <c r="H245" s="155">
        <v>2E-3</v>
      </c>
      <c r="I245" s="156"/>
      <c r="L245" s="152"/>
      <c r="M245" s="157"/>
      <c r="T245" s="158"/>
      <c r="AT245" s="153" t="s">
        <v>253</v>
      </c>
      <c r="AU245" s="153" t="s">
        <v>96</v>
      </c>
      <c r="AV245" s="12" t="s">
        <v>96</v>
      </c>
      <c r="AW245" s="12" t="s">
        <v>40</v>
      </c>
      <c r="AX245" s="12" t="s">
        <v>94</v>
      </c>
      <c r="AY245" s="153" t="s">
        <v>245</v>
      </c>
    </row>
    <row r="246" spans="2:65" s="10" customFormat="1" ht="22.9" customHeight="1">
      <c r="B246" s="122"/>
      <c r="D246" s="123" t="s">
        <v>86</v>
      </c>
      <c r="E246" s="175" t="s">
        <v>968</v>
      </c>
      <c r="F246" s="175" t="s">
        <v>969</v>
      </c>
      <c r="I246" s="125"/>
      <c r="J246" s="176">
        <f>BK246</f>
        <v>0</v>
      </c>
      <c r="L246" s="122"/>
      <c r="M246" s="127"/>
      <c r="P246" s="128">
        <f>P247</f>
        <v>0</v>
      </c>
      <c r="R246" s="128">
        <f>R247</f>
        <v>0</v>
      </c>
      <c r="T246" s="129">
        <f>T247</f>
        <v>0</v>
      </c>
      <c r="AR246" s="123" t="s">
        <v>94</v>
      </c>
      <c r="AT246" s="130" t="s">
        <v>86</v>
      </c>
      <c r="AU246" s="130" t="s">
        <v>94</v>
      </c>
      <c r="AY246" s="123" t="s">
        <v>245</v>
      </c>
      <c r="BK246" s="131">
        <f>BK247</f>
        <v>0</v>
      </c>
    </row>
    <row r="247" spans="2:65" s="1" customFormat="1" ht="24.2" customHeight="1">
      <c r="B247" s="33"/>
      <c r="C247" s="132" t="s">
        <v>477</v>
      </c>
      <c r="D247" s="132" t="s">
        <v>246</v>
      </c>
      <c r="E247" s="133" t="s">
        <v>1158</v>
      </c>
      <c r="F247" s="134" t="s">
        <v>1159</v>
      </c>
      <c r="G247" s="135" t="s">
        <v>258</v>
      </c>
      <c r="H247" s="136">
        <v>11.092000000000001</v>
      </c>
      <c r="I247" s="137"/>
      <c r="J247" s="138">
        <f>ROUND(I247*H247,2)</f>
        <v>0</v>
      </c>
      <c r="K247" s="134" t="s">
        <v>250</v>
      </c>
      <c r="L247" s="33"/>
      <c r="M247" s="166" t="s">
        <v>1</v>
      </c>
      <c r="N247" s="167" t="s">
        <v>52</v>
      </c>
      <c r="O247" s="168"/>
      <c r="P247" s="169">
        <f>O247*H247</f>
        <v>0</v>
      </c>
      <c r="Q247" s="169">
        <v>0</v>
      </c>
      <c r="R247" s="169">
        <f>Q247*H247</f>
        <v>0</v>
      </c>
      <c r="S247" s="169">
        <v>0</v>
      </c>
      <c r="T247" s="170">
        <f>S247*H247</f>
        <v>0</v>
      </c>
      <c r="AR247" s="143" t="s">
        <v>251</v>
      </c>
      <c r="AT247" s="143" t="s">
        <v>246</v>
      </c>
      <c r="AU247" s="143" t="s">
        <v>96</v>
      </c>
      <c r="AY247" s="17" t="s">
        <v>245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94</v>
      </c>
      <c r="BK247" s="144">
        <f>ROUND(I247*H247,2)</f>
        <v>0</v>
      </c>
      <c r="BL247" s="17" t="s">
        <v>251</v>
      </c>
      <c r="BM247" s="143" t="s">
        <v>1347</v>
      </c>
    </row>
    <row r="248" spans="2:65" s="1" customFormat="1" ht="6.95" customHeight="1">
      <c r="B248" s="45"/>
      <c r="C248" s="46"/>
      <c r="D248" s="46"/>
      <c r="E248" s="46"/>
      <c r="F248" s="46"/>
      <c r="G248" s="46"/>
      <c r="H248" s="46"/>
      <c r="I248" s="46"/>
      <c r="J248" s="46"/>
      <c r="K248" s="46"/>
      <c r="L248" s="33"/>
    </row>
  </sheetData>
  <sheetProtection algorithmName="SHA-512" hashValue="7k9ggLJCx9U4FaYLAGA9WOy0liQhUYQOd5GlQrJvZseVsBTLXj5vYFWe4J2ocEGwg7bqr+1Yz9d2SdLHGHn+oA==" saltValue="382CBOZr/5J9qqrmL1tCMsHUAb3i+f6/d+De3hlQ3qqHn7b8BaZkrW1z9J4rhNDh8+fIwWOf/OIKz/+L0GZWAg==" spinCount="100000" sheet="1" objects="1" scenarios="1" formatColumns="0" formatRows="0" autoFilter="0"/>
  <autoFilter ref="C127:K247" xr:uid="{00000000-0009-0000-0000-000005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2:BM20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121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.75">
      <c r="B8" s="20"/>
      <c r="D8" s="27" t="s">
        <v>192</v>
      </c>
      <c r="L8" s="20"/>
    </row>
    <row r="9" spans="2:46" ht="16.5" customHeight="1">
      <c r="B9" s="20"/>
      <c r="E9" s="243" t="s">
        <v>195</v>
      </c>
      <c r="F9" s="228"/>
      <c r="G9" s="228"/>
      <c r="H9" s="228"/>
      <c r="L9" s="20"/>
    </row>
    <row r="10" spans="2:46" ht="12" customHeight="1">
      <c r="B10" s="20"/>
      <c r="D10" s="27" t="s">
        <v>198</v>
      </c>
      <c r="L10" s="20"/>
    </row>
    <row r="11" spans="2:46" s="1" customFormat="1" ht="16.5" customHeight="1">
      <c r="B11" s="33"/>
      <c r="E11" s="219" t="s">
        <v>1022</v>
      </c>
      <c r="F11" s="245"/>
      <c r="G11" s="245"/>
      <c r="H11" s="245"/>
      <c r="L11" s="33"/>
    </row>
    <row r="12" spans="2:46" s="1" customFormat="1" ht="12" customHeight="1">
      <c r="B12" s="33"/>
      <c r="D12" s="27" t="s">
        <v>1023</v>
      </c>
      <c r="L12" s="33"/>
    </row>
    <row r="13" spans="2:46" s="1" customFormat="1" ht="16.5" customHeight="1">
      <c r="B13" s="33"/>
      <c r="E13" s="208" t="s">
        <v>1348</v>
      </c>
      <c r="F13" s="245"/>
      <c r="G13" s="245"/>
      <c r="H13" s="245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28. 1. 2025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6" t="str">
        <f>'Rekapitulace stavby'!E14</f>
        <v>Vyplň údaj</v>
      </c>
      <c r="F22" s="227"/>
      <c r="G22" s="227"/>
      <c r="H22" s="227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37</v>
      </c>
      <c r="L24" s="33"/>
    </row>
    <row r="25" spans="2:12" s="1" customFormat="1" ht="18" customHeight="1">
      <c r="B25" s="33"/>
      <c r="E25" s="25" t="s">
        <v>38</v>
      </c>
      <c r="I25" s="27" t="s">
        <v>33</v>
      </c>
      <c r="J25" s="25" t="s">
        <v>39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41</v>
      </c>
      <c r="I27" s="27" t="s">
        <v>31</v>
      </c>
      <c r="J27" s="25" t="s">
        <v>1</v>
      </c>
      <c r="L27" s="33"/>
    </row>
    <row r="28" spans="2:12" s="1" customFormat="1" ht="18" customHeight="1">
      <c r="B28" s="33"/>
      <c r="E28" s="25" t="s">
        <v>1025</v>
      </c>
      <c r="I28" s="27" t="s">
        <v>33</v>
      </c>
      <c r="J28" s="25" t="s">
        <v>1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45</v>
      </c>
      <c r="L30" s="33"/>
    </row>
    <row r="31" spans="2:12" s="7" customFormat="1" ht="16.5" customHeight="1">
      <c r="B31" s="96"/>
      <c r="E31" s="232" t="s">
        <v>1</v>
      </c>
      <c r="F31" s="232"/>
      <c r="G31" s="232"/>
      <c r="H31" s="232"/>
      <c r="L31" s="96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7" t="s">
        <v>47</v>
      </c>
      <c r="J34" s="67">
        <f>ROUND(J128,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49</v>
      </c>
      <c r="I36" s="36" t="s">
        <v>48</v>
      </c>
      <c r="J36" s="36" t="s">
        <v>50</v>
      </c>
      <c r="L36" s="33"/>
    </row>
    <row r="37" spans="2:12" s="1" customFormat="1" ht="14.45" customHeight="1">
      <c r="B37" s="33"/>
      <c r="D37" s="56" t="s">
        <v>51</v>
      </c>
      <c r="E37" s="27" t="s">
        <v>52</v>
      </c>
      <c r="F37" s="87">
        <f>ROUND((SUM(BE128:BE205)),  2)</f>
        <v>0</v>
      </c>
      <c r="I37" s="98">
        <v>0.21</v>
      </c>
      <c r="J37" s="87">
        <f>ROUND(((SUM(BE128:BE205))*I37),  2)</f>
        <v>0</v>
      </c>
      <c r="L37" s="33"/>
    </row>
    <row r="38" spans="2:12" s="1" customFormat="1" ht="14.45" customHeight="1">
      <c r="B38" s="33"/>
      <c r="E38" s="27" t="s">
        <v>53</v>
      </c>
      <c r="F38" s="87">
        <f>ROUND((SUM(BF128:BF205)),  2)</f>
        <v>0</v>
      </c>
      <c r="I38" s="98">
        <v>0.12</v>
      </c>
      <c r="J38" s="87">
        <f>ROUND(((SUM(BF128:BF205))*I38),  2)</f>
        <v>0</v>
      </c>
      <c r="L38" s="33"/>
    </row>
    <row r="39" spans="2:12" s="1" customFormat="1" ht="14.45" hidden="1" customHeight="1">
      <c r="B39" s="33"/>
      <c r="E39" s="27" t="s">
        <v>54</v>
      </c>
      <c r="F39" s="87">
        <f>ROUND((SUM(BG128:BG205)),  2)</f>
        <v>0</v>
      </c>
      <c r="I39" s="98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55</v>
      </c>
      <c r="F40" s="87">
        <f>ROUND((SUM(BH128:BH205)),  2)</f>
        <v>0</v>
      </c>
      <c r="I40" s="98">
        <v>0.12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56</v>
      </c>
      <c r="F41" s="87">
        <f>ROUND((SUM(BI128:BI205)),  2)</f>
        <v>0</v>
      </c>
      <c r="I41" s="98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9"/>
      <c r="D43" s="100" t="s">
        <v>57</v>
      </c>
      <c r="E43" s="58"/>
      <c r="F43" s="58"/>
      <c r="G43" s="101" t="s">
        <v>58</v>
      </c>
      <c r="H43" s="102" t="s">
        <v>59</v>
      </c>
      <c r="I43" s="58"/>
      <c r="J43" s="103">
        <f>SUM(J34:J41)</f>
        <v>0</v>
      </c>
      <c r="K43" s="104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60</v>
      </c>
      <c r="E50" s="43"/>
      <c r="F50" s="43"/>
      <c r="G50" s="42" t="s">
        <v>61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62</v>
      </c>
      <c r="E61" s="35"/>
      <c r="F61" s="105" t="s">
        <v>63</v>
      </c>
      <c r="G61" s="44" t="s">
        <v>62</v>
      </c>
      <c r="H61" s="35"/>
      <c r="I61" s="35"/>
      <c r="J61" s="106" t="s">
        <v>63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64</v>
      </c>
      <c r="E65" s="43"/>
      <c r="F65" s="43"/>
      <c r="G65" s="42" t="s">
        <v>65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62</v>
      </c>
      <c r="E76" s="35"/>
      <c r="F76" s="105" t="s">
        <v>63</v>
      </c>
      <c r="G76" s="44" t="s">
        <v>62</v>
      </c>
      <c r="H76" s="35"/>
      <c r="I76" s="35"/>
      <c r="J76" s="106" t="s">
        <v>63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221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3" t="str">
        <f>E7</f>
        <v>REVITALIZACE PARKU SMETANOVY SADY, JIHLAVA</v>
      </c>
      <c r="F85" s="244"/>
      <c r="G85" s="244"/>
      <c r="H85" s="244"/>
      <c r="L85" s="33"/>
    </row>
    <row r="86" spans="2:12" ht="12" customHeight="1">
      <c r="B86" s="20"/>
      <c r="C86" s="27" t="s">
        <v>192</v>
      </c>
      <c r="L86" s="20"/>
    </row>
    <row r="87" spans="2:12" ht="16.5" customHeight="1">
      <c r="B87" s="20"/>
      <c r="E87" s="243" t="s">
        <v>195</v>
      </c>
      <c r="F87" s="228"/>
      <c r="G87" s="228"/>
      <c r="H87" s="228"/>
      <c r="L87" s="20"/>
    </row>
    <row r="88" spans="2:12" ht="12" customHeight="1">
      <c r="B88" s="20"/>
      <c r="C88" s="27" t="s">
        <v>198</v>
      </c>
      <c r="L88" s="20"/>
    </row>
    <row r="89" spans="2:12" s="1" customFormat="1" ht="16.5" customHeight="1">
      <c r="B89" s="33"/>
      <c r="E89" s="219" t="s">
        <v>1022</v>
      </c>
      <c r="F89" s="245"/>
      <c r="G89" s="245"/>
      <c r="H89" s="245"/>
      <c r="L89" s="33"/>
    </row>
    <row r="90" spans="2:12" s="1" customFormat="1" ht="12" customHeight="1">
      <c r="B90" s="33"/>
      <c r="C90" s="27" t="s">
        <v>1023</v>
      </c>
      <c r="L90" s="33"/>
    </row>
    <row r="91" spans="2:12" s="1" customFormat="1" ht="16.5" customHeight="1">
      <c r="B91" s="33"/>
      <c r="E91" s="208" t="str">
        <f>E13</f>
        <v>SO 04.3 - Výsadba keřů</v>
      </c>
      <c r="F91" s="245"/>
      <c r="G91" s="245"/>
      <c r="H91" s="24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Jihlava</v>
      </c>
      <c r="I93" s="27" t="s">
        <v>24</v>
      </c>
      <c r="J93" s="53" t="str">
        <f>IF(J16="","",J16)</f>
        <v>28. 1. 2025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Jihlava</v>
      </c>
      <c r="I95" s="27" t="s">
        <v>36</v>
      </c>
      <c r="J95" s="31" t="str">
        <f>E25</f>
        <v>Ing. Zdeněk Sendler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41</v>
      </c>
      <c r="J96" s="31" t="str">
        <f>E28</f>
        <v>Ing. Barbora Kubická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7" t="s">
        <v>222</v>
      </c>
      <c r="D98" s="99"/>
      <c r="E98" s="99"/>
      <c r="F98" s="99"/>
      <c r="G98" s="99"/>
      <c r="H98" s="99"/>
      <c r="I98" s="99"/>
      <c r="J98" s="108" t="s">
        <v>223</v>
      </c>
      <c r="K98" s="99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9" t="s">
        <v>224</v>
      </c>
      <c r="J100" s="67">
        <f>J128</f>
        <v>0</v>
      </c>
      <c r="L100" s="33"/>
      <c r="AU100" s="17" t="s">
        <v>225</v>
      </c>
    </row>
    <row r="101" spans="2:47" s="8" customFormat="1" ht="24.95" customHeight="1">
      <c r="B101" s="110"/>
      <c r="D101" s="111" t="s">
        <v>1026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14" customFormat="1" ht="19.899999999999999" customHeight="1">
      <c r="B102" s="171"/>
      <c r="D102" s="172" t="s">
        <v>1349</v>
      </c>
      <c r="E102" s="173"/>
      <c r="F102" s="173"/>
      <c r="G102" s="173"/>
      <c r="H102" s="173"/>
      <c r="I102" s="173"/>
      <c r="J102" s="174">
        <f>J130</f>
        <v>0</v>
      </c>
      <c r="L102" s="171"/>
    </row>
    <row r="103" spans="2:47" s="14" customFormat="1" ht="19.899999999999999" customHeight="1">
      <c r="B103" s="171"/>
      <c r="D103" s="172" t="s">
        <v>1163</v>
      </c>
      <c r="E103" s="173"/>
      <c r="F103" s="173"/>
      <c r="G103" s="173"/>
      <c r="H103" s="173"/>
      <c r="I103" s="173"/>
      <c r="J103" s="174">
        <f>J189</f>
        <v>0</v>
      </c>
      <c r="L103" s="171"/>
    </row>
    <row r="104" spans="2:47" s="14" customFormat="1" ht="19.899999999999999" customHeight="1">
      <c r="B104" s="171"/>
      <c r="D104" s="172" t="s">
        <v>678</v>
      </c>
      <c r="E104" s="173"/>
      <c r="F104" s="173"/>
      <c r="G104" s="173"/>
      <c r="H104" s="173"/>
      <c r="I104" s="173"/>
      <c r="J104" s="174">
        <f>J204</f>
        <v>0</v>
      </c>
      <c r="L104" s="171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230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16.5" customHeight="1">
      <c r="B114" s="33"/>
      <c r="E114" s="243" t="str">
        <f>E7</f>
        <v>REVITALIZACE PARKU SMETANOVY SADY, JIHLAVA</v>
      </c>
      <c r="F114" s="244"/>
      <c r="G114" s="244"/>
      <c r="H114" s="244"/>
      <c r="L114" s="33"/>
    </row>
    <row r="115" spans="2:63" ht="12" customHeight="1">
      <c r="B115" s="20"/>
      <c r="C115" s="27" t="s">
        <v>192</v>
      </c>
      <c r="L115" s="20"/>
    </row>
    <row r="116" spans="2:63" ht="16.5" customHeight="1">
      <c r="B116" s="20"/>
      <c r="E116" s="243" t="s">
        <v>195</v>
      </c>
      <c r="F116" s="228"/>
      <c r="G116" s="228"/>
      <c r="H116" s="228"/>
      <c r="L116" s="20"/>
    </row>
    <row r="117" spans="2:63" ht="12" customHeight="1">
      <c r="B117" s="20"/>
      <c r="C117" s="27" t="s">
        <v>198</v>
      </c>
      <c r="L117" s="20"/>
    </row>
    <row r="118" spans="2:63" s="1" customFormat="1" ht="16.5" customHeight="1">
      <c r="B118" s="33"/>
      <c r="E118" s="219" t="s">
        <v>1022</v>
      </c>
      <c r="F118" s="245"/>
      <c r="G118" s="245"/>
      <c r="H118" s="245"/>
      <c r="L118" s="33"/>
    </row>
    <row r="119" spans="2:63" s="1" customFormat="1" ht="12" customHeight="1">
      <c r="B119" s="33"/>
      <c r="C119" s="27" t="s">
        <v>1023</v>
      </c>
      <c r="L119" s="33"/>
    </row>
    <row r="120" spans="2:63" s="1" customFormat="1" ht="16.5" customHeight="1">
      <c r="B120" s="33"/>
      <c r="E120" s="208" t="str">
        <f>E13</f>
        <v>SO 04.3 - Výsadba keřů</v>
      </c>
      <c r="F120" s="245"/>
      <c r="G120" s="245"/>
      <c r="H120" s="245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F16</f>
        <v>Jihlava</v>
      </c>
      <c r="I122" s="27" t="s">
        <v>24</v>
      </c>
      <c r="J122" s="53" t="str">
        <f>IF(J16="","",J16)</f>
        <v>28. 1. 2025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30</v>
      </c>
      <c r="F124" s="25" t="str">
        <f>E19</f>
        <v>Statutární město Jihlava</v>
      </c>
      <c r="I124" s="27" t="s">
        <v>36</v>
      </c>
      <c r="J124" s="31" t="str">
        <f>E25</f>
        <v>Ing. Zdeněk Sendler</v>
      </c>
      <c r="L124" s="33"/>
    </row>
    <row r="125" spans="2:63" s="1" customFormat="1" ht="15.2" customHeight="1">
      <c r="B125" s="33"/>
      <c r="C125" s="27" t="s">
        <v>34</v>
      </c>
      <c r="F125" s="25" t="str">
        <f>IF(E22="","",E22)</f>
        <v>Vyplň údaj</v>
      </c>
      <c r="I125" s="27" t="s">
        <v>41</v>
      </c>
      <c r="J125" s="31" t="str">
        <f>E28</f>
        <v>Ing. Barbora Kubická</v>
      </c>
      <c r="L125" s="33"/>
    </row>
    <row r="126" spans="2:63" s="1" customFormat="1" ht="10.35" customHeight="1">
      <c r="B126" s="33"/>
      <c r="L126" s="33"/>
    </row>
    <row r="127" spans="2:63" s="9" customFormat="1" ht="29.25" customHeight="1">
      <c r="B127" s="114"/>
      <c r="C127" s="115" t="s">
        <v>231</v>
      </c>
      <c r="D127" s="116" t="s">
        <v>72</v>
      </c>
      <c r="E127" s="116" t="s">
        <v>68</v>
      </c>
      <c r="F127" s="116" t="s">
        <v>69</v>
      </c>
      <c r="G127" s="116" t="s">
        <v>232</v>
      </c>
      <c r="H127" s="116" t="s">
        <v>233</v>
      </c>
      <c r="I127" s="116" t="s">
        <v>234</v>
      </c>
      <c r="J127" s="116" t="s">
        <v>223</v>
      </c>
      <c r="K127" s="117" t="s">
        <v>235</v>
      </c>
      <c r="L127" s="114"/>
      <c r="M127" s="60" t="s">
        <v>1</v>
      </c>
      <c r="N127" s="61" t="s">
        <v>51</v>
      </c>
      <c r="O127" s="61" t="s">
        <v>236</v>
      </c>
      <c r="P127" s="61" t="s">
        <v>237</v>
      </c>
      <c r="Q127" s="61" t="s">
        <v>238</v>
      </c>
      <c r="R127" s="61" t="s">
        <v>239</v>
      </c>
      <c r="S127" s="61" t="s">
        <v>240</v>
      </c>
      <c r="T127" s="62" t="s">
        <v>241</v>
      </c>
    </row>
    <row r="128" spans="2:63" s="1" customFormat="1" ht="22.9" customHeight="1">
      <c r="B128" s="33"/>
      <c r="C128" s="65" t="s">
        <v>242</v>
      </c>
      <c r="J128" s="118">
        <f>BK128</f>
        <v>0</v>
      </c>
      <c r="L128" s="33"/>
      <c r="M128" s="63"/>
      <c r="N128" s="54"/>
      <c r="O128" s="54"/>
      <c r="P128" s="119">
        <f>P129</f>
        <v>0</v>
      </c>
      <c r="Q128" s="54"/>
      <c r="R128" s="119">
        <f>R129</f>
        <v>1.4584000000000001</v>
      </c>
      <c r="S128" s="54"/>
      <c r="T128" s="120">
        <f>T129</f>
        <v>0</v>
      </c>
      <c r="AT128" s="17" t="s">
        <v>86</v>
      </c>
      <c r="AU128" s="17" t="s">
        <v>225</v>
      </c>
      <c r="BK128" s="121">
        <f>BK129</f>
        <v>0</v>
      </c>
    </row>
    <row r="129" spans="2:65" s="10" customFormat="1" ht="25.9" customHeight="1">
      <c r="B129" s="122"/>
      <c r="D129" s="123" t="s">
        <v>86</v>
      </c>
      <c r="E129" s="124" t="s">
        <v>679</v>
      </c>
      <c r="F129" s="124" t="s">
        <v>679</v>
      </c>
      <c r="I129" s="125"/>
      <c r="J129" s="126">
        <f>BK129</f>
        <v>0</v>
      </c>
      <c r="L129" s="122"/>
      <c r="M129" s="127"/>
      <c r="P129" s="128">
        <f>P130+P189+P204</f>
        <v>0</v>
      </c>
      <c r="R129" s="128">
        <f>R130+R189+R204</f>
        <v>1.4584000000000001</v>
      </c>
      <c r="T129" s="129">
        <f>T130+T189+T204</f>
        <v>0</v>
      </c>
      <c r="AR129" s="123" t="s">
        <v>94</v>
      </c>
      <c r="AT129" s="130" t="s">
        <v>86</v>
      </c>
      <c r="AU129" s="130" t="s">
        <v>87</v>
      </c>
      <c r="AY129" s="123" t="s">
        <v>245</v>
      </c>
      <c r="BK129" s="131">
        <f>BK130+BK189+BK204</f>
        <v>0</v>
      </c>
    </row>
    <row r="130" spans="2:65" s="10" customFormat="1" ht="22.9" customHeight="1">
      <c r="B130" s="122"/>
      <c r="D130" s="123" t="s">
        <v>86</v>
      </c>
      <c r="E130" s="175" t="s">
        <v>1028</v>
      </c>
      <c r="F130" s="175" t="s">
        <v>1350</v>
      </c>
      <c r="I130" s="125"/>
      <c r="J130" s="176">
        <f>BK130</f>
        <v>0</v>
      </c>
      <c r="L130" s="122"/>
      <c r="M130" s="127"/>
      <c r="P130" s="128">
        <f>SUM(P131:P188)</f>
        <v>0</v>
      </c>
      <c r="R130" s="128">
        <f>SUM(R131:R188)</f>
        <v>1.4584000000000001</v>
      </c>
      <c r="T130" s="129">
        <f>SUM(T131:T188)</f>
        <v>0</v>
      </c>
      <c r="AR130" s="123" t="s">
        <v>94</v>
      </c>
      <c r="AT130" s="130" t="s">
        <v>86</v>
      </c>
      <c r="AU130" s="130" t="s">
        <v>94</v>
      </c>
      <c r="AY130" s="123" t="s">
        <v>245</v>
      </c>
      <c r="BK130" s="131">
        <f>SUM(BK131:BK188)</f>
        <v>0</v>
      </c>
    </row>
    <row r="131" spans="2:65" s="1" customFormat="1" ht="44.25" customHeight="1">
      <c r="B131" s="33"/>
      <c r="C131" s="132" t="s">
        <v>94</v>
      </c>
      <c r="D131" s="132" t="s">
        <v>246</v>
      </c>
      <c r="E131" s="133" t="s">
        <v>506</v>
      </c>
      <c r="F131" s="134" t="s">
        <v>1165</v>
      </c>
      <c r="G131" s="135" t="s">
        <v>350</v>
      </c>
      <c r="H131" s="136">
        <v>0.7</v>
      </c>
      <c r="I131" s="137"/>
      <c r="J131" s="138">
        <f>ROUND(I131*H131,2)</f>
        <v>0</v>
      </c>
      <c r="K131" s="134" t="s">
        <v>266</v>
      </c>
      <c r="L131" s="33"/>
      <c r="M131" s="139" t="s">
        <v>1</v>
      </c>
      <c r="N131" s="140" t="s">
        <v>52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251</v>
      </c>
      <c r="AT131" s="143" t="s">
        <v>246</v>
      </c>
      <c r="AU131" s="143" t="s">
        <v>96</v>
      </c>
      <c r="AY131" s="17" t="s">
        <v>245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94</v>
      </c>
      <c r="BK131" s="144">
        <f>ROUND(I131*H131,2)</f>
        <v>0</v>
      </c>
      <c r="BL131" s="17" t="s">
        <v>251</v>
      </c>
      <c r="BM131" s="143" t="s">
        <v>1351</v>
      </c>
    </row>
    <row r="132" spans="2:65" s="11" customFormat="1" ht="11.25">
      <c r="B132" s="145"/>
      <c r="D132" s="146" t="s">
        <v>253</v>
      </c>
      <c r="E132" s="147" t="s">
        <v>1</v>
      </c>
      <c r="F132" s="148" t="s">
        <v>1032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1" customFormat="1" ht="22.5">
      <c r="B133" s="145"/>
      <c r="D133" s="146" t="s">
        <v>253</v>
      </c>
      <c r="E133" s="147" t="s">
        <v>1</v>
      </c>
      <c r="F133" s="148" t="s">
        <v>1033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96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65" s="11" customFormat="1" ht="11.25">
      <c r="B134" s="145"/>
      <c r="D134" s="146" t="s">
        <v>253</v>
      </c>
      <c r="E134" s="147" t="s">
        <v>1</v>
      </c>
      <c r="F134" s="148" t="s">
        <v>1034</v>
      </c>
      <c r="H134" s="147" t="s">
        <v>1</v>
      </c>
      <c r="I134" s="149"/>
      <c r="L134" s="145"/>
      <c r="M134" s="150"/>
      <c r="T134" s="151"/>
      <c r="AT134" s="147" t="s">
        <v>253</v>
      </c>
      <c r="AU134" s="147" t="s">
        <v>96</v>
      </c>
      <c r="AV134" s="11" t="s">
        <v>94</v>
      </c>
      <c r="AW134" s="11" t="s">
        <v>40</v>
      </c>
      <c r="AX134" s="11" t="s">
        <v>87</v>
      </c>
      <c r="AY134" s="147" t="s">
        <v>245</v>
      </c>
    </row>
    <row r="135" spans="2:65" s="11" customFormat="1" ht="22.5">
      <c r="B135" s="145"/>
      <c r="D135" s="146" t="s">
        <v>253</v>
      </c>
      <c r="E135" s="147" t="s">
        <v>1</v>
      </c>
      <c r="F135" s="148" t="s">
        <v>1035</v>
      </c>
      <c r="H135" s="147" t="s">
        <v>1</v>
      </c>
      <c r="I135" s="149"/>
      <c r="L135" s="145"/>
      <c r="M135" s="150"/>
      <c r="T135" s="151"/>
      <c r="AT135" s="147" t="s">
        <v>253</v>
      </c>
      <c r="AU135" s="147" t="s">
        <v>96</v>
      </c>
      <c r="AV135" s="11" t="s">
        <v>94</v>
      </c>
      <c r="AW135" s="11" t="s">
        <v>40</v>
      </c>
      <c r="AX135" s="11" t="s">
        <v>87</v>
      </c>
      <c r="AY135" s="147" t="s">
        <v>245</v>
      </c>
    </row>
    <row r="136" spans="2:65" s="11" customFormat="1" ht="33.75">
      <c r="B136" s="145"/>
      <c r="D136" s="146" t="s">
        <v>253</v>
      </c>
      <c r="E136" s="147" t="s">
        <v>1</v>
      </c>
      <c r="F136" s="148" t="s">
        <v>1167</v>
      </c>
      <c r="H136" s="147" t="s">
        <v>1</v>
      </c>
      <c r="I136" s="149"/>
      <c r="L136" s="145"/>
      <c r="M136" s="150"/>
      <c r="T136" s="151"/>
      <c r="AT136" s="147" t="s">
        <v>253</v>
      </c>
      <c r="AU136" s="147" t="s">
        <v>96</v>
      </c>
      <c r="AV136" s="11" t="s">
        <v>94</v>
      </c>
      <c r="AW136" s="11" t="s">
        <v>40</v>
      </c>
      <c r="AX136" s="11" t="s">
        <v>87</v>
      </c>
      <c r="AY136" s="147" t="s">
        <v>245</v>
      </c>
    </row>
    <row r="137" spans="2:65" s="12" customFormat="1" ht="22.5">
      <c r="B137" s="152"/>
      <c r="D137" s="146" t="s">
        <v>253</v>
      </c>
      <c r="E137" s="153" t="s">
        <v>1</v>
      </c>
      <c r="F137" s="154" t="s">
        <v>1352</v>
      </c>
      <c r="H137" s="155">
        <v>0.57999999999999996</v>
      </c>
      <c r="I137" s="156"/>
      <c r="L137" s="152"/>
      <c r="M137" s="157"/>
      <c r="T137" s="158"/>
      <c r="AT137" s="153" t="s">
        <v>253</v>
      </c>
      <c r="AU137" s="153" t="s">
        <v>96</v>
      </c>
      <c r="AV137" s="12" t="s">
        <v>96</v>
      </c>
      <c r="AW137" s="12" t="s">
        <v>40</v>
      </c>
      <c r="AX137" s="12" t="s">
        <v>87</v>
      </c>
      <c r="AY137" s="153" t="s">
        <v>245</v>
      </c>
    </row>
    <row r="138" spans="2:65" s="12" customFormat="1" ht="22.5">
      <c r="B138" s="152"/>
      <c r="D138" s="146" t="s">
        <v>253</v>
      </c>
      <c r="E138" s="153" t="s">
        <v>1</v>
      </c>
      <c r="F138" s="154" t="s">
        <v>1353</v>
      </c>
      <c r="H138" s="155">
        <v>0.12</v>
      </c>
      <c r="I138" s="156"/>
      <c r="L138" s="152"/>
      <c r="M138" s="157"/>
      <c r="T138" s="158"/>
      <c r="AT138" s="153" t="s">
        <v>253</v>
      </c>
      <c r="AU138" s="153" t="s">
        <v>96</v>
      </c>
      <c r="AV138" s="12" t="s">
        <v>96</v>
      </c>
      <c r="AW138" s="12" t="s">
        <v>40</v>
      </c>
      <c r="AX138" s="12" t="s">
        <v>87</v>
      </c>
      <c r="AY138" s="153" t="s">
        <v>245</v>
      </c>
    </row>
    <row r="139" spans="2:65" s="11" customFormat="1" ht="11.25">
      <c r="B139" s="145"/>
      <c r="D139" s="146" t="s">
        <v>253</v>
      </c>
      <c r="E139" s="147" t="s">
        <v>1</v>
      </c>
      <c r="F139" s="148" t="s">
        <v>1170</v>
      </c>
      <c r="H139" s="147" t="s">
        <v>1</v>
      </c>
      <c r="I139" s="149"/>
      <c r="L139" s="145"/>
      <c r="M139" s="150"/>
      <c r="T139" s="151"/>
      <c r="AT139" s="147" t="s">
        <v>253</v>
      </c>
      <c r="AU139" s="147" t="s">
        <v>96</v>
      </c>
      <c r="AV139" s="11" t="s">
        <v>94</v>
      </c>
      <c r="AW139" s="11" t="s">
        <v>40</v>
      </c>
      <c r="AX139" s="11" t="s">
        <v>87</v>
      </c>
      <c r="AY139" s="147" t="s">
        <v>245</v>
      </c>
    </row>
    <row r="140" spans="2:65" s="15" customFormat="1" ht="11.25">
      <c r="B140" s="177"/>
      <c r="D140" s="146" t="s">
        <v>253</v>
      </c>
      <c r="E140" s="178" t="s">
        <v>1</v>
      </c>
      <c r="F140" s="179" t="s">
        <v>695</v>
      </c>
      <c r="H140" s="180">
        <v>0.7</v>
      </c>
      <c r="I140" s="181"/>
      <c r="L140" s="177"/>
      <c r="M140" s="182"/>
      <c r="T140" s="183"/>
      <c r="AT140" s="178" t="s">
        <v>253</v>
      </c>
      <c r="AU140" s="178" t="s">
        <v>96</v>
      </c>
      <c r="AV140" s="15" t="s">
        <v>114</v>
      </c>
      <c r="AW140" s="15" t="s">
        <v>40</v>
      </c>
      <c r="AX140" s="15" t="s">
        <v>94</v>
      </c>
      <c r="AY140" s="178" t="s">
        <v>245</v>
      </c>
    </row>
    <row r="141" spans="2:65" s="1" customFormat="1" ht="21.75" customHeight="1">
      <c r="B141" s="33"/>
      <c r="C141" s="132" t="s">
        <v>96</v>
      </c>
      <c r="D141" s="132" t="s">
        <v>246</v>
      </c>
      <c r="E141" s="133" t="s">
        <v>1171</v>
      </c>
      <c r="F141" s="134" t="s">
        <v>1172</v>
      </c>
      <c r="G141" s="135" t="s">
        <v>350</v>
      </c>
      <c r="H141" s="136">
        <v>0.81200000000000006</v>
      </c>
      <c r="I141" s="137"/>
      <c r="J141" s="138">
        <f>ROUND(I141*H141,2)</f>
        <v>0</v>
      </c>
      <c r="K141" s="134" t="s">
        <v>250</v>
      </c>
      <c r="L141" s="33"/>
      <c r="M141" s="139" t="s">
        <v>1</v>
      </c>
      <c r="N141" s="140" t="s">
        <v>52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251</v>
      </c>
      <c r="AT141" s="143" t="s">
        <v>246</v>
      </c>
      <c r="AU141" s="143" t="s">
        <v>96</v>
      </c>
      <c r="AY141" s="17" t="s">
        <v>245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94</v>
      </c>
      <c r="BK141" s="144">
        <f>ROUND(I141*H141,2)</f>
        <v>0</v>
      </c>
      <c r="BL141" s="17" t="s">
        <v>251</v>
      </c>
      <c r="BM141" s="143" t="s">
        <v>1354</v>
      </c>
    </row>
    <row r="142" spans="2:65" s="12" customFormat="1" ht="22.5">
      <c r="B142" s="152"/>
      <c r="D142" s="146" t="s">
        <v>253</v>
      </c>
      <c r="E142" s="153" t="s">
        <v>1</v>
      </c>
      <c r="F142" s="154" t="s">
        <v>1355</v>
      </c>
      <c r="H142" s="155">
        <v>0.57999999999999996</v>
      </c>
      <c r="I142" s="156"/>
      <c r="L142" s="152"/>
      <c r="M142" s="157"/>
      <c r="T142" s="158"/>
      <c r="AT142" s="153" t="s">
        <v>253</v>
      </c>
      <c r="AU142" s="153" t="s">
        <v>96</v>
      </c>
      <c r="AV142" s="12" t="s">
        <v>96</v>
      </c>
      <c r="AW142" s="12" t="s">
        <v>4</v>
      </c>
      <c r="AX142" s="12" t="s">
        <v>87</v>
      </c>
      <c r="AY142" s="153" t="s">
        <v>245</v>
      </c>
    </row>
    <row r="143" spans="2:65" s="12" customFormat="1" ht="11.25">
      <c r="B143" s="152"/>
      <c r="D143" s="146" t="s">
        <v>253</v>
      </c>
      <c r="E143" s="153" t="s">
        <v>1</v>
      </c>
      <c r="F143" s="154" t="s">
        <v>1356</v>
      </c>
      <c r="H143" s="155">
        <v>0.23200000000000001</v>
      </c>
      <c r="I143" s="156"/>
      <c r="L143" s="152"/>
      <c r="M143" s="157"/>
      <c r="T143" s="158"/>
      <c r="AT143" s="153" t="s">
        <v>253</v>
      </c>
      <c r="AU143" s="153" t="s">
        <v>96</v>
      </c>
      <c r="AV143" s="12" t="s">
        <v>96</v>
      </c>
      <c r="AW143" s="12" t="s">
        <v>40</v>
      </c>
      <c r="AX143" s="12" t="s">
        <v>87</v>
      </c>
      <c r="AY143" s="153" t="s">
        <v>245</v>
      </c>
    </row>
    <row r="144" spans="2:65" s="15" customFormat="1" ht="11.25">
      <c r="B144" s="177"/>
      <c r="D144" s="146" t="s">
        <v>253</v>
      </c>
      <c r="E144" s="178" t="s">
        <v>1</v>
      </c>
      <c r="F144" s="179" t="s">
        <v>695</v>
      </c>
      <c r="H144" s="180">
        <v>0.81199999999999994</v>
      </c>
      <c r="I144" s="181"/>
      <c r="L144" s="177"/>
      <c r="M144" s="182"/>
      <c r="T144" s="183"/>
      <c r="AT144" s="178" t="s">
        <v>253</v>
      </c>
      <c r="AU144" s="178" t="s">
        <v>96</v>
      </c>
      <c r="AV144" s="15" t="s">
        <v>114</v>
      </c>
      <c r="AW144" s="15" t="s">
        <v>40</v>
      </c>
      <c r="AX144" s="15" t="s">
        <v>94</v>
      </c>
      <c r="AY144" s="178" t="s">
        <v>245</v>
      </c>
    </row>
    <row r="145" spans="2:65" s="1" customFormat="1" ht="37.9" customHeight="1">
      <c r="B145" s="33"/>
      <c r="C145" s="132" t="s">
        <v>114</v>
      </c>
      <c r="D145" s="132" t="s">
        <v>246</v>
      </c>
      <c r="E145" s="133" t="s">
        <v>1357</v>
      </c>
      <c r="F145" s="134" t="s">
        <v>1358</v>
      </c>
      <c r="G145" s="135" t="s">
        <v>334</v>
      </c>
      <c r="H145" s="136">
        <v>29</v>
      </c>
      <c r="I145" s="137"/>
      <c r="J145" s="138">
        <f>ROUND(I145*H145,2)</f>
        <v>0</v>
      </c>
      <c r="K145" s="134" t="s">
        <v>250</v>
      </c>
      <c r="L145" s="33"/>
      <c r="M145" s="139" t="s">
        <v>1</v>
      </c>
      <c r="N145" s="140" t="s">
        <v>52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251</v>
      </c>
      <c r="AT145" s="143" t="s">
        <v>246</v>
      </c>
      <c r="AU145" s="143" t="s">
        <v>96</v>
      </c>
      <c r="AY145" s="17" t="s">
        <v>245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94</v>
      </c>
      <c r="BK145" s="144">
        <f>ROUND(I145*H145,2)</f>
        <v>0</v>
      </c>
      <c r="BL145" s="17" t="s">
        <v>251</v>
      </c>
      <c r="BM145" s="143" t="s">
        <v>1359</v>
      </c>
    </row>
    <row r="146" spans="2:65" s="12" customFormat="1" ht="22.5">
      <c r="B146" s="152"/>
      <c r="D146" s="146" t="s">
        <v>253</v>
      </c>
      <c r="E146" s="153" t="s">
        <v>1</v>
      </c>
      <c r="F146" s="154" t="s">
        <v>1360</v>
      </c>
      <c r="H146" s="155">
        <v>29</v>
      </c>
      <c r="I146" s="156"/>
      <c r="L146" s="152"/>
      <c r="M146" s="157"/>
      <c r="T146" s="158"/>
      <c r="AT146" s="153" t="s">
        <v>253</v>
      </c>
      <c r="AU146" s="153" t="s">
        <v>96</v>
      </c>
      <c r="AV146" s="12" t="s">
        <v>96</v>
      </c>
      <c r="AW146" s="12" t="s">
        <v>40</v>
      </c>
      <c r="AX146" s="12" t="s">
        <v>94</v>
      </c>
      <c r="AY146" s="153" t="s">
        <v>245</v>
      </c>
    </row>
    <row r="147" spans="2:65" s="1" customFormat="1" ht="37.9" customHeight="1">
      <c r="B147" s="33"/>
      <c r="C147" s="132" t="s">
        <v>251</v>
      </c>
      <c r="D147" s="132" t="s">
        <v>246</v>
      </c>
      <c r="E147" s="133" t="s">
        <v>1361</v>
      </c>
      <c r="F147" s="134" t="s">
        <v>1362</v>
      </c>
      <c r="G147" s="135" t="s">
        <v>334</v>
      </c>
      <c r="H147" s="136">
        <v>3</v>
      </c>
      <c r="I147" s="137"/>
      <c r="J147" s="138">
        <f>ROUND(I147*H147,2)</f>
        <v>0</v>
      </c>
      <c r="K147" s="134" t="s">
        <v>250</v>
      </c>
      <c r="L147" s="33"/>
      <c r="M147" s="139" t="s">
        <v>1</v>
      </c>
      <c r="N147" s="140" t="s">
        <v>52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251</v>
      </c>
      <c r="AT147" s="143" t="s">
        <v>246</v>
      </c>
      <c r="AU147" s="143" t="s">
        <v>96</v>
      </c>
      <c r="AY147" s="17" t="s">
        <v>245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94</v>
      </c>
      <c r="BK147" s="144">
        <f>ROUND(I147*H147,2)</f>
        <v>0</v>
      </c>
      <c r="BL147" s="17" t="s">
        <v>251</v>
      </c>
      <c r="BM147" s="143" t="s">
        <v>1363</v>
      </c>
    </row>
    <row r="148" spans="2:65" s="12" customFormat="1" ht="22.5">
      <c r="B148" s="152"/>
      <c r="D148" s="146" t="s">
        <v>253</v>
      </c>
      <c r="E148" s="153" t="s">
        <v>1</v>
      </c>
      <c r="F148" s="154" t="s">
        <v>1364</v>
      </c>
      <c r="H148" s="155">
        <v>3</v>
      </c>
      <c r="I148" s="156"/>
      <c r="L148" s="152"/>
      <c r="M148" s="157"/>
      <c r="T148" s="158"/>
      <c r="AT148" s="153" t="s">
        <v>253</v>
      </c>
      <c r="AU148" s="153" t="s">
        <v>96</v>
      </c>
      <c r="AV148" s="12" t="s">
        <v>96</v>
      </c>
      <c r="AW148" s="12" t="s">
        <v>40</v>
      </c>
      <c r="AX148" s="12" t="s">
        <v>94</v>
      </c>
      <c r="AY148" s="153" t="s">
        <v>245</v>
      </c>
    </row>
    <row r="149" spans="2:65" s="1" customFormat="1" ht="37.9" customHeight="1">
      <c r="B149" s="33"/>
      <c r="C149" s="184" t="s">
        <v>268</v>
      </c>
      <c r="D149" s="184" t="s">
        <v>794</v>
      </c>
      <c r="E149" s="185" t="s">
        <v>1365</v>
      </c>
      <c r="F149" s="186" t="s">
        <v>1366</v>
      </c>
      <c r="G149" s="187" t="s">
        <v>350</v>
      </c>
      <c r="H149" s="188">
        <v>0.84</v>
      </c>
      <c r="I149" s="189"/>
      <c r="J149" s="190">
        <f>ROUND(I149*H149,2)</f>
        <v>0</v>
      </c>
      <c r="K149" s="186" t="s">
        <v>266</v>
      </c>
      <c r="L149" s="191"/>
      <c r="M149" s="192" t="s">
        <v>1</v>
      </c>
      <c r="N149" s="193" t="s">
        <v>52</v>
      </c>
      <c r="P149" s="141">
        <f>O149*H149</f>
        <v>0</v>
      </c>
      <c r="Q149" s="141">
        <v>0.22</v>
      </c>
      <c r="R149" s="141">
        <f>Q149*H149</f>
        <v>0.18479999999999999</v>
      </c>
      <c r="S149" s="141">
        <v>0</v>
      </c>
      <c r="T149" s="142">
        <f>S149*H149</f>
        <v>0</v>
      </c>
      <c r="AR149" s="143" t="s">
        <v>194</v>
      </c>
      <c r="AT149" s="143" t="s">
        <v>794</v>
      </c>
      <c r="AU149" s="143" t="s">
        <v>96</v>
      </c>
      <c r="AY149" s="17" t="s">
        <v>245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94</v>
      </c>
      <c r="BK149" s="144">
        <f>ROUND(I149*H149,2)</f>
        <v>0</v>
      </c>
      <c r="BL149" s="17" t="s">
        <v>251</v>
      </c>
      <c r="BM149" s="143" t="s">
        <v>1367</v>
      </c>
    </row>
    <row r="150" spans="2:65" s="12" customFormat="1" ht="33.75">
      <c r="B150" s="152"/>
      <c r="D150" s="146" t="s">
        <v>253</v>
      </c>
      <c r="E150" s="153" t="s">
        <v>1</v>
      </c>
      <c r="F150" s="154" t="s">
        <v>1368</v>
      </c>
      <c r="H150" s="155">
        <v>0.84</v>
      </c>
      <c r="I150" s="156"/>
      <c r="L150" s="152"/>
      <c r="M150" s="157"/>
      <c r="T150" s="158"/>
      <c r="AT150" s="153" t="s">
        <v>253</v>
      </c>
      <c r="AU150" s="153" t="s">
        <v>96</v>
      </c>
      <c r="AV150" s="12" t="s">
        <v>96</v>
      </c>
      <c r="AW150" s="12" t="s">
        <v>40</v>
      </c>
      <c r="AX150" s="12" t="s">
        <v>94</v>
      </c>
      <c r="AY150" s="153" t="s">
        <v>245</v>
      </c>
    </row>
    <row r="151" spans="2:65" s="11" customFormat="1" ht="33.75">
      <c r="B151" s="145"/>
      <c r="D151" s="146" t="s">
        <v>253</v>
      </c>
      <c r="E151" s="147" t="s">
        <v>1</v>
      </c>
      <c r="F151" s="148" t="s">
        <v>1369</v>
      </c>
      <c r="H151" s="147" t="s">
        <v>1</v>
      </c>
      <c r="I151" s="149"/>
      <c r="L151" s="145"/>
      <c r="M151" s="150"/>
      <c r="T151" s="151"/>
      <c r="AT151" s="147" t="s">
        <v>253</v>
      </c>
      <c r="AU151" s="147" t="s">
        <v>96</v>
      </c>
      <c r="AV151" s="11" t="s">
        <v>94</v>
      </c>
      <c r="AW151" s="11" t="s">
        <v>40</v>
      </c>
      <c r="AX151" s="11" t="s">
        <v>87</v>
      </c>
      <c r="AY151" s="147" t="s">
        <v>245</v>
      </c>
    </row>
    <row r="152" spans="2:65" s="11" customFormat="1" ht="11.25">
      <c r="B152" s="145"/>
      <c r="D152" s="146" t="s">
        <v>253</v>
      </c>
      <c r="E152" s="147" t="s">
        <v>1</v>
      </c>
      <c r="F152" s="148" t="s">
        <v>1370</v>
      </c>
      <c r="H152" s="147" t="s">
        <v>1</v>
      </c>
      <c r="I152" s="149"/>
      <c r="L152" s="145"/>
      <c r="M152" s="150"/>
      <c r="T152" s="151"/>
      <c r="AT152" s="147" t="s">
        <v>253</v>
      </c>
      <c r="AU152" s="147" t="s">
        <v>96</v>
      </c>
      <c r="AV152" s="11" t="s">
        <v>94</v>
      </c>
      <c r="AW152" s="11" t="s">
        <v>40</v>
      </c>
      <c r="AX152" s="11" t="s">
        <v>87</v>
      </c>
      <c r="AY152" s="147" t="s">
        <v>245</v>
      </c>
    </row>
    <row r="153" spans="2:65" s="11" customFormat="1" ht="22.5">
      <c r="B153" s="145"/>
      <c r="D153" s="146" t="s">
        <v>253</v>
      </c>
      <c r="E153" s="147" t="s">
        <v>1</v>
      </c>
      <c r="F153" s="148" t="s">
        <v>1196</v>
      </c>
      <c r="H153" s="147" t="s">
        <v>1</v>
      </c>
      <c r="I153" s="149"/>
      <c r="L153" s="145"/>
      <c r="M153" s="150"/>
      <c r="T153" s="151"/>
      <c r="AT153" s="147" t="s">
        <v>253</v>
      </c>
      <c r="AU153" s="147" t="s">
        <v>96</v>
      </c>
      <c r="AV153" s="11" t="s">
        <v>94</v>
      </c>
      <c r="AW153" s="11" t="s">
        <v>40</v>
      </c>
      <c r="AX153" s="11" t="s">
        <v>87</v>
      </c>
      <c r="AY153" s="147" t="s">
        <v>245</v>
      </c>
    </row>
    <row r="154" spans="2:65" s="1" customFormat="1" ht="24.2" customHeight="1">
      <c r="B154" s="33"/>
      <c r="C154" s="132" t="s">
        <v>276</v>
      </c>
      <c r="D154" s="132" t="s">
        <v>246</v>
      </c>
      <c r="E154" s="133" t="s">
        <v>1371</v>
      </c>
      <c r="F154" s="134" t="s">
        <v>1372</v>
      </c>
      <c r="G154" s="135" t="s">
        <v>334</v>
      </c>
      <c r="H154" s="136">
        <v>32</v>
      </c>
      <c r="I154" s="137"/>
      <c r="J154" s="138">
        <f>ROUND(I154*H154,2)</f>
        <v>0</v>
      </c>
      <c r="K154" s="134" t="s">
        <v>250</v>
      </c>
      <c r="L154" s="33"/>
      <c r="M154" s="139" t="s">
        <v>1</v>
      </c>
      <c r="N154" s="140" t="s">
        <v>52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251</v>
      </c>
      <c r="AT154" s="143" t="s">
        <v>246</v>
      </c>
      <c r="AU154" s="143" t="s">
        <v>96</v>
      </c>
      <c r="AY154" s="17" t="s">
        <v>245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94</v>
      </c>
      <c r="BK154" s="144">
        <f>ROUND(I154*H154,2)</f>
        <v>0</v>
      </c>
      <c r="BL154" s="17" t="s">
        <v>251</v>
      </c>
      <c r="BM154" s="143" t="s">
        <v>1373</v>
      </c>
    </row>
    <row r="155" spans="2:65" s="12" customFormat="1" ht="11.25">
      <c r="B155" s="152"/>
      <c r="D155" s="146" t="s">
        <v>253</v>
      </c>
      <c r="E155" s="153" t="s">
        <v>1</v>
      </c>
      <c r="F155" s="154" t="s">
        <v>1374</v>
      </c>
      <c r="H155" s="155">
        <v>32</v>
      </c>
      <c r="I155" s="156"/>
      <c r="L155" s="152"/>
      <c r="M155" s="157"/>
      <c r="T155" s="158"/>
      <c r="AT155" s="153" t="s">
        <v>253</v>
      </c>
      <c r="AU155" s="153" t="s">
        <v>96</v>
      </c>
      <c r="AV155" s="12" t="s">
        <v>96</v>
      </c>
      <c r="AW155" s="12" t="s">
        <v>40</v>
      </c>
      <c r="AX155" s="12" t="s">
        <v>94</v>
      </c>
      <c r="AY155" s="153" t="s">
        <v>245</v>
      </c>
    </row>
    <row r="156" spans="2:65" s="1" customFormat="1" ht="24.2" customHeight="1">
      <c r="B156" s="33"/>
      <c r="C156" s="184" t="s">
        <v>283</v>
      </c>
      <c r="D156" s="184" t="s">
        <v>794</v>
      </c>
      <c r="E156" s="185" t="s">
        <v>1375</v>
      </c>
      <c r="F156" s="186" t="s">
        <v>1376</v>
      </c>
      <c r="G156" s="187" t="s">
        <v>334</v>
      </c>
      <c r="H156" s="188">
        <v>4</v>
      </c>
      <c r="I156" s="189"/>
      <c r="J156" s="190">
        <f>ROUND(I156*H156,2)</f>
        <v>0</v>
      </c>
      <c r="K156" s="186" t="s">
        <v>266</v>
      </c>
      <c r="L156" s="191"/>
      <c r="M156" s="192" t="s">
        <v>1</v>
      </c>
      <c r="N156" s="193" t="s">
        <v>52</v>
      </c>
      <c r="P156" s="141">
        <f>O156*H156</f>
        <v>0</v>
      </c>
      <c r="Q156" s="141">
        <v>0.03</v>
      </c>
      <c r="R156" s="141">
        <f>Q156*H156</f>
        <v>0.12</v>
      </c>
      <c r="S156" s="141">
        <v>0</v>
      </c>
      <c r="T156" s="142">
        <f>S156*H156</f>
        <v>0</v>
      </c>
      <c r="AR156" s="143" t="s">
        <v>194</v>
      </c>
      <c r="AT156" s="143" t="s">
        <v>794</v>
      </c>
      <c r="AU156" s="143" t="s">
        <v>96</v>
      </c>
      <c r="AY156" s="17" t="s">
        <v>245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94</v>
      </c>
      <c r="BK156" s="144">
        <f>ROUND(I156*H156,2)</f>
        <v>0</v>
      </c>
      <c r="BL156" s="17" t="s">
        <v>251</v>
      </c>
      <c r="BM156" s="143" t="s">
        <v>1377</v>
      </c>
    </row>
    <row r="157" spans="2:65" s="12" customFormat="1" ht="11.25">
      <c r="B157" s="152"/>
      <c r="D157" s="146" t="s">
        <v>253</v>
      </c>
      <c r="E157" s="153" t="s">
        <v>1</v>
      </c>
      <c r="F157" s="154" t="s">
        <v>1378</v>
      </c>
      <c r="H157" s="155">
        <v>4</v>
      </c>
      <c r="I157" s="156"/>
      <c r="L157" s="152"/>
      <c r="M157" s="157"/>
      <c r="T157" s="158"/>
      <c r="AT157" s="153" t="s">
        <v>253</v>
      </c>
      <c r="AU157" s="153" t="s">
        <v>96</v>
      </c>
      <c r="AV157" s="12" t="s">
        <v>96</v>
      </c>
      <c r="AW157" s="12" t="s">
        <v>40</v>
      </c>
      <c r="AX157" s="12" t="s">
        <v>94</v>
      </c>
      <c r="AY157" s="153" t="s">
        <v>245</v>
      </c>
    </row>
    <row r="158" spans="2:65" s="1" customFormat="1" ht="24.2" customHeight="1">
      <c r="B158" s="33"/>
      <c r="C158" s="184" t="s">
        <v>194</v>
      </c>
      <c r="D158" s="184" t="s">
        <v>794</v>
      </c>
      <c r="E158" s="185" t="s">
        <v>1379</v>
      </c>
      <c r="F158" s="186" t="s">
        <v>1380</v>
      </c>
      <c r="G158" s="187" t="s">
        <v>334</v>
      </c>
      <c r="H158" s="188">
        <v>6</v>
      </c>
      <c r="I158" s="189"/>
      <c r="J158" s="190">
        <f>ROUND(I158*H158,2)</f>
        <v>0</v>
      </c>
      <c r="K158" s="186" t="s">
        <v>266</v>
      </c>
      <c r="L158" s="191"/>
      <c r="M158" s="192" t="s">
        <v>1</v>
      </c>
      <c r="N158" s="193" t="s">
        <v>52</v>
      </c>
      <c r="P158" s="141">
        <f>O158*H158</f>
        <v>0</v>
      </c>
      <c r="Q158" s="141">
        <v>0.03</v>
      </c>
      <c r="R158" s="141">
        <f>Q158*H158</f>
        <v>0.18</v>
      </c>
      <c r="S158" s="141">
        <v>0</v>
      </c>
      <c r="T158" s="142">
        <f>S158*H158</f>
        <v>0</v>
      </c>
      <c r="AR158" s="143" t="s">
        <v>194</v>
      </c>
      <c r="AT158" s="143" t="s">
        <v>794</v>
      </c>
      <c r="AU158" s="143" t="s">
        <v>96</v>
      </c>
      <c r="AY158" s="17" t="s">
        <v>245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94</v>
      </c>
      <c r="BK158" s="144">
        <f>ROUND(I158*H158,2)</f>
        <v>0</v>
      </c>
      <c r="BL158" s="17" t="s">
        <v>251</v>
      </c>
      <c r="BM158" s="143" t="s">
        <v>1381</v>
      </c>
    </row>
    <row r="159" spans="2:65" s="12" customFormat="1" ht="11.25">
      <c r="B159" s="152"/>
      <c r="D159" s="146" t="s">
        <v>253</v>
      </c>
      <c r="E159" s="153" t="s">
        <v>1</v>
      </c>
      <c r="F159" s="154" t="s">
        <v>1382</v>
      </c>
      <c r="H159" s="155">
        <v>6</v>
      </c>
      <c r="I159" s="156"/>
      <c r="L159" s="152"/>
      <c r="M159" s="157"/>
      <c r="T159" s="158"/>
      <c r="AT159" s="153" t="s">
        <v>253</v>
      </c>
      <c r="AU159" s="153" t="s">
        <v>96</v>
      </c>
      <c r="AV159" s="12" t="s">
        <v>96</v>
      </c>
      <c r="AW159" s="12" t="s">
        <v>40</v>
      </c>
      <c r="AX159" s="12" t="s">
        <v>94</v>
      </c>
      <c r="AY159" s="153" t="s">
        <v>245</v>
      </c>
    </row>
    <row r="160" spans="2:65" s="1" customFormat="1" ht="24.2" customHeight="1">
      <c r="B160" s="33"/>
      <c r="C160" s="184" t="s">
        <v>189</v>
      </c>
      <c r="D160" s="184" t="s">
        <v>794</v>
      </c>
      <c r="E160" s="185" t="s">
        <v>1383</v>
      </c>
      <c r="F160" s="186" t="s">
        <v>1384</v>
      </c>
      <c r="G160" s="187" t="s">
        <v>334</v>
      </c>
      <c r="H160" s="188">
        <v>3</v>
      </c>
      <c r="I160" s="189"/>
      <c r="J160" s="190">
        <f>ROUND(I160*H160,2)</f>
        <v>0</v>
      </c>
      <c r="K160" s="186" t="s">
        <v>266</v>
      </c>
      <c r="L160" s="191"/>
      <c r="M160" s="192" t="s">
        <v>1</v>
      </c>
      <c r="N160" s="193" t="s">
        <v>52</v>
      </c>
      <c r="P160" s="141">
        <f>O160*H160</f>
        <v>0</v>
      </c>
      <c r="Q160" s="141">
        <v>0.03</v>
      </c>
      <c r="R160" s="141">
        <f>Q160*H160</f>
        <v>0.09</v>
      </c>
      <c r="S160" s="141">
        <v>0</v>
      </c>
      <c r="T160" s="142">
        <f>S160*H160</f>
        <v>0</v>
      </c>
      <c r="AR160" s="143" t="s">
        <v>194</v>
      </c>
      <c r="AT160" s="143" t="s">
        <v>794</v>
      </c>
      <c r="AU160" s="143" t="s">
        <v>96</v>
      </c>
      <c r="AY160" s="17" t="s">
        <v>245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94</v>
      </c>
      <c r="BK160" s="144">
        <f>ROUND(I160*H160,2)</f>
        <v>0</v>
      </c>
      <c r="BL160" s="17" t="s">
        <v>251</v>
      </c>
      <c r="BM160" s="143" t="s">
        <v>1385</v>
      </c>
    </row>
    <row r="161" spans="2:65" s="12" customFormat="1" ht="11.25">
      <c r="B161" s="152"/>
      <c r="D161" s="146" t="s">
        <v>253</v>
      </c>
      <c r="E161" s="153" t="s">
        <v>1</v>
      </c>
      <c r="F161" s="154" t="s">
        <v>1386</v>
      </c>
      <c r="H161" s="155">
        <v>3</v>
      </c>
      <c r="I161" s="156"/>
      <c r="L161" s="152"/>
      <c r="M161" s="157"/>
      <c r="T161" s="158"/>
      <c r="AT161" s="153" t="s">
        <v>253</v>
      </c>
      <c r="AU161" s="153" t="s">
        <v>96</v>
      </c>
      <c r="AV161" s="12" t="s">
        <v>96</v>
      </c>
      <c r="AW161" s="12" t="s">
        <v>40</v>
      </c>
      <c r="AX161" s="12" t="s">
        <v>94</v>
      </c>
      <c r="AY161" s="153" t="s">
        <v>245</v>
      </c>
    </row>
    <row r="162" spans="2:65" s="1" customFormat="1" ht="24.2" customHeight="1">
      <c r="B162" s="33"/>
      <c r="C162" s="184" t="s">
        <v>296</v>
      </c>
      <c r="D162" s="184" t="s">
        <v>794</v>
      </c>
      <c r="E162" s="185" t="s">
        <v>1387</v>
      </c>
      <c r="F162" s="186" t="s">
        <v>1388</v>
      </c>
      <c r="G162" s="187" t="s">
        <v>334</v>
      </c>
      <c r="H162" s="188">
        <v>2</v>
      </c>
      <c r="I162" s="189"/>
      <c r="J162" s="190">
        <f>ROUND(I162*H162,2)</f>
        <v>0</v>
      </c>
      <c r="K162" s="186" t="s">
        <v>266</v>
      </c>
      <c r="L162" s="191"/>
      <c r="M162" s="192" t="s">
        <v>1</v>
      </c>
      <c r="N162" s="193" t="s">
        <v>52</v>
      </c>
      <c r="P162" s="141">
        <f>O162*H162</f>
        <v>0</v>
      </c>
      <c r="Q162" s="141">
        <v>0.03</v>
      </c>
      <c r="R162" s="141">
        <f>Q162*H162</f>
        <v>0.06</v>
      </c>
      <c r="S162" s="141">
        <v>0</v>
      </c>
      <c r="T162" s="142">
        <f>S162*H162</f>
        <v>0</v>
      </c>
      <c r="AR162" s="143" t="s">
        <v>194</v>
      </c>
      <c r="AT162" s="143" t="s">
        <v>794</v>
      </c>
      <c r="AU162" s="143" t="s">
        <v>96</v>
      </c>
      <c r="AY162" s="17" t="s">
        <v>245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94</v>
      </c>
      <c r="BK162" s="144">
        <f>ROUND(I162*H162,2)</f>
        <v>0</v>
      </c>
      <c r="BL162" s="17" t="s">
        <v>251</v>
      </c>
      <c r="BM162" s="143" t="s">
        <v>1389</v>
      </c>
    </row>
    <row r="163" spans="2:65" s="12" customFormat="1" ht="11.25">
      <c r="B163" s="152"/>
      <c r="D163" s="146" t="s">
        <v>253</v>
      </c>
      <c r="E163" s="153" t="s">
        <v>1</v>
      </c>
      <c r="F163" s="154" t="s">
        <v>1390</v>
      </c>
      <c r="H163" s="155">
        <v>2</v>
      </c>
      <c r="I163" s="156"/>
      <c r="L163" s="152"/>
      <c r="M163" s="157"/>
      <c r="T163" s="158"/>
      <c r="AT163" s="153" t="s">
        <v>253</v>
      </c>
      <c r="AU163" s="153" t="s">
        <v>96</v>
      </c>
      <c r="AV163" s="12" t="s">
        <v>96</v>
      </c>
      <c r="AW163" s="12" t="s">
        <v>40</v>
      </c>
      <c r="AX163" s="12" t="s">
        <v>94</v>
      </c>
      <c r="AY163" s="153" t="s">
        <v>245</v>
      </c>
    </row>
    <row r="164" spans="2:65" s="1" customFormat="1" ht="24.2" customHeight="1">
      <c r="B164" s="33"/>
      <c r="C164" s="184" t="s">
        <v>301</v>
      </c>
      <c r="D164" s="184" t="s">
        <v>794</v>
      </c>
      <c r="E164" s="185" t="s">
        <v>1391</v>
      </c>
      <c r="F164" s="186" t="s">
        <v>1392</v>
      </c>
      <c r="G164" s="187" t="s">
        <v>334</v>
      </c>
      <c r="H164" s="188">
        <v>4</v>
      </c>
      <c r="I164" s="189"/>
      <c r="J164" s="190">
        <f>ROUND(I164*H164,2)</f>
        <v>0</v>
      </c>
      <c r="K164" s="186" t="s">
        <v>266</v>
      </c>
      <c r="L164" s="191"/>
      <c r="M164" s="192" t="s">
        <v>1</v>
      </c>
      <c r="N164" s="193" t="s">
        <v>52</v>
      </c>
      <c r="P164" s="141">
        <f>O164*H164</f>
        <v>0</v>
      </c>
      <c r="Q164" s="141">
        <v>0.03</v>
      </c>
      <c r="R164" s="141">
        <f>Q164*H164</f>
        <v>0.12</v>
      </c>
      <c r="S164" s="141">
        <v>0</v>
      </c>
      <c r="T164" s="142">
        <f>S164*H164</f>
        <v>0</v>
      </c>
      <c r="AR164" s="143" t="s">
        <v>194</v>
      </c>
      <c r="AT164" s="143" t="s">
        <v>794</v>
      </c>
      <c r="AU164" s="143" t="s">
        <v>96</v>
      </c>
      <c r="AY164" s="17" t="s">
        <v>245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94</v>
      </c>
      <c r="BK164" s="144">
        <f>ROUND(I164*H164,2)</f>
        <v>0</v>
      </c>
      <c r="BL164" s="17" t="s">
        <v>251</v>
      </c>
      <c r="BM164" s="143" t="s">
        <v>1393</v>
      </c>
    </row>
    <row r="165" spans="2:65" s="12" customFormat="1" ht="11.25">
      <c r="B165" s="152"/>
      <c r="D165" s="146" t="s">
        <v>253</v>
      </c>
      <c r="E165" s="153" t="s">
        <v>1</v>
      </c>
      <c r="F165" s="154" t="s">
        <v>1394</v>
      </c>
      <c r="H165" s="155">
        <v>4</v>
      </c>
      <c r="I165" s="156"/>
      <c r="L165" s="152"/>
      <c r="M165" s="157"/>
      <c r="T165" s="158"/>
      <c r="AT165" s="153" t="s">
        <v>253</v>
      </c>
      <c r="AU165" s="153" t="s">
        <v>96</v>
      </c>
      <c r="AV165" s="12" t="s">
        <v>96</v>
      </c>
      <c r="AW165" s="12" t="s">
        <v>40</v>
      </c>
      <c r="AX165" s="12" t="s">
        <v>94</v>
      </c>
      <c r="AY165" s="153" t="s">
        <v>245</v>
      </c>
    </row>
    <row r="166" spans="2:65" s="1" customFormat="1" ht="24.2" customHeight="1">
      <c r="B166" s="33"/>
      <c r="C166" s="184" t="s">
        <v>8</v>
      </c>
      <c r="D166" s="184" t="s">
        <v>794</v>
      </c>
      <c r="E166" s="185" t="s">
        <v>1395</v>
      </c>
      <c r="F166" s="186" t="s">
        <v>1396</v>
      </c>
      <c r="G166" s="187" t="s">
        <v>334</v>
      </c>
      <c r="H166" s="188">
        <v>3</v>
      </c>
      <c r="I166" s="189"/>
      <c r="J166" s="190">
        <f>ROUND(I166*H166,2)</f>
        <v>0</v>
      </c>
      <c r="K166" s="186" t="s">
        <v>266</v>
      </c>
      <c r="L166" s="191"/>
      <c r="M166" s="192" t="s">
        <v>1</v>
      </c>
      <c r="N166" s="193" t="s">
        <v>52</v>
      </c>
      <c r="P166" s="141">
        <f>O166*H166</f>
        <v>0</v>
      </c>
      <c r="Q166" s="141">
        <v>0.03</v>
      </c>
      <c r="R166" s="141">
        <f>Q166*H166</f>
        <v>0.09</v>
      </c>
      <c r="S166" s="141">
        <v>0</v>
      </c>
      <c r="T166" s="142">
        <f>S166*H166</f>
        <v>0</v>
      </c>
      <c r="AR166" s="143" t="s">
        <v>194</v>
      </c>
      <c r="AT166" s="143" t="s">
        <v>794</v>
      </c>
      <c r="AU166" s="143" t="s">
        <v>96</v>
      </c>
      <c r="AY166" s="17" t="s">
        <v>245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94</v>
      </c>
      <c r="BK166" s="144">
        <f>ROUND(I166*H166,2)</f>
        <v>0</v>
      </c>
      <c r="BL166" s="17" t="s">
        <v>251</v>
      </c>
      <c r="BM166" s="143" t="s">
        <v>1397</v>
      </c>
    </row>
    <row r="167" spans="2:65" s="12" customFormat="1" ht="11.25">
      <c r="B167" s="152"/>
      <c r="D167" s="146" t="s">
        <v>253</v>
      </c>
      <c r="E167" s="153" t="s">
        <v>1</v>
      </c>
      <c r="F167" s="154" t="s">
        <v>1398</v>
      </c>
      <c r="H167" s="155">
        <v>3</v>
      </c>
      <c r="I167" s="156"/>
      <c r="L167" s="152"/>
      <c r="M167" s="157"/>
      <c r="T167" s="158"/>
      <c r="AT167" s="153" t="s">
        <v>253</v>
      </c>
      <c r="AU167" s="153" t="s">
        <v>96</v>
      </c>
      <c r="AV167" s="12" t="s">
        <v>96</v>
      </c>
      <c r="AW167" s="12" t="s">
        <v>40</v>
      </c>
      <c r="AX167" s="12" t="s">
        <v>94</v>
      </c>
      <c r="AY167" s="153" t="s">
        <v>245</v>
      </c>
    </row>
    <row r="168" spans="2:65" s="1" customFormat="1" ht="24.2" customHeight="1">
      <c r="B168" s="33"/>
      <c r="C168" s="184" t="s">
        <v>314</v>
      </c>
      <c r="D168" s="184" t="s">
        <v>794</v>
      </c>
      <c r="E168" s="185" t="s">
        <v>1399</v>
      </c>
      <c r="F168" s="186" t="s">
        <v>1400</v>
      </c>
      <c r="G168" s="187" t="s">
        <v>334</v>
      </c>
      <c r="H168" s="188">
        <v>5</v>
      </c>
      <c r="I168" s="189"/>
      <c r="J168" s="190">
        <f>ROUND(I168*H168,2)</f>
        <v>0</v>
      </c>
      <c r="K168" s="186" t="s">
        <v>266</v>
      </c>
      <c r="L168" s="191"/>
      <c r="M168" s="192" t="s">
        <v>1</v>
      </c>
      <c r="N168" s="193" t="s">
        <v>52</v>
      </c>
      <c r="P168" s="141">
        <f>O168*H168</f>
        <v>0</v>
      </c>
      <c r="Q168" s="141">
        <v>0.03</v>
      </c>
      <c r="R168" s="141">
        <f>Q168*H168</f>
        <v>0.15</v>
      </c>
      <c r="S168" s="141">
        <v>0</v>
      </c>
      <c r="T168" s="142">
        <f>S168*H168</f>
        <v>0</v>
      </c>
      <c r="AR168" s="143" t="s">
        <v>194</v>
      </c>
      <c r="AT168" s="143" t="s">
        <v>794</v>
      </c>
      <c r="AU168" s="143" t="s">
        <v>96</v>
      </c>
      <c r="AY168" s="17" t="s">
        <v>245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94</v>
      </c>
      <c r="BK168" s="144">
        <f>ROUND(I168*H168,2)</f>
        <v>0</v>
      </c>
      <c r="BL168" s="17" t="s">
        <v>251</v>
      </c>
      <c r="BM168" s="143" t="s">
        <v>1401</v>
      </c>
    </row>
    <row r="169" spans="2:65" s="12" customFormat="1" ht="11.25">
      <c r="B169" s="152"/>
      <c r="D169" s="146" t="s">
        <v>253</v>
      </c>
      <c r="E169" s="153" t="s">
        <v>1</v>
      </c>
      <c r="F169" s="154" t="s">
        <v>1402</v>
      </c>
      <c r="H169" s="155">
        <v>5</v>
      </c>
      <c r="I169" s="156"/>
      <c r="L169" s="152"/>
      <c r="M169" s="157"/>
      <c r="T169" s="158"/>
      <c r="AT169" s="153" t="s">
        <v>253</v>
      </c>
      <c r="AU169" s="153" t="s">
        <v>96</v>
      </c>
      <c r="AV169" s="12" t="s">
        <v>96</v>
      </c>
      <c r="AW169" s="12" t="s">
        <v>40</v>
      </c>
      <c r="AX169" s="12" t="s">
        <v>94</v>
      </c>
      <c r="AY169" s="153" t="s">
        <v>245</v>
      </c>
    </row>
    <row r="170" spans="2:65" s="1" customFormat="1" ht="24.2" customHeight="1">
      <c r="B170" s="33"/>
      <c r="C170" s="184" t="s">
        <v>322</v>
      </c>
      <c r="D170" s="184" t="s">
        <v>794</v>
      </c>
      <c r="E170" s="185" t="s">
        <v>1403</v>
      </c>
      <c r="F170" s="186" t="s">
        <v>1404</v>
      </c>
      <c r="G170" s="187" t="s">
        <v>334</v>
      </c>
      <c r="H170" s="188">
        <v>1</v>
      </c>
      <c r="I170" s="189"/>
      <c r="J170" s="190">
        <f>ROUND(I170*H170,2)</f>
        <v>0</v>
      </c>
      <c r="K170" s="186" t="s">
        <v>266</v>
      </c>
      <c r="L170" s="191"/>
      <c r="M170" s="192" t="s">
        <v>1</v>
      </c>
      <c r="N170" s="193" t="s">
        <v>52</v>
      </c>
      <c r="P170" s="141">
        <f>O170*H170</f>
        <v>0</v>
      </c>
      <c r="Q170" s="141">
        <v>0.03</v>
      </c>
      <c r="R170" s="141">
        <f>Q170*H170</f>
        <v>0.03</v>
      </c>
      <c r="S170" s="141">
        <v>0</v>
      </c>
      <c r="T170" s="142">
        <f>S170*H170</f>
        <v>0</v>
      </c>
      <c r="AR170" s="143" t="s">
        <v>194</v>
      </c>
      <c r="AT170" s="143" t="s">
        <v>794</v>
      </c>
      <c r="AU170" s="143" t="s">
        <v>96</v>
      </c>
      <c r="AY170" s="17" t="s">
        <v>245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94</v>
      </c>
      <c r="BK170" s="144">
        <f>ROUND(I170*H170,2)</f>
        <v>0</v>
      </c>
      <c r="BL170" s="17" t="s">
        <v>251</v>
      </c>
      <c r="BM170" s="143" t="s">
        <v>1405</v>
      </c>
    </row>
    <row r="171" spans="2:65" s="12" customFormat="1" ht="11.25">
      <c r="B171" s="152"/>
      <c r="D171" s="146" t="s">
        <v>253</v>
      </c>
      <c r="E171" s="153" t="s">
        <v>1</v>
      </c>
      <c r="F171" s="154" t="s">
        <v>1406</v>
      </c>
      <c r="H171" s="155">
        <v>1</v>
      </c>
      <c r="I171" s="156"/>
      <c r="L171" s="152"/>
      <c r="M171" s="157"/>
      <c r="T171" s="158"/>
      <c r="AT171" s="153" t="s">
        <v>253</v>
      </c>
      <c r="AU171" s="153" t="s">
        <v>96</v>
      </c>
      <c r="AV171" s="12" t="s">
        <v>96</v>
      </c>
      <c r="AW171" s="12" t="s">
        <v>40</v>
      </c>
      <c r="AX171" s="12" t="s">
        <v>94</v>
      </c>
      <c r="AY171" s="153" t="s">
        <v>245</v>
      </c>
    </row>
    <row r="172" spans="2:65" s="1" customFormat="1" ht="24.2" customHeight="1">
      <c r="B172" s="33"/>
      <c r="C172" s="184" t="s">
        <v>324</v>
      </c>
      <c r="D172" s="184" t="s">
        <v>794</v>
      </c>
      <c r="E172" s="185" t="s">
        <v>1407</v>
      </c>
      <c r="F172" s="186" t="s">
        <v>1408</v>
      </c>
      <c r="G172" s="187" t="s">
        <v>334</v>
      </c>
      <c r="H172" s="188">
        <v>3</v>
      </c>
      <c r="I172" s="189"/>
      <c r="J172" s="190">
        <f>ROUND(I172*H172,2)</f>
        <v>0</v>
      </c>
      <c r="K172" s="186" t="s">
        <v>266</v>
      </c>
      <c r="L172" s="191"/>
      <c r="M172" s="192" t="s">
        <v>1</v>
      </c>
      <c r="N172" s="193" t="s">
        <v>52</v>
      </c>
      <c r="P172" s="141">
        <f>O172*H172</f>
        <v>0</v>
      </c>
      <c r="Q172" s="141">
        <v>0.03</v>
      </c>
      <c r="R172" s="141">
        <f>Q172*H172</f>
        <v>0.09</v>
      </c>
      <c r="S172" s="141">
        <v>0</v>
      </c>
      <c r="T172" s="142">
        <f>S172*H172</f>
        <v>0</v>
      </c>
      <c r="AR172" s="143" t="s">
        <v>194</v>
      </c>
      <c r="AT172" s="143" t="s">
        <v>794</v>
      </c>
      <c r="AU172" s="143" t="s">
        <v>96</v>
      </c>
      <c r="AY172" s="17" t="s">
        <v>245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94</v>
      </c>
      <c r="BK172" s="144">
        <f>ROUND(I172*H172,2)</f>
        <v>0</v>
      </c>
      <c r="BL172" s="17" t="s">
        <v>251</v>
      </c>
      <c r="BM172" s="143" t="s">
        <v>1409</v>
      </c>
    </row>
    <row r="173" spans="2:65" s="12" customFormat="1" ht="11.25">
      <c r="B173" s="152"/>
      <c r="D173" s="146" t="s">
        <v>253</v>
      </c>
      <c r="E173" s="153" t="s">
        <v>1</v>
      </c>
      <c r="F173" s="154" t="s">
        <v>1410</v>
      </c>
      <c r="H173" s="155">
        <v>3</v>
      </c>
      <c r="I173" s="156"/>
      <c r="L173" s="152"/>
      <c r="M173" s="157"/>
      <c r="T173" s="158"/>
      <c r="AT173" s="153" t="s">
        <v>253</v>
      </c>
      <c r="AU173" s="153" t="s">
        <v>96</v>
      </c>
      <c r="AV173" s="12" t="s">
        <v>96</v>
      </c>
      <c r="AW173" s="12" t="s">
        <v>40</v>
      </c>
      <c r="AX173" s="12" t="s">
        <v>94</v>
      </c>
      <c r="AY173" s="153" t="s">
        <v>245</v>
      </c>
    </row>
    <row r="174" spans="2:65" s="1" customFormat="1" ht="24.2" customHeight="1">
      <c r="B174" s="33"/>
      <c r="C174" s="184" t="s">
        <v>327</v>
      </c>
      <c r="D174" s="184" t="s">
        <v>794</v>
      </c>
      <c r="E174" s="185" t="s">
        <v>1411</v>
      </c>
      <c r="F174" s="186" t="s">
        <v>1412</v>
      </c>
      <c r="G174" s="187" t="s">
        <v>334</v>
      </c>
      <c r="H174" s="188">
        <v>1</v>
      </c>
      <c r="I174" s="189"/>
      <c r="J174" s="190">
        <f>ROUND(I174*H174,2)</f>
        <v>0</v>
      </c>
      <c r="K174" s="186" t="s">
        <v>266</v>
      </c>
      <c r="L174" s="191"/>
      <c r="M174" s="192" t="s">
        <v>1</v>
      </c>
      <c r="N174" s="193" t="s">
        <v>52</v>
      </c>
      <c r="P174" s="141">
        <f>O174*H174</f>
        <v>0</v>
      </c>
      <c r="Q174" s="141">
        <v>0.03</v>
      </c>
      <c r="R174" s="141">
        <f>Q174*H174</f>
        <v>0.03</v>
      </c>
      <c r="S174" s="141">
        <v>0</v>
      </c>
      <c r="T174" s="142">
        <f>S174*H174</f>
        <v>0</v>
      </c>
      <c r="AR174" s="143" t="s">
        <v>194</v>
      </c>
      <c r="AT174" s="143" t="s">
        <v>794</v>
      </c>
      <c r="AU174" s="143" t="s">
        <v>96</v>
      </c>
      <c r="AY174" s="17" t="s">
        <v>245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94</v>
      </c>
      <c r="BK174" s="144">
        <f>ROUND(I174*H174,2)</f>
        <v>0</v>
      </c>
      <c r="BL174" s="17" t="s">
        <v>251</v>
      </c>
      <c r="BM174" s="143" t="s">
        <v>1413</v>
      </c>
    </row>
    <row r="175" spans="2:65" s="12" customFormat="1" ht="11.25">
      <c r="B175" s="152"/>
      <c r="D175" s="146" t="s">
        <v>253</v>
      </c>
      <c r="E175" s="153" t="s">
        <v>1</v>
      </c>
      <c r="F175" s="154" t="s">
        <v>1414</v>
      </c>
      <c r="H175" s="155">
        <v>1</v>
      </c>
      <c r="I175" s="156"/>
      <c r="L175" s="152"/>
      <c r="M175" s="157"/>
      <c r="T175" s="158"/>
      <c r="AT175" s="153" t="s">
        <v>253</v>
      </c>
      <c r="AU175" s="153" t="s">
        <v>96</v>
      </c>
      <c r="AV175" s="12" t="s">
        <v>96</v>
      </c>
      <c r="AW175" s="12" t="s">
        <v>40</v>
      </c>
      <c r="AX175" s="12" t="s">
        <v>94</v>
      </c>
      <c r="AY175" s="153" t="s">
        <v>245</v>
      </c>
    </row>
    <row r="176" spans="2:65" s="1" customFormat="1" ht="24.2" customHeight="1">
      <c r="B176" s="33"/>
      <c r="C176" s="132" t="s">
        <v>331</v>
      </c>
      <c r="D176" s="132" t="s">
        <v>246</v>
      </c>
      <c r="E176" s="133" t="s">
        <v>1415</v>
      </c>
      <c r="F176" s="134" t="s">
        <v>1416</v>
      </c>
      <c r="G176" s="135" t="s">
        <v>334</v>
      </c>
      <c r="H176" s="136">
        <v>32</v>
      </c>
      <c r="I176" s="137"/>
      <c r="J176" s="138">
        <f>ROUND(I176*H176,2)</f>
        <v>0</v>
      </c>
      <c r="K176" s="134" t="s">
        <v>250</v>
      </c>
      <c r="L176" s="33"/>
      <c r="M176" s="139" t="s">
        <v>1</v>
      </c>
      <c r="N176" s="140" t="s">
        <v>52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251</v>
      </c>
      <c r="AT176" s="143" t="s">
        <v>246</v>
      </c>
      <c r="AU176" s="143" t="s">
        <v>96</v>
      </c>
      <c r="AY176" s="17" t="s">
        <v>245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94</v>
      </c>
      <c r="BK176" s="144">
        <f>ROUND(I176*H176,2)</f>
        <v>0</v>
      </c>
      <c r="BL176" s="17" t="s">
        <v>251</v>
      </c>
      <c r="BM176" s="143" t="s">
        <v>1417</v>
      </c>
    </row>
    <row r="177" spans="2:65" s="12" customFormat="1" ht="11.25">
      <c r="B177" s="152"/>
      <c r="D177" s="146" t="s">
        <v>253</v>
      </c>
      <c r="E177" s="153" t="s">
        <v>1</v>
      </c>
      <c r="F177" s="154" t="s">
        <v>1418</v>
      </c>
      <c r="H177" s="155">
        <v>32</v>
      </c>
      <c r="I177" s="156"/>
      <c r="L177" s="152"/>
      <c r="M177" s="157"/>
      <c r="T177" s="158"/>
      <c r="AT177" s="153" t="s">
        <v>253</v>
      </c>
      <c r="AU177" s="153" t="s">
        <v>96</v>
      </c>
      <c r="AV177" s="12" t="s">
        <v>96</v>
      </c>
      <c r="AW177" s="12" t="s">
        <v>40</v>
      </c>
      <c r="AX177" s="12" t="s">
        <v>94</v>
      </c>
      <c r="AY177" s="153" t="s">
        <v>245</v>
      </c>
    </row>
    <row r="178" spans="2:65" s="1" customFormat="1" ht="24.2" customHeight="1">
      <c r="B178" s="33"/>
      <c r="C178" s="132" t="s">
        <v>337</v>
      </c>
      <c r="D178" s="132" t="s">
        <v>246</v>
      </c>
      <c r="E178" s="133" t="s">
        <v>1305</v>
      </c>
      <c r="F178" s="134" t="s">
        <v>1306</v>
      </c>
      <c r="G178" s="135" t="s">
        <v>249</v>
      </c>
      <c r="H178" s="136">
        <v>22.4</v>
      </c>
      <c r="I178" s="137"/>
      <c r="J178" s="138">
        <f>ROUND(I178*H178,2)</f>
        <v>0</v>
      </c>
      <c r="K178" s="134" t="s">
        <v>250</v>
      </c>
      <c r="L178" s="33"/>
      <c r="M178" s="139" t="s">
        <v>1</v>
      </c>
      <c r="N178" s="140" t="s">
        <v>52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251</v>
      </c>
      <c r="AT178" s="143" t="s">
        <v>246</v>
      </c>
      <c r="AU178" s="143" t="s">
        <v>96</v>
      </c>
      <c r="AY178" s="17" t="s">
        <v>245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94</v>
      </c>
      <c r="BK178" s="144">
        <f>ROUND(I178*H178,2)</f>
        <v>0</v>
      </c>
      <c r="BL178" s="17" t="s">
        <v>251</v>
      </c>
      <c r="BM178" s="143" t="s">
        <v>1419</v>
      </c>
    </row>
    <row r="179" spans="2:65" s="12" customFormat="1" ht="11.25">
      <c r="B179" s="152"/>
      <c r="D179" s="146" t="s">
        <v>253</v>
      </c>
      <c r="E179" s="153" t="s">
        <v>1</v>
      </c>
      <c r="F179" s="154" t="s">
        <v>1420</v>
      </c>
      <c r="H179" s="155">
        <v>22.4</v>
      </c>
      <c r="I179" s="156"/>
      <c r="L179" s="152"/>
      <c r="M179" s="157"/>
      <c r="T179" s="158"/>
      <c r="AT179" s="153" t="s">
        <v>253</v>
      </c>
      <c r="AU179" s="153" t="s">
        <v>96</v>
      </c>
      <c r="AV179" s="12" t="s">
        <v>96</v>
      </c>
      <c r="AW179" s="12" t="s">
        <v>40</v>
      </c>
      <c r="AX179" s="12" t="s">
        <v>94</v>
      </c>
      <c r="AY179" s="153" t="s">
        <v>245</v>
      </c>
    </row>
    <row r="180" spans="2:65" s="1" customFormat="1" ht="16.5" customHeight="1">
      <c r="B180" s="33"/>
      <c r="C180" s="184" t="s">
        <v>342</v>
      </c>
      <c r="D180" s="184" t="s">
        <v>794</v>
      </c>
      <c r="E180" s="185" t="s">
        <v>1309</v>
      </c>
      <c r="F180" s="186" t="s">
        <v>1310</v>
      </c>
      <c r="G180" s="187" t="s">
        <v>350</v>
      </c>
      <c r="H180" s="188">
        <v>1.5680000000000001</v>
      </c>
      <c r="I180" s="189"/>
      <c r="J180" s="190">
        <f>ROUND(I180*H180,2)</f>
        <v>0</v>
      </c>
      <c r="K180" s="186" t="s">
        <v>250</v>
      </c>
      <c r="L180" s="191"/>
      <c r="M180" s="192" t="s">
        <v>1</v>
      </c>
      <c r="N180" s="193" t="s">
        <v>52</v>
      </c>
      <c r="P180" s="141">
        <f>O180*H180</f>
        <v>0</v>
      </c>
      <c r="Q180" s="141">
        <v>0.2</v>
      </c>
      <c r="R180" s="141">
        <f>Q180*H180</f>
        <v>0.31360000000000005</v>
      </c>
      <c r="S180" s="141">
        <v>0</v>
      </c>
      <c r="T180" s="142">
        <f>S180*H180</f>
        <v>0</v>
      </c>
      <c r="AR180" s="143" t="s">
        <v>194</v>
      </c>
      <c r="AT180" s="143" t="s">
        <v>794</v>
      </c>
      <c r="AU180" s="143" t="s">
        <v>96</v>
      </c>
      <c r="AY180" s="17" t="s">
        <v>245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94</v>
      </c>
      <c r="BK180" s="144">
        <f>ROUND(I180*H180,2)</f>
        <v>0</v>
      </c>
      <c r="BL180" s="17" t="s">
        <v>251</v>
      </c>
      <c r="BM180" s="143" t="s">
        <v>1421</v>
      </c>
    </row>
    <row r="181" spans="2:65" s="12" customFormat="1" ht="11.25">
      <c r="B181" s="152"/>
      <c r="D181" s="146" t="s">
        <v>253</v>
      </c>
      <c r="E181" s="153" t="s">
        <v>1</v>
      </c>
      <c r="F181" s="154" t="s">
        <v>1422</v>
      </c>
      <c r="H181" s="155">
        <v>1.5680000000000001</v>
      </c>
      <c r="I181" s="156"/>
      <c r="L181" s="152"/>
      <c r="M181" s="157"/>
      <c r="T181" s="158"/>
      <c r="AT181" s="153" t="s">
        <v>253</v>
      </c>
      <c r="AU181" s="153" t="s">
        <v>96</v>
      </c>
      <c r="AV181" s="12" t="s">
        <v>96</v>
      </c>
      <c r="AW181" s="12" t="s">
        <v>40</v>
      </c>
      <c r="AX181" s="12" t="s">
        <v>94</v>
      </c>
      <c r="AY181" s="153" t="s">
        <v>245</v>
      </c>
    </row>
    <row r="182" spans="2:65" s="1" customFormat="1" ht="21.75" customHeight="1">
      <c r="B182" s="33"/>
      <c r="C182" s="132" t="s">
        <v>347</v>
      </c>
      <c r="D182" s="132" t="s">
        <v>246</v>
      </c>
      <c r="E182" s="133" t="s">
        <v>1423</v>
      </c>
      <c r="F182" s="134" t="s">
        <v>1424</v>
      </c>
      <c r="G182" s="135" t="s">
        <v>334</v>
      </c>
      <c r="H182" s="136">
        <v>32</v>
      </c>
      <c r="I182" s="137"/>
      <c r="J182" s="138">
        <f>ROUND(I182*H182,2)</f>
        <v>0</v>
      </c>
      <c r="K182" s="134" t="s">
        <v>250</v>
      </c>
      <c r="L182" s="33"/>
      <c r="M182" s="139" t="s">
        <v>1</v>
      </c>
      <c r="N182" s="140" t="s">
        <v>52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251</v>
      </c>
      <c r="AT182" s="143" t="s">
        <v>246</v>
      </c>
      <c r="AU182" s="143" t="s">
        <v>96</v>
      </c>
      <c r="AY182" s="17" t="s">
        <v>245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94</v>
      </c>
      <c r="BK182" s="144">
        <f>ROUND(I182*H182,2)</f>
        <v>0</v>
      </c>
      <c r="BL182" s="17" t="s">
        <v>251</v>
      </c>
      <c r="BM182" s="143" t="s">
        <v>1425</v>
      </c>
    </row>
    <row r="183" spans="2:65" s="12" customFormat="1" ht="11.25">
      <c r="B183" s="152"/>
      <c r="D183" s="146" t="s">
        <v>253</v>
      </c>
      <c r="E183" s="153" t="s">
        <v>1</v>
      </c>
      <c r="F183" s="154" t="s">
        <v>1426</v>
      </c>
      <c r="H183" s="155">
        <v>32</v>
      </c>
      <c r="I183" s="156"/>
      <c r="L183" s="152"/>
      <c r="M183" s="157"/>
      <c r="T183" s="158"/>
      <c r="AT183" s="153" t="s">
        <v>253</v>
      </c>
      <c r="AU183" s="153" t="s">
        <v>96</v>
      </c>
      <c r="AV183" s="12" t="s">
        <v>96</v>
      </c>
      <c r="AW183" s="12" t="s">
        <v>40</v>
      </c>
      <c r="AX183" s="12" t="s">
        <v>94</v>
      </c>
      <c r="AY183" s="153" t="s">
        <v>245</v>
      </c>
    </row>
    <row r="184" spans="2:65" s="1" customFormat="1" ht="16.5" customHeight="1">
      <c r="B184" s="33"/>
      <c r="C184" s="132" t="s">
        <v>7</v>
      </c>
      <c r="D184" s="132" t="s">
        <v>246</v>
      </c>
      <c r="E184" s="133" t="s">
        <v>1313</v>
      </c>
      <c r="F184" s="134" t="s">
        <v>1314</v>
      </c>
      <c r="G184" s="135" t="s">
        <v>350</v>
      </c>
      <c r="H184" s="136">
        <v>0.96</v>
      </c>
      <c r="I184" s="137"/>
      <c r="J184" s="138">
        <f>ROUND(I184*H184,2)</f>
        <v>0</v>
      </c>
      <c r="K184" s="134" t="s">
        <v>250</v>
      </c>
      <c r="L184" s="33"/>
      <c r="M184" s="139" t="s">
        <v>1</v>
      </c>
      <c r="N184" s="140" t="s">
        <v>52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251</v>
      </c>
      <c r="AT184" s="143" t="s">
        <v>246</v>
      </c>
      <c r="AU184" s="143" t="s">
        <v>96</v>
      </c>
      <c r="AY184" s="17" t="s">
        <v>245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94</v>
      </c>
      <c r="BK184" s="144">
        <f>ROUND(I184*H184,2)</f>
        <v>0</v>
      </c>
      <c r="BL184" s="17" t="s">
        <v>251</v>
      </c>
      <c r="BM184" s="143" t="s">
        <v>1427</v>
      </c>
    </row>
    <row r="185" spans="2:65" s="12" customFormat="1" ht="11.25">
      <c r="B185" s="152"/>
      <c r="D185" s="146" t="s">
        <v>253</v>
      </c>
      <c r="E185" s="153" t="s">
        <v>1</v>
      </c>
      <c r="F185" s="154" t="s">
        <v>1428</v>
      </c>
      <c r="H185" s="155">
        <v>0.96</v>
      </c>
      <c r="I185" s="156"/>
      <c r="L185" s="152"/>
      <c r="M185" s="157"/>
      <c r="T185" s="158"/>
      <c r="AT185" s="153" t="s">
        <v>253</v>
      </c>
      <c r="AU185" s="153" t="s">
        <v>96</v>
      </c>
      <c r="AV185" s="12" t="s">
        <v>96</v>
      </c>
      <c r="AW185" s="12" t="s">
        <v>40</v>
      </c>
      <c r="AX185" s="12" t="s">
        <v>94</v>
      </c>
      <c r="AY185" s="153" t="s">
        <v>245</v>
      </c>
    </row>
    <row r="186" spans="2:65" s="11" customFormat="1" ht="11.25">
      <c r="B186" s="145"/>
      <c r="D186" s="146" t="s">
        <v>253</v>
      </c>
      <c r="E186" s="147" t="s">
        <v>1</v>
      </c>
      <c r="F186" s="148" t="s">
        <v>1317</v>
      </c>
      <c r="H186" s="147" t="s">
        <v>1</v>
      </c>
      <c r="I186" s="149"/>
      <c r="L186" s="145"/>
      <c r="M186" s="150"/>
      <c r="T186" s="151"/>
      <c r="AT186" s="147" t="s">
        <v>253</v>
      </c>
      <c r="AU186" s="147" t="s">
        <v>96</v>
      </c>
      <c r="AV186" s="11" t="s">
        <v>94</v>
      </c>
      <c r="AW186" s="11" t="s">
        <v>40</v>
      </c>
      <c r="AX186" s="11" t="s">
        <v>87</v>
      </c>
      <c r="AY186" s="147" t="s">
        <v>245</v>
      </c>
    </row>
    <row r="187" spans="2:65" s="1" customFormat="1" ht="21.75" customHeight="1">
      <c r="B187" s="33"/>
      <c r="C187" s="132" t="s">
        <v>359</v>
      </c>
      <c r="D187" s="132" t="s">
        <v>246</v>
      </c>
      <c r="E187" s="133" t="s">
        <v>1319</v>
      </c>
      <c r="F187" s="134" t="s">
        <v>1320</v>
      </c>
      <c r="G187" s="135" t="s">
        <v>350</v>
      </c>
      <c r="H187" s="136">
        <v>0.96</v>
      </c>
      <c r="I187" s="137"/>
      <c r="J187" s="138">
        <f>ROUND(I187*H187,2)</f>
        <v>0</v>
      </c>
      <c r="K187" s="134" t="s">
        <v>250</v>
      </c>
      <c r="L187" s="33"/>
      <c r="M187" s="139" t="s">
        <v>1</v>
      </c>
      <c r="N187" s="140" t="s">
        <v>52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251</v>
      </c>
      <c r="AT187" s="143" t="s">
        <v>246</v>
      </c>
      <c r="AU187" s="143" t="s">
        <v>96</v>
      </c>
      <c r="AY187" s="17" t="s">
        <v>245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94</v>
      </c>
      <c r="BK187" s="144">
        <f>ROUND(I187*H187,2)</f>
        <v>0</v>
      </c>
      <c r="BL187" s="17" t="s">
        <v>251</v>
      </c>
      <c r="BM187" s="143" t="s">
        <v>1429</v>
      </c>
    </row>
    <row r="188" spans="2:65" s="12" customFormat="1" ht="11.25">
      <c r="B188" s="152"/>
      <c r="D188" s="146" t="s">
        <v>253</v>
      </c>
      <c r="E188" s="153" t="s">
        <v>1</v>
      </c>
      <c r="F188" s="154" t="s">
        <v>1430</v>
      </c>
      <c r="H188" s="155">
        <v>0.96</v>
      </c>
      <c r="I188" s="156"/>
      <c r="L188" s="152"/>
      <c r="M188" s="157"/>
      <c r="T188" s="158"/>
      <c r="AT188" s="153" t="s">
        <v>253</v>
      </c>
      <c r="AU188" s="153" t="s">
        <v>96</v>
      </c>
      <c r="AV188" s="12" t="s">
        <v>96</v>
      </c>
      <c r="AW188" s="12" t="s">
        <v>40</v>
      </c>
      <c r="AX188" s="12" t="s">
        <v>94</v>
      </c>
      <c r="AY188" s="153" t="s">
        <v>245</v>
      </c>
    </row>
    <row r="189" spans="2:65" s="10" customFormat="1" ht="22.9" customHeight="1">
      <c r="B189" s="122"/>
      <c r="D189" s="123" t="s">
        <v>86</v>
      </c>
      <c r="E189" s="175" t="s">
        <v>1325</v>
      </c>
      <c r="F189" s="175" t="s">
        <v>1326</v>
      </c>
      <c r="I189" s="125"/>
      <c r="J189" s="176">
        <f>BK189</f>
        <v>0</v>
      </c>
      <c r="L189" s="122"/>
      <c r="M189" s="127"/>
      <c r="P189" s="128">
        <f>SUM(P190:P203)</f>
        <v>0</v>
      </c>
      <c r="R189" s="128">
        <f>SUM(R190:R203)</f>
        <v>0</v>
      </c>
      <c r="T189" s="129">
        <f>SUM(T190:T203)</f>
        <v>0</v>
      </c>
      <c r="AR189" s="123" t="s">
        <v>94</v>
      </c>
      <c r="AT189" s="130" t="s">
        <v>86</v>
      </c>
      <c r="AU189" s="130" t="s">
        <v>94</v>
      </c>
      <c r="AY189" s="123" t="s">
        <v>245</v>
      </c>
      <c r="BK189" s="131">
        <f>SUM(BK190:BK203)</f>
        <v>0</v>
      </c>
    </row>
    <row r="190" spans="2:65" s="1" customFormat="1" ht="24.2" customHeight="1">
      <c r="B190" s="33"/>
      <c r="C190" s="132" t="s">
        <v>362</v>
      </c>
      <c r="D190" s="132" t="s">
        <v>246</v>
      </c>
      <c r="E190" s="133" t="s">
        <v>1327</v>
      </c>
      <c r="F190" s="134" t="s">
        <v>1328</v>
      </c>
      <c r="G190" s="135" t="s">
        <v>334</v>
      </c>
      <c r="H190" s="136">
        <v>64</v>
      </c>
      <c r="I190" s="137"/>
      <c r="J190" s="138">
        <f>ROUND(I190*H190,2)</f>
        <v>0</v>
      </c>
      <c r="K190" s="134" t="s">
        <v>250</v>
      </c>
      <c r="L190" s="33"/>
      <c r="M190" s="139" t="s">
        <v>1</v>
      </c>
      <c r="N190" s="140" t="s">
        <v>52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251</v>
      </c>
      <c r="AT190" s="143" t="s">
        <v>246</v>
      </c>
      <c r="AU190" s="143" t="s">
        <v>96</v>
      </c>
      <c r="AY190" s="17" t="s">
        <v>245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94</v>
      </c>
      <c r="BK190" s="144">
        <f>ROUND(I190*H190,2)</f>
        <v>0</v>
      </c>
      <c r="BL190" s="17" t="s">
        <v>251</v>
      </c>
      <c r="BM190" s="143" t="s">
        <v>1431</v>
      </c>
    </row>
    <row r="191" spans="2:65" s="12" customFormat="1" ht="22.5">
      <c r="B191" s="152"/>
      <c r="D191" s="146" t="s">
        <v>253</v>
      </c>
      <c r="E191" s="153" t="s">
        <v>1</v>
      </c>
      <c r="F191" s="154" t="s">
        <v>1432</v>
      </c>
      <c r="H191" s="155">
        <v>64</v>
      </c>
      <c r="I191" s="156"/>
      <c r="L191" s="152"/>
      <c r="M191" s="157"/>
      <c r="T191" s="158"/>
      <c r="AT191" s="153" t="s">
        <v>253</v>
      </c>
      <c r="AU191" s="153" t="s">
        <v>96</v>
      </c>
      <c r="AV191" s="12" t="s">
        <v>96</v>
      </c>
      <c r="AW191" s="12" t="s">
        <v>40</v>
      </c>
      <c r="AX191" s="12" t="s">
        <v>94</v>
      </c>
      <c r="AY191" s="153" t="s">
        <v>245</v>
      </c>
    </row>
    <row r="192" spans="2:65" s="11" customFormat="1" ht="22.5">
      <c r="B192" s="145"/>
      <c r="D192" s="146" t="s">
        <v>253</v>
      </c>
      <c r="E192" s="147" t="s">
        <v>1</v>
      </c>
      <c r="F192" s="148" t="s">
        <v>1331</v>
      </c>
      <c r="H192" s="147" t="s">
        <v>1</v>
      </c>
      <c r="I192" s="149"/>
      <c r="L192" s="145"/>
      <c r="M192" s="150"/>
      <c r="T192" s="151"/>
      <c r="AT192" s="147" t="s">
        <v>253</v>
      </c>
      <c r="AU192" s="147" t="s">
        <v>96</v>
      </c>
      <c r="AV192" s="11" t="s">
        <v>94</v>
      </c>
      <c r="AW192" s="11" t="s">
        <v>40</v>
      </c>
      <c r="AX192" s="11" t="s">
        <v>87</v>
      </c>
      <c r="AY192" s="147" t="s">
        <v>245</v>
      </c>
    </row>
    <row r="193" spans="2:65" s="11" customFormat="1" ht="22.5">
      <c r="B193" s="145"/>
      <c r="D193" s="146" t="s">
        <v>253</v>
      </c>
      <c r="E193" s="147" t="s">
        <v>1</v>
      </c>
      <c r="F193" s="148" t="s">
        <v>1332</v>
      </c>
      <c r="H193" s="147" t="s">
        <v>1</v>
      </c>
      <c r="I193" s="149"/>
      <c r="L193" s="145"/>
      <c r="M193" s="150"/>
      <c r="T193" s="151"/>
      <c r="AT193" s="147" t="s">
        <v>253</v>
      </c>
      <c r="AU193" s="147" t="s">
        <v>96</v>
      </c>
      <c r="AV193" s="11" t="s">
        <v>94</v>
      </c>
      <c r="AW193" s="11" t="s">
        <v>40</v>
      </c>
      <c r="AX193" s="11" t="s">
        <v>87</v>
      </c>
      <c r="AY193" s="147" t="s">
        <v>245</v>
      </c>
    </row>
    <row r="194" spans="2:65" s="11" customFormat="1" ht="11.25">
      <c r="B194" s="145"/>
      <c r="D194" s="146" t="s">
        <v>253</v>
      </c>
      <c r="E194" s="147" t="s">
        <v>1</v>
      </c>
      <c r="F194" s="148" t="s">
        <v>1333</v>
      </c>
      <c r="H194" s="147" t="s">
        <v>1</v>
      </c>
      <c r="I194" s="149"/>
      <c r="L194" s="145"/>
      <c r="M194" s="150"/>
      <c r="T194" s="151"/>
      <c r="AT194" s="147" t="s">
        <v>253</v>
      </c>
      <c r="AU194" s="147" t="s">
        <v>96</v>
      </c>
      <c r="AV194" s="11" t="s">
        <v>94</v>
      </c>
      <c r="AW194" s="11" t="s">
        <v>40</v>
      </c>
      <c r="AX194" s="11" t="s">
        <v>87</v>
      </c>
      <c r="AY194" s="147" t="s">
        <v>245</v>
      </c>
    </row>
    <row r="195" spans="2:65" s="11" customFormat="1" ht="11.25">
      <c r="B195" s="145"/>
      <c r="D195" s="146" t="s">
        <v>253</v>
      </c>
      <c r="E195" s="147" t="s">
        <v>1</v>
      </c>
      <c r="F195" s="148" t="s">
        <v>1334</v>
      </c>
      <c r="H195" s="147" t="s">
        <v>1</v>
      </c>
      <c r="I195" s="149"/>
      <c r="L195" s="145"/>
      <c r="M195" s="150"/>
      <c r="T195" s="151"/>
      <c r="AT195" s="147" t="s">
        <v>253</v>
      </c>
      <c r="AU195" s="147" t="s">
        <v>96</v>
      </c>
      <c r="AV195" s="11" t="s">
        <v>94</v>
      </c>
      <c r="AW195" s="11" t="s">
        <v>40</v>
      </c>
      <c r="AX195" s="11" t="s">
        <v>87</v>
      </c>
      <c r="AY195" s="147" t="s">
        <v>245</v>
      </c>
    </row>
    <row r="196" spans="2:65" s="1" customFormat="1" ht="16.5" customHeight="1">
      <c r="B196" s="33"/>
      <c r="C196" s="132" t="s">
        <v>366</v>
      </c>
      <c r="D196" s="132" t="s">
        <v>246</v>
      </c>
      <c r="E196" s="133" t="s">
        <v>1313</v>
      </c>
      <c r="F196" s="134" t="s">
        <v>1314</v>
      </c>
      <c r="G196" s="135" t="s">
        <v>350</v>
      </c>
      <c r="H196" s="136">
        <v>4.8</v>
      </c>
      <c r="I196" s="137"/>
      <c r="J196" s="138">
        <f>ROUND(I196*H196,2)</f>
        <v>0</v>
      </c>
      <c r="K196" s="134" t="s">
        <v>250</v>
      </c>
      <c r="L196" s="33"/>
      <c r="M196" s="139" t="s">
        <v>1</v>
      </c>
      <c r="N196" s="140" t="s">
        <v>52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251</v>
      </c>
      <c r="AT196" s="143" t="s">
        <v>246</v>
      </c>
      <c r="AU196" s="143" t="s">
        <v>96</v>
      </c>
      <c r="AY196" s="17" t="s">
        <v>245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94</v>
      </c>
      <c r="BK196" s="144">
        <f>ROUND(I196*H196,2)</f>
        <v>0</v>
      </c>
      <c r="BL196" s="17" t="s">
        <v>251</v>
      </c>
      <c r="BM196" s="143" t="s">
        <v>1433</v>
      </c>
    </row>
    <row r="197" spans="2:65" s="12" customFormat="1" ht="22.5">
      <c r="B197" s="152"/>
      <c r="D197" s="146" t="s">
        <v>253</v>
      </c>
      <c r="E197" s="153" t="s">
        <v>1</v>
      </c>
      <c r="F197" s="154" t="s">
        <v>1434</v>
      </c>
      <c r="H197" s="155">
        <v>4.8</v>
      </c>
      <c r="I197" s="156"/>
      <c r="L197" s="152"/>
      <c r="M197" s="157"/>
      <c r="T197" s="158"/>
      <c r="AT197" s="153" t="s">
        <v>253</v>
      </c>
      <c r="AU197" s="153" t="s">
        <v>96</v>
      </c>
      <c r="AV197" s="12" t="s">
        <v>96</v>
      </c>
      <c r="AW197" s="12" t="s">
        <v>40</v>
      </c>
      <c r="AX197" s="12" t="s">
        <v>94</v>
      </c>
      <c r="AY197" s="153" t="s">
        <v>245</v>
      </c>
    </row>
    <row r="198" spans="2:65" s="11" customFormat="1" ht="11.25">
      <c r="B198" s="145"/>
      <c r="D198" s="146" t="s">
        <v>253</v>
      </c>
      <c r="E198" s="147" t="s">
        <v>1</v>
      </c>
      <c r="F198" s="148" t="s">
        <v>1317</v>
      </c>
      <c r="H198" s="147" t="s">
        <v>1</v>
      </c>
      <c r="I198" s="149"/>
      <c r="L198" s="145"/>
      <c r="M198" s="150"/>
      <c r="T198" s="151"/>
      <c r="AT198" s="147" t="s">
        <v>253</v>
      </c>
      <c r="AU198" s="147" t="s">
        <v>96</v>
      </c>
      <c r="AV198" s="11" t="s">
        <v>94</v>
      </c>
      <c r="AW198" s="11" t="s">
        <v>40</v>
      </c>
      <c r="AX198" s="11" t="s">
        <v>87</v>
      </c>
      <c r="AY198" s="147" t="s">
        <v>245</v>
      </c>
    </row>
    <row r="199" spans="2:65" s="1" customFormat="1" ht="21.75" customHeight="1">
      <c r="B199" s="33"/>
      <c r="C199" s="132" t="s">
        <v>371</v>
      </c>
      <c r="D199" s="132" t="s">
        <v>246</v>
      </c>
      <c r="E199" s="133" t="s">
        <v>1319</v>
      </c>
      <c r="F199" s="134" t="s">
        <v>1320</v>
      </c>
      <c r="G199" s="135" t="s">
        <v>350</v>
      </c>
      <c r="H199" s="136">
        <v>4.8</v>
      </c>
      <c r="I199" s="137"/>
      <c r="J199" s="138">
        <f>ROUND(I199*H199,2)</f>
        <v>0</v>
      </c>
      <c r="K199" s="134" t="s">
        <v>250</v>
      </c>
      <c r="L199" s="33"/>
      <c r="M199" s="139" t="s">
        <v>1</v>
      </c>
      <c r="N199" s="140" t="s">
        <v>52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251</v>
      </c>
      <c r="AT199" s="143" t="s">
        <v>246</v>
      </c>
      <c r="AU199" s="143" t="s">
        <v>96</v>
      </c>
      <c r="AY199" s="17" t="s">
        <v>245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94</v>
      </c>
      <c r="BK199" s="144">
        <f>ROUND(I199*H199,2)</f>
        <v>0</v>
      </c>
      <c r="BL199" s="17" t="s">
        <v>251</v>
      </c>
      <c r="BM199" s="143" t="s">
        <v>1435</v>
      </c>
    </row>
    <row r="200" spans="2:65" s="12" customFormat="1" ht="11.25">
      <c r="B200" s="152"/>
      <c r="D200" s="146" t="s">
        <v>253</v>
      </c>
      <c r="E200" s="153" t="s">
        <v>1</v>
      </c>
      <c r="F200" s="154" t="s">
        <v>1436</v>
      </c>
      <c r="H200" s="155">
        <v>4.8</v>
      </c>
      <c r="I200" s="156"/>
      <c r="L200" s="152"/>
      <c r="M200" s="157"/>
      <c r="T200" s="158"/>
      <c r="AT200" s="153" t="s">
        <v>253</v>
      </c>
      <c r="AU200" s="153" t="s">
        <v>96</v>
      </c>
      <c r="AV200" s="12" t="s">
        <v>96</v>
      </c>
      <c r="AW200" s="12" t="s">
        <v>40</v>
      </c>
      <c r="AX200" s="12" t="s">
        <v>94</v>
      </c>
      <c r="AY200" s="153" t="s">
        <v>245</v>
      </c>
    </row>
    <row r="201" spans="2:65" s="1" customFormat="1" ht="55.5" customHeight="1">
      <c r="B201" s="33"/>
      <c r="C201" s="132" t="s">
        <v>377</v>
      </c>
      <c r="D201" s="132" t="s">
        <v>246</v>
      </c>
      <c r="E201" s="133" t="s">
        <v>1343</v>
      </c>
      <c r="F201" s="134" t="s">
        <v>1344</v>
      </c>
      <c r="G201" s="135" t="s">
        <v>258</v>
      </c>
      <c r="H201" s="136">
        <v>3.0000000000000001E-3</v>
      </c>
      <c r="I201" s="137"/>
      <c r="J201" s="138">
        <f>ROUND(I201*H201,2)</f>
        <v>0</v>
      </c>
      <c r="K201" s="134" t="s">
        <v>266</v>
      </c>
      <c r="L201" s="33"/>
      <c r="M201" s="139" t="s">
        <v>1</v>
      </c>
      <c r="N201" s="140" t="s">
        <v>52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251</v>
      </c>
      <c r="AT201" s="143" t="s">
        <v>246</v>
      </c>
      <c r="AU201" s="143" t="s">
        <v>96</v>
      </c>
      <c r="AY201" s="17" t="s">
        <v>245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94</v>
      </c>
      <c r="BK201" s="144">
        <f>ROUND(I201*H201,2)</f>
        <v>0</v>
      </c>
      <c r="BL201" s="17" t="s">
        <v>251</v>
      </c>
      <c r="BM201" s="143" t="s">
        <v>1437</v>
      </c>
    </row>
    <row r="202" spans="2:65" s="11" customFormat="1" ht="11.25">
      <c r="B202" s="145"/>
      <c r="D202" s="146" t="s">
        <v>253</v>
      </c>
      <c r="E202" s="147" t="s">
        <v>1</v>
      </c>
      <c r="F202" s="148" t="s">
        <v>1170</v>
      </c>
      <c r="H202" s="147" t="s">
        <v>1</v>
      </c>
      <c r="I202" s="149"/>
      <c r="L202" s="145"/>
      <c r="M202" s="150"/>
      <c r="T202" s="151"/>
      <c r="AT202" s="147" t="s">
        <v>253</v>
      </c>
      <c r="AU202" s="147" t="s">
        <v>96</v>
      </c>
      <c r="AV202" s="11" t="s">
        <v>94</v>
      </c>
      <c r="AW202" s="11" t="s">
        <v>40</v>
      </c>
      <c r="AX202" s="11" t="s">
        <v>87</v>
      </c>
      <c r="AY202" s="147" t="s">
        <v>245</v>
      </c>
    </row>
    <row r="203" spans="2:65" s="12" customFormat="1" ht="22.5">
      <c r="B203" s="152"/>
      <c r="D203" s="146" t="s">
        <v>253</v>
      </c>
      <c r="E203" s="153" t="s">
        <v>1</v>
      </c>
      <c r="F203" s="154" t="s">
        <v>1438</v>
      </c>
      <c r="H203" s="155">
        <v>3.0000000000000001E-3</v>
      </c>
      <c r="I203" s="156"/>
      <c r="L203" s="152"/>
      <c r="M203" s="157"/>
      <c r="T203" s="158"/>
      <c r="AT203" s="153" t="s">
        <v>253</v>
      </c>
      <c r="AU203" s="153" t="s">
        <v>96</v>
      </c>
      <c r="AV203" s="12" t="s">
        <v>96</v>
      </c>
      <c r="AW203" s="12" t="s">
        <v>40</v>
      </c>
      <c r="AX203" s="12" t="s">
        <v>94</v>
      </c>
      <c r="AY203" s="153" t="s">
        <v>245</v>
      </c>
    </row>
    <row r="204" spans="2:65" s="10" customFormat="1" ht="22.9" customHeight="1">
      <c r="B204" s="122"/>
      <c r="D204" s="123" t="s">
        <v>86</v>
      </c>
      <c r="E204" s="175" t="s">
        <v>968</v>
      </c>
      <c r="F204" s="175" t="s">
        <v>969</v>
      </c>
      <c r="I204" s="125"/>
      <c r="J204" s="176">
        <f>BK204</f>
        <v>0</v>
      </c>
      <c r="L204" s="122"/>
      <c r="M204" s="127"/>
      <c r="P204" s="128">
        <f>P205</f>
        <v>0</v>
      </c>
      <c r="R204" s="128">
        <f>R205</f>
        <v>0</v>
      </c>
      <c r="T204" s="129">
        <f>T205</f>
        <v>0</v>
      </c>
      <c r="AR204" s="123" t="s">
        <v>94</v>
      </c>
      <c r="AT204" s="130" t="s">
        <v>86</v>
      </c>
      <c r="AU204" s="130" t="s">
        <v>94</v>
      </c>
      <c r="AY204" s="123" t="s">
        <v>245</v>
      </c>
      <c r="BK204" s="131">
        <f>BK205</f>
        <v>0</v>
      </c>
    </row>
    <row r="205" spans="2:65" s="1" customFormat="1" ht="24.2" customHeight="1">
      <c r="B205" s="33"/>
      <c r="C205" s="132" t="s">
        <v>383</v>
      </c>
      <c r="D205" s="132" t="s">
        <v>246</v>
      </c>
      <c r="E205" s="133" t="s">
        <v>1158</v>
      </c>
      <c r="F205" s="134" t="s">
        <v>1159</v>
      </c>
      <c r="G205" s="135" t="s">
        <v>258</v>
      </c>
      <c r="H205" s="136">
        <v>1.458</v>
      </c>
      <c r="I205" s="137"/>
      <c r="J205" s="138">
        <f>ROUND(I205*H205,2)</f>
        <v>0</v>
      </c>
      <c r="K205" s="134" t="s">
        <v>250</v>
      </c>
      <c r="L205" s="33"/>
      <c r="M205" s="166" t="s">
        <v>1</v>
      </c>
      <c r="N205" s="167" t="s">
        <v>52</v>
      </c>
      <c r="O205" s="168"/>
      <c r="P205" s="169">
        <f>O205*H205</f>
        <v>0</v>
      </c>
      <c r="Q205" s="169">
        <v>0</v>
      </c>
      <c r="R205" s="169">
        <f>Q205*H205</f>
        <v>0</v>
      </c>
      <c r="S205" s="169">
        <v>0</v>
      </c>
      <c r="T205" s="170">
        <f>S205*H205</f>
        <v>0</v>
      </c>
      <c r="AR205" s="143" t="s">
        <v>251</v>
      </c>
      <c r="AT205" s="143" t="s">
        <v>246</v>
      </c>
      <c r="AU205" s="143" t="s">
        <v>96</v>
      </c>
      <c r="AY205" s="17" t="s">
        <v>245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94</v>
      </c>
      <c r="BK205" s="144">
        <f>ROUND(I205*H205,2)</f>
        <v>0</v>
      </c>
      <c r="BL205" s="17" t="s">
        <v>251</v>
      </c>
      <c r="BM205" s="143" t="s">
        <v>1439</v>
      </c>
    </row>
    <row r="206" spans="2:65" s="1" customFormat="1" ht="6.95" customHeight="1">
      <c r="B206" s="45"/>
      <c r="C206" s="46"/>
      <c r="D206" s="46"/>
      <c r="E206" s="46"/>
      <c r="F206" s="46"/>
      <c r="G206" s="46"/>
      <c r="H206" s="46"/>
      <c r="I206" s="46"/>
      <c r="J206" s="46"/>
      <c r="K206" s="46"/>
      <c r="L206" s="33"/>
    </row>
  </sheetData>
  <sheetProtection algorithmName="SHA-512" hashValue="98okkXhOIw9JqJY0O3b+ZDvylmm/nqPjNHftA7QAnTffkT2RrUxJjagGExHEE5e3DaRqlj61vht8TFpBSf0l5g==" saltValue="nFEsws2PVV8brIe4n4+yF0mxouNNMt1MjrJQtAEUP8BKkJhn8tdsAjARI5CRfMl4MlUDExeYn4Q7vbpYznBtFA==" spinCount="100000" sheet="1" objects="1" scenarios="1" formatColumns="0" formatRows="0" autoFilter="0"/>
  <autoFilter ref="C127:K205" xr:uid="{00000000-0009-0000-0000-000006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2:BM2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124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.75">
      <c r="B8" s="20"/>
      <c r="D8" s="27" t="s">
        <v>192</v>
      </c>
      <c r="L8" s="20"/>
    </row>
    <row r="9" spans="2:46" ht="16.5" customHeight="1">
      <c r="B9" s="20"/>
      <c r="E9" s="243" t="s">
        <v>195</v>
      </c>
      <c r="F9" s="228"/>
      <c r="G9" s="228"/>
      <c r="H9" s="228"/>
      <c r="L9" s="20"/>
    </row>
    <row r="10" spans="2:46" ht="12" customHeight="1">
      <c r="B10" s="20"/>
      <c r="D10" s="27" t="s">
        <v>198</v>
      </c>
      <c r="L10" s="20"/>
    </row>
    <row r="11" spans="2:46" s="1" customFormat="1" ht="16.5" customHeight="1">
      <c r="B11" s="33"/>
      <c r="E11" s="219" t="s">
        <v>1022</v>
      </c>
      <c r="F11" s="245"/>
      <c r="G11" s="245"/>
      <c r="H11" s="245"/>
      <c r="L11" s="33"/>
    </row>
    <row r="12" spans="2:46" s="1" customFormat="1" ht="12" customHeight="1">
      <c r="B12" s="33"/>
      <c r="D12" s="27" t="s">
        <v>1023</v>
      </c>
      <c r="L12" s="33"/>
    </row>
    <row r="13" spans="2:46" s="1" customFormat="1" ht="16.5" customHeight="1">
      <c r="B13" s="33"/>
      <c r="E13" s="208" t="s">
        <v>1440</v>
      </c>
      <c r="F13" s="245"/>
      <c r="G13" s="245"/>
      <c r="H13" s="245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28. 1. 2025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6" t="str">
        <f>'Rekapitulace stavby'!E14</f>
        <v>Vyplň údaj</v>
      </c>
      <c r="F22" s="227"/>
      <c r="G22" s="227"/>
      <c r="H22" s="227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37</v>
      </c>
      <c r="L24" s="33"/>
    </row>
    <row r="25" spans="2:12" s="1" customFormat="1" ht="18" customHeight="1">
      <c r="B25" s="33"/>
      <c r="E25" s="25" t="s">
        <v>38</v>
      </c>
      <c r="I25" s="27" t="s">
        <v>33</v>
      </c>
      <c r="J25" s="25" t="s">
        <v>39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41</v>
      </c>
      <c r="I27" s="27" t="s">
        <v>31</v>
      </c>
      <c r="J27" s="25" t="s">
        <v>1</v>
      </c>
      <c r="L27" s="33"/>
    </row>
    <row r="28" spans="2:12" s="1" customFormat="1" ht="18" customHeight="1">
      <c r="B28" s="33"/>
      <c r="E28" s="25" t="s">
        <v>1025</v>
      </c>
      <c r="I28" s="27" t="s">
        <v>33</v>
      </c>
      <c r="J28" s="25" t="s">
        <v>1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45</v>
      </c>
      <c r="L30" s="33"/>
    </row>
    <row r="31" spans="2:12" s="7" customFormat="1" ht="16.5" customHeight="1">
      <c r="B31" s="96"/>
      <c r="E31" s="232" t="s">
        <v>1</v>
      </c>
      <c r="F31" s="232"/>
      <c r="G31" s="232"/>
      <c r="H31" s="232"/>
      <c r="L31" s="96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7" t="s">
        <v>47</v>
      </c>
      <c r="J34" s="67">
        <f>ROUND(J128,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49</v>
      </c>
      <c r="I36" s="36" t="s">
        <v>48</v>
      </c>
      <c r="J36" s="36" t="s">
        <v>50</v>
      </c>
      <c r="L36" s="33"/>
    </row>
    <row r="37" spans="2:12" s="1" customFormat="1" ht="14.45" customHeight="1">
      <c r="B37" s="33"/>
      <c r="D37" s="56" t="s">
        <v>51</v>
      </c>
      <c r="E37" s="27" t="s">
        <v>52</v>
      </c>
      <c r="F37" s="87">
        <f>ROUND((SUM(BE128:BE200)),  2)</f>
        <v>0</v>
      </c>
      <c r="I37" s="98">
        <v>0.21</v>
      </c>
      <c r="J37" s="87">
        <f>ROUND(((SUM(BE128:BE200))*I37),  2)</f>
        <v>0</v>
      </c>
      <c r="L37" s="33"/>
    </row>
    <row r="38" spans="2:12" s="1" customFormat="1" ht="14.45" customHeight="1">
      <c r="B38" s="33"/>
      <c r="E38" s="27" t="s">
        <v>53</v>
      </c>
      <c r="F38" s="87">
        <f>ROUND((SUM(BF128:BF200)),  2)</f>
        <v>0</v>
      </c>
      <c r="I38" s="98">
        <v>0.12</v>
      </c>
      <c r="J38" s="87">
        <f>ROUND(((SUM(BF128:BF200))*I38),  2)</f>
        <v>0</v>
      </c>
      <c r="L38" s="33"/>
    </row>
    <row r="39" spans="2:12" s="1" customFormat="1" ht="14.45" hidden="1" customHeight="1">
      <c r="B39" s="33"/>
      <c r="E39" s="27" t="s">
        <v>54</v>
      </c>
      <c r="F39" s="87">
        <f>ROUND((SUM(BG128:BG200)),  2)</f>
        <v>0</v>
      </c>
      <c r="I39" s="98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55</v>
      </c>
      <c r="F40" s="87">
        <f>ROUND((SUM(BH128:BH200)),  2)</f>
        <v>0</v>
      </c>
      <c r="I40" s="98">
        <v>0.12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56</v>
      </c>
      <c r="F41" s="87">
        <f>ROUND((SUM(BI128:BI200)),  2)</f>
        <v>0</v>
      </c>
      <c r="I41" s="98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9"/>
      <c r="D43" s="100" t="s">
        <v>57</v>
      </c>
      <c r="E43" s="58"/>
      <c r="F43" s="58"/>
      <c r="G43" s="101" t="s">
        <v>58</v>
      </c>
      <c r="H43" s="102" t="s">
        <v>59</v>
      </c>
      <c r="I43" s="58"/>
      <c r="J43" s="103">
        <f>SUM(J34:J41)</f>
        <v>0</v>
      </c>
      <c r="K43" s="104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60</v>
      </c>
      <c r="E50" s="43"/>
      <c r="F50" s="43"/>
      <c r="G50" s="42" t="s">
        <v>61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62</v>
      </c>
      <c r="E61" s="35"/>
      <c r="F61" s="105" t="s">
        <v>63</v>
      </c>
      <c r="G61" s="44" t="s">
        <v>62</v>
      </c>
      <c r="H61" s="35"/>
      <c r="I61" s="35"/>
      <c r="J61" s="106" t="s">
        <v>63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64</v>
      </c>
      <c r="E65" s="43"/>
      <c r="F65" s="43"/>
      <c r="G65" s="42" t="s">
        <v>65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62</v>
      </c>
      <c r="E76" s="35"/>
      <c r="F76" s="105" t="s">
        <v>63</v>
      </c>
      <c r="G76" s="44" t="s">
        <v>62</v>
      </c>
      <c r="H76" s="35"/>
      <c r="I76" s="35"/>
      <c r="J76" s="106" t="s">
        <v>63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221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3" t="str">
        <f>E7</f>
        <v>REVITALIZACE PARKU SMETANOVY SADY, JIHLAVA</v>
      </c>
      <c r="F85" s="244"/>
      <c r="G85" s="244"/>
      <c r="H85" s="244"/>
      <c r="L85" s="33"/>
    </row>
    <row r="86" spans="2:12" ht="12" customHeight="1">
      <c r="B86" s="20"/>
      <c r="C86" s="27" t="s">
        <v>192</v>
      </c>
      <c r="L86" s="20"/>
    </row>
    <row r="87" spans="2:12" ht="16.5" customHeight="1">
      <c r="B87" s="20"/>
      <c r="E87" s="243" t="s">
        <v>195</v>
      </c>
      <c r="F87" s="228"/>
      <c r="G87" s="228"/>
      <c r="H87" s="228"/>
      <c r="L87" s="20"/>
    </row>
    <row r="88" spans="2:12" ht="12" customHeight="1">
      <c r="B88" s="20"/>
      <c r="C88" s="27" t="s">
        <v>198</v>
      </c>
      <c r="L88" s="20"/>
    </row>
    <row r="89" spans="2:12" s="1" customFormat="1" ht="16.5" customHeight="1">
      <c r="B89" s="33"/>
      <c r="E89" s="219" t="s">
        <v>1022</v>
      </c>
      <c r="F89" s="245"/>
      <c r="G89" s="245"/>
      <c r="H89" s="245"/>
      <c r="L89" s="33"/>
    </row>
    <row r="90" spans="2:12" s="1" customFormat="1" ht="12" customHeight="1">
      <c r="B90" s="33"/>
      <c r="C90" s="27" t="s">
        <v>1023</v>
      </c>
      <c r="L90" s="33"/>
    </row>
    <row r="91" spans="2:12" s="1" customFormat="1" ht="16.5" customHeight="1">
      <c r="B91" s="33"/>
      <c r="E91" s="208" t="str">
        <f>E13</f>
        <v>SO 04.4.1 - Parkový trávník</v>
      </c>
      <c r="F91" s="245"/>
      <c r="G91" s="245"/>
      <c r="H91" s="24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Jihlava</v>
      </c>
      <c r="I93" s="27" t="s">
        <v>24</v>
      </c>
      <c r="J93" s="53" t="str">
        <f>IF(J16="","",J16)</f>
        <v>28. 1. 2025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Jihlava</v>
      </c>
      <c r="I95" s="27" t="s">
        <v>36</v>
      </c>
      <c r="J95" s="31" t="str">
        <f>E25</f>
        <v>Ing. Zdeněk Sendler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41</v>
      </c>
      <c r="J96" s="31" t="str">
        <f>E28</f>
        <v>Ing. Barbora Kubická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7" t="s">
        <v>222</v>
      </c>
      <c r="D98" s="99"/>
      <c r="E98" s="99"/>
      <c r="F98" s="99"/>
      <c r="G98" s="99"/>
      <c r="H98" s="99"/>
      <c r="I98" s="99"/>
      <c r="J98" s="108" t="s">
        <v>223</v>
      </c>
      <c r="K98" s="99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9" t="s">
        <v>224</v>
      </c>
      <c r="J100" s="67">
        <f>J128</f>
        <v>0</v>
      </c>
      <c r="L100" s="33"/>
      <c r="AU100" s="17" t="s">
        <v>225</v>
      </c>
    </row>
    <row r="101" spans="2:47" s="8" customFormat="1" ht="24.95" customHeight="1">
      <c r="B101" s="110"/>
      <c r="D101" s="111" t="s">
        <v>1026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14" customFormat="1" ht="19.899999999999999" customHeight="1">
      <c r="B102" s="171"/>
      <c r="D102" s="172" t="s">
        <v>1441</v>
      </c>
      <c r="E102" s="173"/>
      <c r="F102" s="173"/>
      <c r="G102" s="173"/>
      <c r="H102" s="173"/>
      <c r="I102" s="173"/>
      <c r="J102" s="174">
        <f>J130</f>
        <v>0</v>
      </c>
      <c r="L102" s="171"/>
    </row>
    <row r="103" spans="2:47" s="14" customFormat="1" ht="19.899999999999999" customHeight="1">
      <c r="B103" s="171"/>
      <c r="D103" s="172" t="s">
        <v>1442</v>
      </c>
      <c r="E103" s="173"/>
      <c r="F103" s="173"/>
      <c r="G103" s="173"/>
      <c r="H103" s="173"/>
      <c r="I103" s="173"/>
      <c r="J103" s="174">
        <f>J183</f>
        <v>0</v>
      </c>
      <c r="L103" s="171"/>
    </row>
    <row r="104" spans="2:47" s="14" customFormat="1" ht="19.899999999999999" customHeight="1">
      <c r="B104" s="171"/>
      <c r="D104" s="172" t="s">
        <v>678</v>
      </c>
      <c r="E104" s="173"/>
      <c r="F104" s="173"/>
      <c r="G104" s="173"/>
      <c r="H104" s="173"/>
      <c r="I104" s="173"/>
      <c r="J104" s="174">
        <f>J199</f>
        <v>0</v>
      </c>
      <c r="L104" s="171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230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16.5" customHeight="1">
      <c r="B114" s="33"/>
      <c r="E114" s="243" t="str">
        <f>E7</f>
        <v>REVITALIZACE PARKU SMETANOVY SADY, JIHLAVA</v>
      </c>
      <c r="F114" s="244"/>
      <c r="G114" s="244"/>
      <c r="H114" s="244"/>
      <c r="L114" s="33"/>
    </row>
    <row r="115" spans="2:63" ht="12" customHeight="1">
      <c r="B115" s="20"/>
      <c r="C115" s="27" t="s">
        <v>192</v>
      </c>
      <c r="L115" s="20"/>
    </row>
    <row r="116" spans="2:63" ht="16.5" customHeight="1">
      <c r="B116" s="20"/>
      <c r="E116" s="243" t="s">
        <v>195</v>
      </c>
      <c r="F116" s="228"/>
      <c r="G116" s="228"/>
      <c r="H116" s="228"/>
      <c r="L116" s="20"/>
    </row>
    <row r="117" spans="2:63" ht="12" customHeight="1">
      <c r="B117" s="20"/>
      <c r="C117" s="27" t="s">
        <v>198</v>
      </c>
      <c r="L117" s="20"/>
    </row>
    <row r="118" spans="2:63" s="1" customFormat="1" ht="16.5" customHeight="1">
      <c r="B118" s="33"/>
      <c r="E118" s="219" t="s">
        <v>1022</v>
      </c>
      <c r="F118" s="245"/>
      <c r="G118" s="245"/>
      <c r="H118" s="245"/>
      <c r="L118" s="33"/>
    </row>
    <row r="119" spans="2:63" s="1" customFormat="1" ht="12" customHeight="1">
      <c r="B119" s="33"/>
      <c r="C119" s="27" t="s">
        <v>1023</v>
      </c>
      <c r="L119" s="33"/>
    </row>
    <row r="120" spans="2:63" s="1" customFormat="1" ht="16.5" customHeight="1">
      <c r="B120" s="33"/>
      <c r="E120" s="208" t="str">
        <f>E13</f>
        <v>SO 04.4.1 - Parkový trávník</v>
      </c>
      <c r="F120" s="245"/>
      <c r="G120" s="245"/>
      <c r="H120" s="245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F16</f>
        <v>Jihlava</v>
      </c>
      <c r="I122" s="27" t="s">
        <v>24</v>
      </c>
      <c r="J122" s="53" t="str">
        <f>IF(J16="","",J16)</f>
        <v>28. 1. 2025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30</v>
      </c>
      <c r="F124" s="25" t="str">
        <f>E19</f>
        <v>Statutární město Jihlava</v>
      </c>
      <c r="I124" s="27" t="s">
        <v>36</v>
      </c>
      <c r="J124" s="31" t="str">
        <f>E25</f>
        <v>Ing. Zdeněk Sendler</v>
      </c>
      <c r="L124" s="33"/>
    </row>
    <row r="125" spans="2:63" s="1" customFormat="1" ht="15.2" customHeight="1">
      <c r="B125" s="33"/>
      <c r="C125" s="27" t="s">
        <v>34</v>
      </c>
      <c r="F125" s="25" t="str">
        <f>IF(E22="","",E22)</f>
        <v>Vyplň údaj</v>
      </c>
      <c r="I125" s="27" t="s">
        <v>41</v>
      </c>
      <c r="J125" s="31" t="str">
        <f>E28</f>
        <v>Ing. Barbora Kubická</v>
      </c>
      <c r="L125" s="33"/>
    </row>
    <row r="126" spans="2:63" s="1" customFormat="1" ht="10.35" customHeight="1">
      <c r="B126" s="33"/>
      <c r="L126" s="33"/>
    </row>
    <row r="127" spans="2:63" s="9" customFormat="1" ht="29.25" customHeight="1">
      <c r="B127" s="114"/>
      <c r="C127" s="115" t="s">
        <v>231</v>
      </c>
      <c r="D127" s="116" t="s">
        <v>72</v>
      </c>
      <c r="E127" s="116" t="s">
        <v>68</v>
      </c>
      <c r="F127" s="116" t="s">
        <v>69</v>
      </c>
      <c r="G127" s="116" t="s">
        <v>232</v>
      </c>
      <c r="H127" s="116" t="s">
        <v>233</v>
      </c>
      <c r="I127" s="116" t="s">
        <v>234</v>
      </c>
      <c r="J127" s="116" t="s">
        <v>223</v>
      </c>
      <c r="K127" s="117" t="s">
        <v>235</v>
      </c>
      <c r="L127" s="114"/>
      <c r="M127" s="60" t="s">
        <v>1</v>
      </c>
      <c r="N127" s="61" t="s">
        <v>51</v>
      </c>
      <c r="O127" s="61" t="s">
        <v>236</v>
      </c>
      <c r="P127" s="61" t="s">
        <v>237</v>
      </c>
      <c r="Q127" s="61" t="s">
        <v>238</v>
      </c>
      <c r="R127" s="61" t="s">
        <v>239</v>
      </c>
      <c r="S127" s="61" t="s">
        <v>240</v>
      </c>
      <c r="T127" s="62" t="s">
        <v>241</v>
      </c>
    </row>
    <row r="128" spans="2:63" s="1" customFormat="1" ht="22.9" customHeight="1">
      <c r="B128" s="33"/>
      <c r="C128" s="65" t="s">
        <v>242</v>
      </c>
      <c r="J128" s="118">
        <f>BK128</f>
        <v>0</v>
      </c>
      <c r="L128" s="33"/>
      <c r="M128" s="63"/>
      <c r="N128" s="54"/>
      <c r="O128" s="54"/>
      <c r="P128" s="119">
        <f>P129</f>
        <v>0</v>
      </c>
      <c r="Q128" s="54"/>
      <c r="R128" s="119">
        <f>R129</f>
        <v>227.688074</v>
      </c>
      <c r="S128" s="54"/>
      <c r="T128" s="120">
        <f>T129</f>
        <v>0</v>
      </c>
      <c r="AT128" s="17" t="s">
        <v>86</v>
      </c>
      <c r="AU128" s="17" t="s">
        <v>225</v>
      </c>
      <c r="BK128" s="121">
        <f>BK129</f>
        <v>0</v>
      </c>
    </row>
    <row r="129" spans="2:65" s="10" customFormat="1" ht="25.9" customHeight="1">
      <c r="B129" s="122"/>
      <c r="D129" s="123" t="s">
        <v>86</v>
      </c>
      <c r="E129" s="124" t="s">
        <v>679</v>
      </c>
      <c r="F129" s="124" t="s">
        <v>679</v>
      </c>
      <c r="I129" s="125"/>
      <c r="J129" s="126">
        <f>BK129</f>
        <v>0</v>
      </c>
      <c r="L129" s="122"/>
      <c r="M129" s="127"/>
      <c r="P129" s="128">
        <f>P130+P183+P199</f>
        <v>0</v>
      </c>
      <c r="R129" s="128">
        <f>R130+R183+R199</f>
        <v>227.688074</v>
      </c>
      <c r="T129" s="129">
        <f>T130+T183+T199</f>
        <v>0</v>
      </c>
      <c r="AR129" s="123" t="s">
        <v>94</v>
      </c>
      <c r="AT129" s="130" t="s">
        <v>86</v>
      </c>
      <c r="AU129" s="130" t="s">
        <v>87</v>
      </c>
      <c r="AY129" s="123" t="s">
        <v>245</v>
      </c>
      <c r="BK129" s="131">
        <f>BK130+BK183+BK199</f>
        <v>0</v>
      </c>
    </row>
    <row r="130" spans="2:65" s="10" customFormat="1" ht="22.9" customHeight="1">
      <c r="B130" s="122"/>
      <c r="D130" s="123" t="s">
        <v>86</v>
      </c>
      <c r="E130" s="175" t="s">
        <v>1028</v>
      </c>
      <c r="F130" s="175" t="s">
        <v>1443</v>
      </c>
      <c r="I130" s="125"/>
      <c r="J130" s="176">
        <f>BK130</f>
        <v>0</v>
      </c>
      <c r="L130" s="122"/>
      <c r="M130" s="127"/>
      <c r="P130" s="128">
        <f>SUM(P131:P182)</f>
        <v>0</v>
      </c>
      <c r="R130" s="128">
        <f>SUM(R131:R182)</f>
        <v>227.649068</v>
      </c>
      <c r="T130" s="129">
        <f>SUM(T131:T182)</f>
        <v>0</v>
      </c>
      <c r="AR130" s="123" t="s">
        <v>94</v>
      </c>
      <c r="AT130" s="130" t="s">
        <v>86</v>
      </c>
      <c r="AU130" s="130" t="s">
        <v>94</v>
      </c>
      <c r="AY130" s="123" t="s">
        <v>245</v>
      </c>
      <c r="BK130" s="131">
        <f>SUM(BK131:BK182)</f>
        <v>0</v>
      </c>
    </row>
    <row r="131" spans="2:65" s="1" customFormat="1" ht="44.25" customHeight="1">
      <c r="B131" s="33"/>
      <c r="C131" s="132" t="s">
        <v>94</v>
      </c>
      <c r="D131" s="132" t="s">
        <v>246</v>
      </c>
      <c r="E131" s="133" t="s">
        <v>506</v>
      </c>
      <c r="F131" s="134" t="s">
        <v>507</v>
      </c>
      <c r="G131" s="135" t="s">
        <v>350</v>
      </c>
      <c r="H131" s="136">
        <v>378.7</v>
      </c>
      <c r="I131" s="137"/>
      <c r="J131" s="138">
        <f>ROUND(I131*H131,2)</f>
        <v>0</v>
      </c>
      <c r="K131" s="134" t="s">
        <v>266</v>
      </c>
      <c r="L131" s="33"/>
      <c r="M131" s="139" t="s">
        <v>1</v>
      </c>
      <c r="N131" s="140" t="s">
        <v>52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251</v>
      </c>
      <c r="AT131" s="143" t="s">
        <v>246</v>
      </c>
      <c r="AU131" s="143" t="s">
        <v>96</v>
      </c>
      <c r="AY131" s="17" t="s">
        <v>245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94</v>
      </c>
      <c r="BK131" s="144">
        <f>ROUND(I131*H131,2)</f>
        <v>0</v>
      </c>
      <c r="BL131" s="17" t="s">
        <v>251</v>
      </c>
      <c r="BM131" s="143" t="s">
        <v>1444</v>
      </c>
    </row>
    <row r="132" spans="2:65" s="11" customFormat="1" ht="11.25">
      <c r="B132" s="145"/>
      <c r="D132" s="146" t="s">
        <v>253</v>
      </c>
      <c r="E132" s="147" t="s">
        <v>1</v>
      </c>
      <c r="F132" s="148" t="s">
        <v>1032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1" customFormat="1" ht="22.5">
      <c r="B133" s="145"/>
      <c r="D133" s="146" t="s">
        <v>253</v>
      </c>
      <c r="E133" s="147" t="s">
        <v>1</v>
      </c>
      <c r="F133" s="148" t="s">
        <v>1033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96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65" s="11" customFormat="1" ht="11.25">
      <c r="B134" s="145"/>
      <c r="D134" s="146" t="s">
        <v>253</v>
      </c>
      <c r="E134" s="147" t="s">
        <v>1</v>
      </c>
      <c r="F134" s="148" t="s">
        <v>1034</v>
      </c>
      <c r="H134" s="147" t="s">
        <v>1</v>
      </c>
      <c r="I134" s="149"/>
      <c r="L134" s="145"/>
      <c r="M134" s="150"/>
      <c r="T134" s="151"/>
      <c r="AT134" s="147" t="s">
        <v>253</v>
      </c>
      <c r="AU134" s="147" t="s">
        <v>96</v>
      </c>
      <c r="AV134" s="11" t="s">
        <v>94</v>
      </c>
      <c r="AW134" s="11" t="s">
        <v>40</v>
      </c>
      <c r="AX134" s="11" t="s">
        <v>87</v>
      </c>
      <c r="AY134" s="147" t="s">
        <v>245</v>
      </c>
    </row>
    <row r="135" spans="2:65" s="11" customFormat="1" ht="22.5">
      <c r="B135" s="145"/>
      <c r="D135" s="146" t="s">
        <v>253</v>
      </c>
      <c r="E135" s="147" t="s">
        <v>1</v>
      </c>
      <c r="F135" s="148" t="s">
        <v>1035</v>
      </c>
      <c r="H135" s="147" t="s">
        <v>1</v>
      </c>
      <c r="I135" s="149"/>
      <c r="L135" s="145"/>
      <c r="M135" s="150"/>
      <c r="T135" s="151"/>
      <c r="AT135" s="147" t="s">
        <v>253</v>
      </c>
      <c r="AU135" s="147" t="s">
        <v>96</v>
      </c>
      <c r="AV135" s="11" t="s">
        <v>94</v>
      </c>
      <c r="AW135" s="11" t="s">
        <v>40</v>
      </c>
      <c r="AX135" s="11" t="s">
        <v>87</v>
      </c>
      <c r="AY135" s="147" t="s">
        <v>245</v>
      </c>
    </row>
    <row r="136" spans="2:65" s="11" customFormat="1" ht="11.25">
      <c r="B136" s="145"/>
      <c r="D136" s="146" t="s">
        <v>253</v>
      </c>
      <c r="E136" s="147" t="s">
        <v>1</v>
      </c>
      <c r="F136" s="148" t="s">
        <v>1170</v>
      </c>
      <c r="H136" s="147" t="s">
        <v>1</v>
      </c>
      <c r="I136" s="149"/>
      <c r="L136" s="145"/>
      <c r="M136" s="150"/>
      <c r="T136" s="151"/>
      <c r="AT136" s="147" t="s">
        <v>253</v>
      </c>
      <c r="AU136" s="147" t="s">
        <v>96</v>
      </c>
      <c r="AV136" s="11" t="s">
        <v>94</v>
      </c>
      <c r="AW136" s="11" t="s">
        <v>40</v>
      </c>
      <c r="AX136" s="11" t="s">
        <v>87</v>
      </c>
      <c r="AY136" s="147" t="s">
        <v>245</v>
      </c>
    </row>
    <row r="137" spans="2:65" s="12" customFormat="1" ht="22.5">
      <c r="B137" s="152"/>
      <c r="D137" s="146" t="s">
        <v>253</v>
      </c>
      <c r="E137" s="153" t="s">
        <v>1</v>
      </c>
      <c r="F137" s="154" t="s">
        <v>1445</v>
      </c>
      <c r="H137" s="155">
        <v>378.7</v>
      </c>
      <c r="I137" s="156"/>
      <c r="L137" s="152"/>
      <c r="M137" s="157"/>
      <c r="T137" s="158"/>
      <c r="AT137" s="153" t="s">
        <v>253</v>
      </c>
      <c r="AU137" s="153" t="s">
        <v>96</v>
      </c>
      <c r="AV137" s="12" t="s">
        <v>96</v>
      </c>
      <c r="AW137" s="12" t="s">
        <v>40</v>
      </c>
      <c r="AX137" s="12" t="s">
        <v>94</v>
      </c>
      <c r="AY137" s="153" t="s">
        <v>245</v>
      </c>
    </row>
    <row r="138" spans="2:65" s="1" customFormat="1" ht="16.5" customHeight="1">
      <c r="B138" s="33"/>
      <c r="C138" s="132" t="s">
        <v>96</v>
      </c>
      <c r="D138" s="132" t="s">
        <v>246</v>
      </c>
      <c r="E138" s="133" t="s">
        <v>1446</v>
      </c>
      <c r="F138" s="134" t="s">
        <v>1447</v>
      </c>
      <c r="G138" s="135" t="s">
        <v>350</v>
      </c>
      <c r="H138" s="136">
        <v>378.7</v>
      </c>
      <c r="I138" s="137"/>
      <c r="J138" s="138">
        <f>ROUND(I138*H138,2)</f>
        <v>0</v>
      </c>
      <c r="K138" s="134" t="s">
        <v>250</v>
      </c>
      <c r="L138" s="33"/>
      <c r="M138" s="139" t="s">
        <v>1</v>
      </c>
      <c r="N138" s="140" t="s">
        <v>52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251</v>
      </c>
      <c r="AT138" s="143" t="s">
        <v>246</v>
      </c>
      <c r="AU138" s="143" t="s">
        <v>96</v>
      </c>
      <c r="AY138" s="17" t="s">
        <v>245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94</v>
      </c>
      <c r="BK138" s="144">
        <f>ROUND(I138*H138,2)</f>
        <v>0</v>
      </c>
      <c r="BL138" s="17" t="s">
        <v>251</v>
      </c>
      <c r="BM138" s="143" t="s">
        <v>1448</v>
      </c>
    </row>
    <row r="139" spans="2:65" s="12" customFormat="1" ht="11.25">
      <c r="B139" s="152"/>
      <c r="D139" s="146" t="s">
        <v>253</v>
      </c>
      <c r="E139" s="153" t="s">
        <v>1</v>
      </c>
      <c r="F139" s="154" t="s">
        <v>1449</v>
      </c>
      <c r="H139" s="155">
        <v>378.7</v>
      </c>
      <c r="I139" s="156"/>
      <c r="L139" s="152"/>
      <c r="M139" s="157"/>
      <c r="T139" s="158"/>
      <c r="AT139" s="153" t="s">
        <v>253</v>
      </c>
      <c r="AU139" s="153" t="s">
        <v>96</v>
      </c>
      <c r="AV139" s="12" t="s">
        <v>96</v>
      </c>
      <c r="AW139" s="12" t="s">
        <v>40</v>
      </c>
      <c r="AX139" s="12" t="s">
        <v>94</v>
      </c>
      <c r="AY139" s="153" t="s">
        <v>245</v>
      </c>
    </row>
    <row r="140" spans="2:65" s="1" customFormat="1" ht="37.9" customHeight="1">
      <c r="B140" s="33"/>
      <c r="C140" s="132" t="s">
        <v>114</v>
      </c>
      <c r="D140" s="132" t="s">
        <v>246</v>
      </c>
      <c r="E140" s="133" t="s">
        <v>487</v>
      </c>
      <c r="F140" s="134" t="s">
        <v>488</v>
      </c>
      <c r="G140" s="135" t="s">
        <v>350</v>
      </c>
      <c r="H140" s="136">
        <v>378.7</v>
      </c>
      <c r="I140" s="137"/>
      <c r="J140" s="138">
        <f>ROUND(I140*H140,2)</f>
        <v>0</v>
      </c>
      <c r="K140" s="134" t="s">
        <v>250</v>
      </c>
      <c r="L140" s="33"/>
      <c r="M140" s="139" t="s">
        <v>1</v>
      </c>
      <c r="N140" s="140" t="s">
        <v>52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251</v>
      </c>
      <c r="AT140" s="143" t="s">
        <v>246</v>
      </c>
      <c r="AU140" s="143" t="s">
        <v>96</v>
      </c>
      <c r="AY140" s="17" t="s">
        <v>245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94</v>
      </c>
      <c r="BK140" s="144">
        <f>ROUND(I140*H140,2)</f>
        <v>0</v>
      </c>
      <c r="BL140" s="17" t="s">
        <v>251</v>
      </c>
      <c r="BM140" s="143" t="s">
        <v>1450</v>
      </c>
    </row>
    <row r="141" spans="2:65" s="12" customFormat="1" ht="11.25">
      <c r="B141" s="152"/>
      <c r="D141" s="146" t="s">
        <v>253</v>
      </c>
      <c r="E141" s="153" t="s">
        <v>1</v>
      </c>
      <c r="F141" s="154" t="s">
        <v>1449</v>
      </c>
      <c r="H141" s="155">
        <v>378.7</v>
      </c>
      <c r="I141" s="156"/>
      <c r="L141" s="152"/>
      <c r="M141" s="157"/>
      <c r="T141" s="158"/>
      <c r="AT141" s="153" t="s">
        <v>253</v>
      </c>
      <c r="AU141" s="153" t="s">
        <v>96</v>
      </c>
      <c r="AV141" s="12" t="s">
        <v>96</v>
      </c>
      <c r="AW141" s="12" t="s">
        <v>40</v>
      </c>
      <c r="AX141" s="12" t="s">
        <v>94</v>
      </c>
      <c r="AY141" s="153" t="s">
        <v>245</v>
      </c>
    </row>
    <row r="142" spans="2:65" s="1" customFormat="1" ht="37.9" customHeight="1">
      <c r="B142" s="33"/>
      <c r="C142" s="132" t="s">
        <v>251</v>
      </c>
      <c r="D142" s="132" t="s">
        <v>246</v>
      </c>
      <c r="E142" s="133" t="s">
        <v>501</v>
      </c>
      <c r="F142" s="134" t="s">
        <v>502</v>
      </c>
      <c r="G142" s="135" t="s">
        <v>350</v>
      </c>
      <c r="H142" s="136">
        <v>4165.7</v>
      </c>
      <c r="I142" s="137"/>
      <c r="J142" s="138">
        <f>ROUND(I142*H142,2)</f>
        <v>0</v>
      </c>
      <c r="K142" s="134" t="s">
        <v>250</v>
      </c>
      <c r="L142" s="33"/>
      <c r="M142" s="139" t="s">
        <v>1</v>
      </c>
      <c r="N142" s="140" t="s">
        <v>52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251</v>
      </c>
      <c r="AT142" s="143" t="s">
        <v>246</v>
      </c>
      <c r="AU142" s="143" t="s">
        <v>96</v>
      </c>
      <c r="AY142" s="17" t="s">
        <v>245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94</v>
      </c>
      <c r="BK142" s="144">
        <f>ROUND(I142*H142,2)</f>
        <v>0</v>
      </c>
      <c r="BL142" s="17" t="s">
        <v>251</v>
      </c>
      <c r="BM142" s="143" t="s">
        <v>1451</v>
      </c>
    </row>
    <row r="143" spans="2:65" s="12" customFormat="1" ht="11.25">
      <c r="B143" s="152"/>
      <c r="D143" s="146" t="s">
        <v>253</v>
      </c>
      <c r="E143" s="153" t="s">
        <v>1</v>
      </c>
      <c r="F143" s="154" t="s">
        <v>1452</v>
      </c>
      <c r="H143" s="155">
        <v>4165.7</v>
      </c>
      <c r="I143" s="156"/>
      <c r="L143" s="152"/>
      <c r="M143" s="157"/>
      <c r="T143" s="158"/>
      <c r="AT143" s="153" t="s">
        <v>253</v>
      </c>
      <c r="AU143" s="153" t="s">
        <v>96</v>
      </c>
      <c r="AV143" s="12" t="s">
        <v>96</v>
      </c>
      <c r="AW143" s="12" t="s">
        <v>40</v>
      </c>
      <c r="AX143" s="12" t="s">
        <v>94</v>
      </c>
      <c r="AY143" s="153" t="s">
        <v>245</v>
      </c>
    </row>
    <row r="144" spans="2:65" s="1" customFormat="1" ht="24.2" customHeight="1">
      <c r="B144" s="33"/>
      <c r="C144" s="132" t="s">
        <v>268</v>
      </c>
      <c r="D144" s="132" t="s">
        <v>246</v>
      </c>
      <c r="E144" s="133" t="s">
        <v>483</v>
      </c>
      <c r="F144" s="134" t="s">
        <v>484</v>
      </c>
      <c r="G144" s="135" t="s">
        <v>350</v>
      </c>
      <c r="H144" s="136">
        <v>378.7</v>
      </c>
      <c r="I144" s="137"/>
      <c r="J144" s="138">
        <f>ROUND(I144*H144,2)</f>
        <v>0</v>
      </c>
      <c r="K144" s="134" t="s">
        <v>250</v>
      </c>
      <c r="L144" s="33"/>
      <c r="M144" s="139" t="s">
        <v>1</v>
      </c>
      <c r="N144" s="140" t="s">
        <v>52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251</v>
      </c>
      <c r="AT144" s="143" t="s">
        <v>246</v>
      </c>
      <c r="AU144" s="143" t="s">
        <v>96</v>
      </c>
      <c r="AY144" s="17" t="s">
        <v>245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94</v>
      </c>
      <c r="BK144" s="144">
        <f>ROUND(I144*H144,2)</f>
        <v>0</v>
      </c>
      <c r="BL144" s="17" t="s">
        <v>251</v>
      </c>
      <c r="BM144" s="143" t="s">
        <v>1453</v>
      </c>
    </row>
    <row r="145" spans="2:65" s="12" customFormat="1" ht="11.25">
      <c r="B145" s="152"/>
      <c r="D145" s="146" t="s">
        <v>253</v>
      </c>
      <c r="E145" s="153" t="s">
        <v>1</v>
      </c>
      <c r="F145" s="154" t="s">
        <v>1449</v>
      </c>
      <c r="H145" s="155">
        <v>378.7</v>
      </c>
      <c r="I145" s="156"/>
      <c r="L145" s="152"/>
      <c r="M145" s="157"/>
      <c r="T145" s="158"/>
      <c r="AT145" s="153" t="s">
        <v>253</v>
      </c>
      <c r="AU145" s="153" t="s">
        <v>96</v>
      </c>
      <c r="AV145" s="12" t="s">
        <v>96</v>
      </c>
      <c r="AW145" s="12" t="s">
        <v>40</v>
      </c>
      <c r="AX145" s="12" t="s">
        <v>94</v>
      </c>
      <c r="AY145" s="153" t="s">
        <v>245</v>
      </c>
    </row>
    <row r="146" spans="2:65" s="1" customFormat="1" ht="21.75" customHeight="1">
      <c r="B146" s="33"/>
      <c r="C146" s="132" t="s">
        <v>276</v>
      </c>
      <c r="D146" s="132" t="s">
        <v>246</v>
      </c>
      <c r="E146" s="133" t="s">
        <v>1454</v>
      </c>
      <c r="F146" s="134" t="s">
        <v>1455</v>
      </c>
      <c r="G146" s="135" t="s">
        <v>249</v>
      </c>
      <c r="H146" s="136">
        <v>15148</v>
      </c>
      <c r="I146" s="137"/>
      <c r="J146" s="138">
        <f>ROUND(I146*H146,2)</f>
        <v>0</v>
      </c>
      <c r="K146" s="134" t="s">
        <v>250</v>
      </c>
      <c r="L146" s="33"/>
      <c r="M146" s="139" t="s">
        <v>1</v>
      </c>
      <c r="N146" s="140" t="s">
        <v>52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251</v>
      </c>
      <c r="AT146" s="143" t="s">
        <v>246</v>
      </c>
      <c r="AU146" s="143" t="s">
        <v>96</v>
      </c>
      <c r="AY146" s="17" t="s">
        <v>245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94</v>
      </c>
      <c r="BK146" s="144">
        <f>ROUND(I146*H146,2)</f>
        <v>0</v>
      </c>
      <c r="BL146" s="17" t="s">
        <v>251</v>
      </c>
      <c r="BM146" s="143" t="s">
        <v>1456</v>
      </c>
    </row>
    <row r="147" spans="2:65" s="12" customFormat="1" ht="22.5">
      <c r="B147" s="152"/>
      <c r="D147" s="146" t="s">
        <v>253</v>
      </c>
      <c r="E147" s="153" t="s">
        <v>1</v>
      </c>
      <c r="F147" s="154" t="s">
        <v>1457</v>
      </c>
      <c r="H147" s="155">
        <v>7574</v>
      </c>
      <c r="I147" s="156"/>
      <c r="L147" s="152"/>
      <c r="M147" s="157"/>
      <c r="T147" s="158"/>
      <c r="AT147" s="153" t="s">
        <v>253</v>
      </c>
      <c r="AU147" s="153" t="s">
        <v>96</v>
      </c>
      <c r="AV147" s="12" t="s">
        <v>96</v>
      </c>
      <c r="AW147" s="12" t="s">
        <v>40</v>
      </c>
      <c r="AX147" s="12" t="s">
        <v>87</v>
      </c>
      <c r="AY147" s="153" t="s">
        <v>245</v>
      </c>
    </row>
    <row r="148" spans="2:65" s="12" customFormat="1" ht="11.25">
      <c r="B148" s="152"/>
      <c r="D148" s="146" t="s">
        <v>253</v>
      </c>
      <c r="E148" s="153" t="s">
        <v>1</v>
      </c>
      <c r="F148" s="154" t="s">
        <v>1458</v>
      </c>
      <c r="H148" s="155">
        <v>7574</v>
      </c>
      <c r="I148" s="156"/>
      <c r="L148" s="152"/>
      <c r="M148" s="157"/>
      <c r="T148" s="158"/>
      <c r="AT148" s="153" t="s">
        <v>253</v>
      </c>
      <c r="AU148" s="153" t="s">
        <v>96</v>
      </c>
      <c r="AV148" s="12" t="s">
        <v>96</v>
      </c>
      <c r="AW148" s="12" t="s">
        <v>40</v>
      </c>
      <c r="AX148" s="12" t="s">
        <v>87</v>
      </c>
      <c r="AY148" s="153" t="s">
        <v>245</v>
      </c>
    </row>
    <row r="149" spans="2:65" s="15" customFormat="1" ht="11.25">
      <c r="B149" s="177"/>
      <c r="D149" s="146" t="s">
        <v>253</v>
      </c>
      <c r="E149" s="178" t="s">
        <v>1</v>
      </c>
      <c r="F149" s="179" t="s">
        <v>695</v>
      </c>
      <c r="H149" s="180">
        <v>15148</v>
      </c>
      <c r="I149" s="181"/>
      <c r="L149" s="177"/>
      <c r="M149" s="182"/>
      <c r="T149" s="183"/>
      <c r="AT149" s="178" t="s">
        <v>253</v>
      </c>
      <c r="AU149" s="178" t="s">
        <v>96</v>
      </c>
      <c r="AV149" s="15" t="s">
        <v>114</v>
      </c>
      <c r="AW149" s="15" t="s">
        <v>40</v>
      </c>
      <c r="AX149" s="15" t="s">
        <v>94</v>
      </c>
      <c r="AY149" s="178" t="s">
        <v>245</v>
      </c>
    </row>
    <row r="150" spans="2:65" s="1" customFormat="1" ht="24.2" customHeight="1">
      <c r="B150" s="33"/>
      <c r="C150" s="132" t="s">
        <v>283</v>
      </c>
      <c r="D150" s="132" t="s">
        <v>246</v>
      </c>
      <c r="E150" s="133" t="s">
        <v>1459</v>
      </c>
      <c r="F150" s="134" t="s">
        <v>1460</v>
      </c>
      <c r="G150" s="135" t="s">
        <v>249</v>
      </c>
      <c r="H150" s="136">
        <v>7574</v>
      </c>
      <c r="I150" s="137"/>
      <c r="J150" s="138">
        <f>ROUND(I150*H150,2)</f>
        <v>0</v>
      </c>
      <c r="K150" s="134" t="s">
        <v>250</v>
      </c>
      <c r="L150" s="33"/>
      <c r="M150" s="139" t="s">
        <v>1</v>
      </c>
      <c r="N150" s="140" t="s">
        <v>52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251</v>
      </c>
      <c r="AT150" s="143" t="s">
        <v>246</v>
      </c>
      <c r="AU150" s="143" t="s">
        <v>96</v>
      </c>
      <c r="AY150" s="17" t="s">
        <v>245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94</v>
      </c>
      <c r="BK150" s="144">
        <f>ROUND(I150*H150,2)</f>
        <v>0</v>
      </c>
      <c r="BL150" s="17" t="s">
        <v>251</v>
      </c>
      <c r="BM150" s="143" t="s">
        <v>1461</v>
      </c>
    </row>
    <row r="151" spans="2:65" s="12" customFormat="1" ht="11.25">
      <c r="B151" s="152"/>
      <c r="D151" s="146" t="s">
        <v>253</v>
      </c>
      <c r="E151" s="153" t="s">
        <v>1</v>
      </c>
      <c r="F151" s="154" t="s">
        <v>1462</v>
      </c>
      <c r="H151" s="155">
        <v>7574</v>
      </c>
      <c r="I151" s="156"/>
      <c r="L151" s="152"/>
      <c r="M151" s="157"/>
      <c r="T151" s="158"/>
      <c r="AT151" s="153" t="s">
        <v>253</v>
      </c>
      <c r="AU151" s="153" t="s">
        <v>96</v>
      </c>
      <c r="AV151" s="12" t="s">
        <v>96</v>
      </c>
      <c r="AW151" s="12" t="s">
        <v>40</v>
      </c>
      <c r="AX151" s="12" t="s">
        <v>94</v>
      </c>
      <c r="AY151" s="153" t="s">
        <v>245</v>
      </c>
    </row>
    <row r="152" spans="2:65" s="1" customFormat="1" ht="33" customHeight="1">
      <c r="B152" s="33"/>
      <c r="C152" s="132" t="s">
        <v>194</v>
      </c>
      <c r="D152" s="132" t="s">
        <v>246</v>
      </c>
      <c r="E152" s="133" t="s">
        <v>1463</v>
      </c>
      <c r="F152" s="134" t="s">
        <v>1464</v>
      </c>
      <c r="G152" s="135" t="s">
        <v>249</v>
      </c>
      <c r="H152" s="136">
        <v>15148</v>
      </c>
      <c r="I152" s="137"/>
      <c r="J152" s="138">
        <f>ROUND(I152*H152,2)</f>
        <v>0</v>
      </c>
      <c r="K152" s="134" t="s">
        <v>250</v>
      </c>
      <c r="L152" s="33"/>
      <c r="M152" s="139" t="s">
        <v>1</v>
      </c>
      <c r="N152" s="140" t="s">
        <v>52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251</v>
      </c>
      <c r="AT152" s="143" t="s">
        <v>246</v>
      </c>
      <c r="AU152" s="143" t="s">
        <v>96</v>
      </c>
      <c r="AY152" s="17" t="s">
        <v>245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94</v>
      </c>
      <c r="BK152" s="144">
        <f>ROUND(I152*H152,2)</f>
        <v>0</v>
      </c>
      <c r="BL152" s="17" t="s">
        <v>251</v>
      </c>
      <c r="BM152" s="143" t="s">
        <v>1465</v>
      </c>
    </row>
    <row r="153" spans="2:65" s="12" customFormat="1" ht="11.25">
      <c r="B153" s="152"/>
      <c r="D153" s="146" t="s">
        <v>253</v>
      </c>
      <c r="E153" s="153" t="s">
        <v>1</v>
      </c>
      <c r="F153" s="154" t="s">
        <v>1466</v>
      </c>
      <c r="H153" s="155">
        <v>7574</v>
      </c>
      <c r="I153" s="156"/>
      <c r="L153" s="152"/>
      <c r="M153" s="157"/>
      <c r="T153" s="158"/>
      <c r="AT153" s="153" t="s">
        <v>253</v>
      </c>
      <c r="AU153" s="153" t="s">
        <v>96</v>
      </c>
      <c r="AV153" s="12" t="s">
        <v>96</v>
      </c>
      <c r="AW153" s="12" t="s">
        <v>40</v>
      </c>
      <c r="AX153" s="12" t="s">
        <v>87</v>
      </c>
      <c r="AY153" s="153" t="s">
        <v>245</v>
      </c>
    </row>
    <row r="154" spans="2:65" s="12" customFormat="1" ht="22.5">
      <c r="B154" s="152"/>
      <c r="D154" s="146" t="s">
        <v>253</v>
      </c>
      <c r="E154" s="153" t="s">
        <v>1</v>
      </c>
      <c r="F154" s="154" t="s">
        <v>1467</v>
      </c>
      <c r="H154" s="155">
        <v>7574</v>
      </c>
      <c r="I154" s="156"/>
      <c r="L154" s="152"/>
      <c r="M154" s="157"/>
      <c r="T154" s="158"/>
      <c r="AT154" s="153" t="s">
        <v>253</v>
      </c>
      <c r="AU154" s="153" t="s">
        <v>96</v>
      </c>
      <c r="AV154" s="12" t="s">
        <v>96</v>
      </c>
      <c r="AW154" s="12" t="s">
        <v>40</v>
      </c>
      <c r="AX154" s="12" t="s">
        <v>87</v>
      </c>
      <c r="AY154" s="153" t="s">
        <v>245</v>
      </c>
    </row>
    <row r="155" spans="2:65" s="11" customFormat="1" ht="22.5">
      <c r="B155" s="145"/>
      <c r="D155" s="146" t="s">
        <v>253</v>
      </c>
      <c r="E155" s="147" t="s">
        <v>1</v>
      </c>
      <c r="F155" s="148" t="s">
        <v>1468</v>
      </c>
      <c r="H155" s="147" t="s">
        <v>1</v>
      </c>
      <c r="I155" s="149"/>
      <c r="L155" s="145"/>
      <c r="M155" s="150"/>
      <c r="T155" s="151"/>
      <c r="AT155" s="147" t="s">
        <v>253</v>
      </c>
      <c r="AU155" s="147" t="s">
        <v>96</v>
      </c>
      <c r="AV155" s="11" t="s">
        <v>94</v>
      </c>
      <c r="AW155" s="11" t="s">
        <v>40</v>
      </c>
      <c r="AX155" s="11" t="s">
        <v>87</v>
      </c>
      <c r="AY155" s="147" t="s">
        <v>245</v>
      </c>
    </row>
    <row r="156" spans="2:65" s="11" customFormat="1" ht="22.5">
      <c r="B156" s="145"/>
      <c r="D156" s="146" t="s">
        <v>253</v>
      </c>
      <c r="E156" s="147" t="s">
        <v>1</v>
      </c>
      <c r="F156" s="148" t="s">
        <v>1469</v>
      </c>
      <c r="H156" s="147" t="s">
        <v>1</v>
      </c>
      <c r="I156" s="149"/>
      <c r="L156" s="145"/>
      <c r="M156" s="150"/>
      <c r="T156" s="151"/>
      <c r="AT156" s="147" t="s">
        <v>253</v>
      </c>
      <c r="AU156" s="147" t="s">
        <v>96</v>
      </c>
      <c r="AV156" s="11" t="s">
        <v>94</v>
      </c>
      <c r="AW156" s="11" t="s">
        <v>40</v>
      </c>
      <c r="AX156" s="11" t="s">
        <v>87</v>
      </c>
      <c r="AY156" s="147" t="s">
        <v>245</v>
      </c>
    </row>
    <row r="157" spans="2:65" s="15" customFormat="1" ht="11.25">
      <c r="B157" s="177"/>
      <c r="D157" s="146" t="s">
        <v>253</v>
      </c>
      <c r="E157" s="178" t="s">
        <v>1</v>
      </c>
      <c r="F157" s="179" t="s">
        <v>695</v>
      </c>
      <c r="H157" s="180">
        <v>15148</v>
      </c>
      <c r="I157" s="181"/>
      <c r="L157" s="177"/>
      <c r="M157" s="182"/>
      <c r="T157" s="183"/>
      <c r="AT157" s="178" t="s">
        <v>253</v>
      </c>
      <c r="AU157" s="178" t="s">
        <v>96</v>
      </c>
      <c r="AV157" s="15" t="s">
        <v>114</v>
      </c>
      <c r="AW157" s="15" t="s">
        <v>40</v>
      </c>
      <c r="AX157" s="15" t="s">
        <v>94</v>
      </c>
      <c r="AY157" s="178" t="s">
        <v>245</v>
      </c>
    </row>
    <row r="158" spans="2:65" s="1" customFormat="1" ht="16.5" customHeight="1">
      <c r="B158" s="33"/>
      <c r="C158" s="184" t="s">
        <v>189</v>
      </c>
      <c r="D158" s="184" t="s">
        <v>794</v>
      </c>
      <c r="E158" s="185" t="s">
        <v>1470</v>
      </c>
      <c r="F158" s="186" t="s">
        <v>1471</v>
      </c>
      <c r="G158" s="187" t="s">
        <v>258</v>
      </c>
      <c r="H158" s="188">
        <v>227.22</v>
      </c>
      <c r="I158" s="189"/>
      <c r="J158" s="190">
        <f>ROUND(I158*H158,2)</f>
        <v>0</v>
      </c>
      <c r="K158" s="186" t="s">
        <v>250</v>
      </c>
      <c r="L158" s="191"/>
      <c r="M158" s="192" t="s">
        <v>1</v>
      </c>
      <c r="N158" s="193" t="s">
        <v>52</v>
      </c>
      <c r="P158" s="141">
        <f>O158*H158</f>
        <v>0</v>
      </c>
      <c r="Q158" s="141">
        <v>1</v>
      </c>
      <c r="R158" s="141">
        <f>Q158*H158</f>
        <v>227.22</v>
      </c>
      <c r="S158" s="141">
        <v>0</v>
      </c>
      <c r="T158" s="142">
        <f>S158*H158</f>
        <v>0</v>
      </c>
      <c r="AR158" s="143" t="s">
        <v>194</v>
      </c>
      <c r="AT158" s="143" t="s">
        <v>794</v>
      </c>
      <c r="AU158" s="143" t="s">
        <v>96</v>
      </c>
      <c r="AY158" s="17" t="s">
        <v>245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94</v>
      </c>
      <c r="BK158" s="144">
        <f>ROUND(I158*H158,2)</f>
        <v>0</v>
      </c>
      <c r="BL158" s="17" t="s">
        <v>251</v>
      </c>
      <c r="BM158" s="143" t="s">
        <v>1472</v>
      </c>
    </row>
    <row r="159" spans="2:65" s="12" customFormat="1" ht="22.5">
      <c r="B159" s="152"/>
      <c r="D159" s="146" t="s">
        <v>253</v>
      </c>
      <c r="E159" s="153" t="s">
        <v>1</v>
      </c>
      <c r="F159" s="154" t="s">
        <v>1473</v>
      </c>
      <c r="H159" s="155">
        <v>227.22</v>
      </c>
      <c r="I159" s="156"/>
      <c r="L159" s="152"/>
      <c r="M159" s="157"/>
      <c r="T159" s="158"/>
      <c r="AT159" s="153" t="s">
        <v>253</v>
      </c>
      <c r="AU159" s="153" t="s">
        <v>96</v>
      </c>
      <c r="AV159" s="12" t="s">
        <v>96</v>
      </c>
      <c r="AW159" s="12" t="s">
        <v>40</v>
      </c>
      <c r="AX159" s="12" t="s">
        <v>94</v>
      </c>
      <c r="AY159" s="153" t="s">
        <v>245</v>
      </c>
    </row>
    <row r="160" spans="2:65" s="1" customFormat="1" ht="37.9" customHeight="1">
      <c r="B160" s="33"/>
      <c r="C160" s="132" t="s">
        <v>296</v>
      </c>
      <c r="D160" s="132" t="s">
        <v>246</v>
      </c>
      <c r="E160" s="133" t="s">
        <v>1474</v>
      </c>
      <c r="F160" s="134" t="s">
        <v>1475</v>
      </c>
      <c r="G160" s="135" t="s">
        <v>249</v>
      </c>
      <c r="H160" s="136">
        <v>7574</v>
      </c>
      <c r="I160" s="137"/>
      <c r="J160" s="138">
        <f>ROUND(I160*H160,2)</f>
        <v>0</v>
      </c>
      <c r="K160" s="134" t="s">
        <v>250</v>
      </c>
      <c r="L160" s="33"/>
      <c r="M160" s="139" t="s">
        <v>1</v>
      </c>
      <c r="N160" s="140" t="s">
        <v>52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251</v>
      </c>
      <c r="AT160" s="143" t="s">
        <v>246</v>
      </c>
      <c r="AU160" s="143" t="s">
        <v>96</v>
      </c>
      <c r="AY160" s="17" t="s">
        <v>245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94</v>
      </c>
      <c r="BK160" s="144">
        <f>ROUND(I160*H160,2)</f>
        <v>0</v>
      </c>
      <c r="BL160" s="17" t="s">
        <v>251</v>
      </c>
      <c r="BM160" s="143" t="s">
        <v>1476</v>
      </c>
    </row>
    <row r="161" spans="2:65" s="12" customFormat="1" ht="11.25">
      <c r="B161" s="152"/>
      <c r="D161" s="146" t="s">
        <v>253</v>
      </c>
      <c r="E161" s="153" t="s">
        <v>1</v>
      </c>
      <c r="F161" s="154" t="s">
        <v>1477</v>
      </c>
      <c r="H161" s="155">
        <v>7574</v>
      </c>
      <c r="I161" s="156"/>
      <c r="L161" s="152"/>
      <c r="M161" s="157"/>
      <c r="T161" s="158"/>
      <c r="AT161" s="153" t="s">
        <v>253</v>
      </c>
      <c r="AU161" s="153" t="s">
        <v>96</v>
      </c>
      <c r="AV161" s="12" t="s">
        <v>96</v>
      </c>
      <c r="AW161" s="12" t="s">
        <v>40</v>
      </c>
      <c r="AX161" s="12" t="s">
        <v>94</v>
      </c>
      <c r="AY161" s="153" t="s">
        <v>245</v>
      </c>
    </row>
    <row r="162" spans="2:65" s="1" customFormat="1" ht="21.75" customHeight="1">
      <c r="B162" s="33"/>
      <c r="C162" s="132" t="s">
        <v>301</v>
      </c>
      <c r="D162" s="132" t="s">
        <v>246</v>
      </c>
      <c r="E162" s="133" t="s">
        <v>1478</v>
      </c>
      <c r="F162" s="134" t="s">
        <v>1479</v>
      </c>
      <c r="G162" s="135" t="s">
        <v>249</v>
      </c>
      <c r="H162" s="136">
        <v>15148</v>
      </c>
      <c r="I162" s="137"/>
      <c r="J162" s="138">
        <f>ROUND(I162*H162,2)</f>
        <v>0</v>
      </c>
      <c r="K162" s="134" t="s">
        <v>250</v>
      </c>
      <c r="L162" s="33"/>
      <c r="M162" s="139" t="s">
        <v>1</v>
      </c>
      <c r="N162" s="140" t="s">
        <v>52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251</v>
      </c>
      <c r="AT162" s="143" t="s">
        <v>246</v>
      </c>
      <c r="AU162" s="143" t="s">
        <v>96</v>
      </c>
      <c r="AY162" s="17" t="s">
        <v>245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94</v>
      </c>
      <c r="BK162" s="144">
        <f>ROUND(I162*H162,2)</f>
        <v>0</v>
      </c>
      <c r="BL162" s="17" t="s">
        <v>251</v>
      </c>
      <c r="BM162" s="143" t="s">
        <v>1480</v>
      </c>
    </row>
    <row r="163" spans="2:65" s="12" customFormat="1" ht="11.25">
      <c r="B163" s="152"/>
      <c r="D163" s="146" t="s">
        <v>253</v>
      </c>
      <c r="E163" s="153" t="s">
        <v>1</v>
      </c>
      <c r="F163" s="154" t="s">
        <v>1481</v>
      </c>
      <c r="H163" s="155">
        <v>15148</v>
      </c>
      <c r="I163" s="156"/>
      <c r="L163" s="152"/>
      <c r="M163" s="157"/>
      <c r="T163" s="158"/>
      <c r="AT163" s="153" t="s">
        <v>253</v>
      </c>
      <c r="AU163" s="153" t="s">
        <v>96</v>
      </c>
      <c r="AV163" s="12" t="s">
        <v>96</v>
      </c>
      <c r="AW163" s="12" t="s">
        <v>40</v>
      </c>
      <c r="AX163" s="12" t="s">
        <v>94</v>
      </c>
      <c r="AY163" s="153" t="s">
        <v>245</v>
      </c>
    </row>
    <row r="164" spans="2:65" s="1" customFormat="1" ht="33" customHeight="1">
      <c r="B164" s="33"/>
      <c r="C164" s="132" t="s">
        <v>8</v>
      </c>
      <c r="D164" s="132" t="s">
        <v>246</v>
      </c>
      <c r="E164" s="133" t="s">
        <v>1482</v>
      </c>
      <c r="F164" s="134" t="s">
        <v>1483</v>
      </c>
      <c r="G164" s="135" t="s">
        <v>249</v>
      </c>
      <c r="H164" s="136">
        <v>7574</v>
      </c>
      <c r="I164" s="137"/>
      <c r="J164" s="138">
        <f>ROUND(I164*H164,2)</f>
        <v>0</v>
      </c>
      <c r="K164" s="134" t="s">
        <v>250</v>
      </c>
      <c r="L164" s="33"/>
      <c r="M164" s="139" t="s">
        <v>1</v>
      </c>
      <c r="N164" s="140" t="s">
        <v>52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251</v>
      </c>
      <c r="AT164" s="143" t="s">
        <v>246</v>
      </c>
      <c r="AU164" s="143" t="s">
        <v>96</v>
      </c>
      <c r="AY164" s="17" t="s">
        <v>245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94</v>
      </c>
      <c r="BK164" s="144">
        <f>ROUND(I164*H164,2)</f>
        <v>0</v>
      </c>
      <c r="BL164" s="17" t="s">
        <v>251</v>
      </c>
      <c r="BM164" s="143" t="s">
        <v>1484</v>
      </c>
    </row>
    <row r="165" spans="2:65" s="12" customFormat="1" ht="11.25">
      <c r="B165" s="152"/>
      <c r="D165" s="146" t="s">
        <v>253</v>
      </c>
      <c r="E165" s="153" t="s">
        <v>1</v>
      </c>
      <c r="F165" s="154" t="s">
        <v>1485</v>
      </c>
      <c r="H165" s="155">
        <v>7574</v>
      </c>
      <c r="I165" s="156"/>
      <c r="L165" s="152"/>
      <c r="M165" s="157"/>
      <c r="T165" s="158"/>
      <c r="AT165" s="153" t="s">
        <v>253</v>
      </c>
      <c r="AU165" s="153" t="s">
        <v>96</v>
      </c>
      <c r="AV165" s="12" t="s">
        <v>96</v>
      </c>
      <c r="AW165" s="12" t="s">
        <v>40</v>
      </c>
      <c r="AX165" s="12" t="s">
        <v>94</v>
      </c>
      <c r="AY165" s="153" t="s">
        <v>245</v>
      </c>
    </row>
    <row r="166" spans="2:65" s="1" customFormat="1" ht="24.2" customHeight="1">
      <c r="B166" s="33"/>
      <c r="C166" s="132" t="s">
        <v>314</v>
      </c>
      <c r="D166" s="132" t="s">
        <v>246</v>
      </c>
      <c r="E166" s="133" t="s">
        <v>1486</v>
      </c>
      <c r="F166" s="134" t="s">
        <v>1487</v>
      </c>
      <c r="G166" s="135" t="s">
        <v>249</v>
      </c>
      <c r="H166" s="136">
        <v>7574</v>
      </c>
      <c r="I166" s="137"/>
      <c r="J166" s="138">
        <f>ROUND(I166*H166,2)</f>
        <v>0</v>
      </c>
      <c r="K166" s="134" t="s">
        <v>250</v>
      </c>
      <c r="L166" s="33"/>
      <c r="M166" s="139" t="s">
        <v>1</v>
      </c>
      <c r="N166" s="140" t="s">
        <v>52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251</v>
      </c>
      <c r="AT166" s="143" t="s">
        <v>246</v>
      </c>
      <c r="AU166" s="143" t="s">
        <v>96</v>
      </c>
      <c r="AY166" s="17" t="s">
        <v>245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94</v>
      </c>
      <c r="BK166" s="144">
        <f>ROUND(I166*H166,2)</f>
        <v>0</v>
      </c>
      <c r="BL166" s="17" t="s">
        <v>251</v>
      </c>
      <c r="BM166" s="143" t="s">
        <v>1488</v>
      </c>
    </row>
    <row r="167" spans="2:65" s="12" customFormat="1" ht="22.5">
      <c r="B167" s="152"/>
      <c r="D167" s="146" t="s">
        <v>253</v>
      </c>
      <c r="E167" s="153" t="s">
        <v>1</v>
      </c>
      <c r="F167" s="154" t="s">
        <v>1489</v>
      </c>
      <c r="H167" s="155">
        <v>7574</v>
      </c>
      <c r="I167" s="156"/>
      <c r="L167" s="152"/>
      <c r="M167" s="157"/>
      <c r="T167" s="158"/>
      <c r="AT167" s="153" t="s">
        <v>253</v>
      </c>
      <c r="AU167" s="153" t="s">
        <v>96</v>
      </c>
      <c r="AV167" s="12" t="s">
        <v>96</v>
      </c>
      <c r="AW167" s="12" t="s">
        <v>40</v>
      </c>
      <c r="AX167" s="12" t="s">
        <v>94</v>
      </c>
      <c r="AY167" s="153" t="s">
        <v>245</v>
      </c>
    </row>
    <row r="168" spans="2:65" s="11" customFormat="1" ht="33.75">
      <c r="B168" s="145"/>
      <c r="D168" s="146" t="s">
        <v>253</v>
      </c>
      <c r="E168" s="147" t="s">
        <v>1</v>
      </c>
      <c r="F168" s="148" t="s">
        <v>1490</v>
      </c>
      <c r="H168" s="147" t="s">
        <v>1</v>
      </c>
      <c r="I168" s="149"/>
      <c r="L168" s="145"/>
      <c r="M168" s="150"/>
      <c r="T168" s="151"/>
      <c r="AT168" s="147" t="s">
        <v>253</v>
      </c>
      <c r="AU168" s="147" t="s">
        <v>96</v>
      </c>
      <c r="AV168" s="11" t="s">
        <v>94</v>
      </c>
      <c r="AW168" s="11" t="s">
        <v>40</v>
      </c>
      <c r="AX168" s="11" t="s">
        <v>87</v>
      </c>
      <c r="AY168" s="147" t="s">
        <v>245</v>
      </c>
    </row>
    <row r="169" spans="2:65" s="1" customFormat="1" ht="49.15" customHeight="1">
      <c r="B169" s="33"/>
      <c r="C169" s="184" t="s">
        <v>322</v>
      </c>
      <c r="D169" s="184" t="s">
        <v>794</v>
      </c>
      <c r="E169" s="185" t="s">
        <v>1491</v>
      </c>
      <c r="F169" s="186" t="s">
        <v>1492</v>
      </c>
      <c r="G169" s="187" t="s">
        <v>380</v>
      </c>
      <c r="H169" s="188">
        <v>195.03100000000001</v>
      </c>
      <c r="I169" s="189"/>
      <c r="J169" s="190">
        <f>ROUND(I169*H169,2)</f>
        <v>0</v>
      </c>
      <c r="K169" s="186" t="s">
        <v>266</v>
      </c>
      <c r="L169" s="191"/>
      <c r="M169" s="192" t="s">
        <v>1</v>
      </c>
      <c r="N169" s="193" t="s">
        <v>52</v>
      </c>
      <c r="P169" s="141">
        <f>O169*H169</f>
        <v>0</v>
      </c>
      <c r="Q169" s="141">
        <v>1E-3</v>
      </c>
      <c r="R169" s="141">
        <f>Q169*H169</f>
        <v>0.19503100000000001</v>
      </c>
      <c r="S169" s="141">
        <v>0</v>
      </c>
      <c r="T169" s="142">
        <f>S169*H169</f>
        <v>0</v>
      </c>
      <c r="AR169" s="143" t="s">
        <v>194</v>
      </c>
      <c r="AT169" s="143" t="s">
        <v>794</v>
      </c>
      <c r="AU169" s="143" t="s">
        <v>96</v>
      </c>
      <c r="AY169" s="17" t="s">
        <v>245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94</v>
      </c>
      <c r="BK169" s="144">
        <f>ROUND(I169*H169,2)</f>
        <v>0</v>
      </c>
      <c r="BL169" s="17" t="s">
        <v>251</v>
      </c>
      <c r="BM169" s="143" t="s">
        <v>1493</v>
      </c>
    </row>
    <row r="170" spans="2:65" s="12" customFormat="1" ht="22.5">
      <c r="B170" s="152"/>
      <c r="D170" s="146" t="s">
        <v>253</v>
      </c>
      <c r="E170" s="153" t="s">
        <v>1</v>
      </c>
      <c r="F170" s="154" t="s">
        <v>1494</v>
      </c>
      <c r="H170" s="155">
        <v>195.03100000000001</v>
      </c>
      <c r="I170" s="156"/>
      <c r="L170" s="152"/>
      <c r="M170" s="157"/>
      <c r="T170" s="158"/>
      <c r="AT170" s="153" t="s">
        <v>253</v>
      </c>
      <c r="AU170" s="153" t="s">
        <v>96</v>
      </c>
      <c r="AV170" s="12" t="s">
        <v>96</v>
      </c>
      <c r="AW170" s="12" t="s">
        <v>40</v>
      </c>
      <c r="AX170" s="12" t="s">
        <v>94</v>
      </c>
      <c r="AY170" s="153" t="s">
        <v>245</v>
      </c>
    </row>
    <row r="171" spans="2:65" s="11" customFormat="1" ht="22.5">
      <c r="B171" s="145"/>
      <c r="D171" s="146" t="s">
        <v>253</v>
      </c>
      <c r="E171" s="147" t="s">
        <v>1</v>
      </c>
      <c r="F171" s="148" t="s">
        <v>1495</v>
      </c>
      <c r="H171" s="147" t="s">
        <v>1</v>
      </c>
      <c r="I171" s="149"/>
      <c r="L171" s="145"/>
      <c r="M171" s="150"/>
      <c r="T171" s="151"/>
      <c r="AT171" s="147" t="s">
        <v>253</v>
      </c>
      <c r="AU171" s="147" t="s">
        <v>96</v>
      </c>
      <c r="AV171" s="11" t="s">
        <v>94</v>
      </c>
      <c r="AW171" s="11" t="s">
        <v>40</v>
      </c>
      <c r="AX171" s="11" t="s">
        <v>87</v>
      </c>
      <c r="AY171" s="147" t="s">
        <v>245</v>
      </c>
    </row>
    <row r="172" spans="2:65" s="1" customFormat="1" ht="24.2" customHeight="1">
      <c r="B172" s="33"/>
      <c r="C172" s="132" t="s">
        <v>324</v>
      </c>
      <c r="D172" s="132" t="s">
        <v>246</v>
      </c>
      <c r="E172" s="133" t="s">
        <v>1496</v>
      </c>
      <c r="F172" s="134" t="s">
        <v>1497</v>
      </c>
      <c r="G172" s="135" t="s">
        <v>258</v>
      </c>
      <c r="H172" s="136">
        <v>0.22700000000000001</v>
      </c>
      <c r="I172" s="137"/>
      <c r="J172" s="138">
        <f>ROUND(I172*H172,2)</f>
        <v>0</v>
      </c>
      <c r="K172" s="134" t="s">
        <v>250</v>
      </c>
      <c r="L172" s="33"/>
      <c r="M172" s="139" t="s">
        <v>1</v>
      </c>
      <c r="N172" s="140" t="s">
        <v>52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251</v>
      </c>
      <c r="AT172" s="143" t="s">
        <v>246</v>
      </c>
      <c r="AU172" s="143" t="s">
        <v>96</v>
      </c>
      <c r="AY172" s="17" t="s">
        <v>245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94</v>
      </c>
      <c r="BK172" s="144">
        <f>ROUND(I172*H172,2)</f>
        <v>0</v>
      </c>
      <c r="BL172" s="17" t="s">
        <v>251</v>
      </c>
      <c r="BM172" s="143" t="s">
        <v>1498</v>
      </c>
    </row>
    <row r="173" spans="2:65" s="12" customFormat="1" ht="11.25">
      <c r="B173" s="152"/>
      <c r="D173" s="146" t="s">
        <v>253</v>
      </c>
      <c r="E173" s="153" t="s">
        <v>1</v>
      </c>
      <c r="F173" s="154" t="s">
        <v>1499</v>
      </c>
      <c r="H173" s="155">
        <v>0.22700000000000001</v>
      </c>
      <c r="I173" s="156"/>
      <c r="L173" s="152"/>
      <c r="M173" s="157"/>
      <c r="T173" s="158"/>
      <c r="AT173" s="153" t="s">
        <v>253</v>
      </c>
      <c r="AU173" s="153" t="s">
        <v>96</v>
      </c>
      <c r="AV173" s="12" t="s">
        <v>96</v>
      </c>
      <c r="AW173" s="12" t="s">
        <v>40</v>
      </c>
      <c r="AX173" s="12" t="s">
        <v>94</v>
      </c>
      <c r="AY173" s="153" t="s">
        <v>245</v>
      </c>
    </row>
    <row r="174" spans="2:65" s="1" customFormat="1" ht="24.2" customHeight="1">
      <c r="B174" s="33"/>
      <c r="C174" s="184" t="s">
        <v>327</v>
      </c>
      <c r="D174" s="184" t="s">
        <v>794</v>
      </c>
      <c r="E174" s="185" t="s">
        <v>1500</v>
      </c>
      <c r="F174" s="186" t="s">
        <v>1501</v>
      </c>
      <c r="G174" s="187" t="s">
        <v>380</v>
      </c>
      <c r="H174" s="188">
        <v>234.03700000000001</v>
      </c>
      <c r="I174" s="189"/>
      <c r="J174" s="190">
        <f>ROUND(I174*H174,2)</f>
        <v>0</v>
      </c>
      <c r="K174" s="186" t="s">
        <v>266</v>
      </c>
      <c r="L174" s="191"/>
      <c r="M174" s="192" t="s">
        <v>1</v>
      </c>
      <c r="N174" s="193" t="s">
        <v>52</v>
      </c>
      <c r="P174" s="141">
        <f>O174*H174</f>
        <v>0</v>
      </c>
      <c r="Q174" s="141">
        <v>1E-3</v>
      </c>
      <c r="R174" s="141">
        <f>Q174*H174</f>
        <v>0.23403700000000002</v>
      </c>
      <c r="S174" s="141">
        <v>0</v>
      </c>
      <c r="T174" s="142">
        <f>S174*H174</f>
        <v>0</v>
      </c>
      <c r="AR174" s="143" t="s">
        <v>194</v>
      </c>
      <c r="AT174" s="143" t="s">
        <v>794</v>
      </c>
      <c r="AU174" s="143" t="s">
        <v>96</v>
      </c>
      <c r="AY174" s="17" t="s">
        <v>245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94</v>
      </c>
      <c r="BK174" s="144">
        <f>ROUND(I174*H174,2)</f>
        <v>0</v>
      </c>
      <c r="BL174" s="17" t="s">
        <v>251</v>
      </c>
      <c r="BM174" s="143" t="s">
        <v>1502</v>
      </c>
    </row>
    <row r="175" spans="2:65" s="12" customFormat="1" ht="11.25">
      <c r="B175" s="152"/>
      <c r="D175" s="146" t="s">
        <v>253</v>
      </c>
      <c r="E175" s="153" t="s">
        <v>1</v>
      </c>
      <c r="F175" s="154" t="s">
        <v>1503</v>
      </c>
      <c r="H175" s="155">
        <v>234.03700000000001</v>
      </c>
      <c r="I175" s="156"/>
      <c r="L175" s="152"/>
      <c r="M175" s="157"/>
      <c r="T175" s="158"/>
      <c r="AT175" s="153" t="s">
        <v>253</v>
      </c>
      <c r="AU175" s="153" t="s">
        <v>96</v>
      </c>
      <c r="AV175" s="12" t="s">
        <v>96</v>
      </c>
      <c r="AW175" s="12" t="s">
        <v>40</v>
      </c>
      <c r="AX175" s="12" t="s">
        <v>94</v>
      </c>
      <c r="AY175" s="153" t="s">
        <v>245</v>
      </c>
    </row>
    <row r="176" spans="2:65" s="1" customFormat="1" ht="16.5" customHeight="1">
      <c r="B176" s="33"/>
      <c r="C176" s="132" t="s">
        <v>331</v>
      </c>
      <c r="D176" s="132" t="s">
        <v>246</v>
      </c>
      <c r="E176" s="133" t="s">
        <v>1504</v>
      </c>
      <c r="F176" s="134" t="s">
        <v>1505</v>
      </c>
      <c r="G176" s="135" t="s">
        <v>249</v>
      </c>
      <c r="H176" s="136">
        <v>7574</v>
      </c>
      <c r="I176" s="137"/>
      <c r="J176" s="138">
        <f>ROUND(I176*H176,2)</f>
        <v>0</v>
      </c>
      <c r="K176" s="134" t="s">
        <v>250</v>
      </c>
      <c r="L176" s="33"/>
      <c r="M176" s="139" t="s">
        <v>1</v>
      </c>
      <c r="N176" s="140" t="s">
        <v>52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251</v>
      </c>
      <c r="AT176" s="143" t="s">
        <v>246</v>
      </c>
      <c r="AU176" s="143" t="s">
        <v>96</v>
      </c>
      <c r="AY176" s="17" t="s">
        <v>245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94</v>
      </c>
      <c r="BK176" s="144">
        <f>ROUND(I176*H176,2)</f>
        <v>0</v>
      </c>
      <c r="BL176" s="17" t="s">
        <v>251</v>
      </c>
      <c r="BM176" s="143" t="s">
        <v>1506</v>
      </c>
    </row>
    <row r="177" spans="2:65" s="12" customFormat="1" ht="11.25">
      <c r="B177" s="152"/>
      <c r="D177" s="146" t="s">
        <v>253</v>
      </c>
      <c r="E177" s="153" t="s">
        <v>1</v>
      </c>
      <c r="F177" s="154" t="s">
        <v>1507</v>
      </c>
      <c r="H177" s="155">
        <v>7574</v>
      </c>
      <c r="I177" s="156"/>
      <c r="L177" s="152"/>
      <c r="M177" s="157"/>
      <c r="T177" s="158"/>
      <c r="AT177" s="153" t="s">
        <v>253</v>
      </c>
      <c r="AU177" s="153" t="s">
        <v>96</v>
      </c>
      <c r="AV177" s="12" t="s">
        <v>96</v>
      </c>
      <c r="AW177" s="12" t="s">
        <v>40</v>
      </c>
      <c r="AX177" s="12" t="s">
        <v>94</v>
      </c>
      <c r="AY177" s="153" t="s">
        <v>245</v>
      </c>
    </row>
    <row r="178" spans="2:65" s="1" customFormat="1" ht="16.5" customHeight="1">
      <c r="B178" s="33"/>
      <c r="C178" s="132" t="s">
        <v>337</v>
      </c>
      <c r="D178" s="132" t="s">
        <v>246</v>
      </c>
      <c r="E178" s="133" t="s">
        <v>1508</v>
      </c>
      <c r="F178" s="134" t="s">
        <v>1509</v>
      </c>
      <c r="G178" s="135" t="s">
        <v>350</v>
      </c>
      <c r="H178" s="136">
        <v>75.739999999999995</v>
      </c>
      <c r="I178" s="137"/>
      <c r="J178" s="138">
        <f>ROUND(I178*H178,2)</f>
        <v>0</v>
      </c>
      <c r="K178" s="134" t="s">
        <v>250</v>
      </c>
      <c r="L178" s="33"/>
      <c r="M178" s="139" t="s">
        <v>1</v>
      </c>
      <c r="N178" s="140" t="s">
        <v>52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251</v>
      </c>
      <c r="AT178" s="143" t="s">
        <v>246</v>
      </c>
      <c r="AU178" s="143" t="s">
        <v>96</v>
      </c>
      <c r="AY178" s="17" t="s">
        <v>245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94</v>
      </c>
      <c r="BK178" s="144">
        <f>ROUND(I178*H178,2)</f>
        <v>0</v>
      </c>
      <c r="BL178" s="17" t="s">
        <v>251</v>
      </c>
      <c r="BM178" s="143" t="s">
        <v>1510</v>
      </c>
    </row>
    <row r="179" spans="2:65" s="12" customFormat="1" ht="11.25">
      <c r="B179" s="152"/>
      <c r="D179" s="146" t="s">
        <v>253</v>
      </c>
      <c r="E179" s="153" t="s">
        <v>1</v>
      </c>
      <c r="F179" s="154" t="s">
        <v>1511</v>
      </c>
      <c r="H179" s="155">
        <v>75.739999999999995</v>
      </c>
      <c r="I179" s="156"/>
      <c r="L179" s="152"/>
      <c r="M179" s="157"/>
      <c r="T179" s="158"/>
      <c r="AT179" s="153" t="s">
        <v>253</v>
      </c>
      <c r="AU179" s="153" t="s">
        <v>96</v>
      </c>
      <c r="AV179" s="12" t="s">
        <v>96</v>
      </c>
      <c r="AW179" s="12" t="s">
        <v>40</v>
      </c>
      <c r="AX179" s="12" t="s">
        <v>94</v>
      </c>
      <c r="AY179" s="153" t="s">
        <v>245</v>
      </c>
    </row>
    <row r="180" spans="2:65" s="11" customFormat="1" ht="11.25">
      <c r="B180" s="145"/>
      <c r="D180" s="146" t="s">
        <v>253</v>
      </c>
      <c r="E180" s="147" t="s">
        <v>1</v>
      </c>
      <c r="F180" s="148" t="s">
        <v>1317</v>
      </c>
      <c r="H180" s="147" t="s">
        <v>1</v>
      </c>
      <c r="I180" s="149"/>
      <c r="L180" s="145"/>
      <c r="M180" s="150"/>
      <c r="T180" s="151"/>
      <c r="AT180" s="147" t="s">
        <v>253</v>
      </c>
      <c r="AU180" s="147" t="s">
        <v>96</v>
      </c>
      <c r="AV180" s="11" t="s">
        <v>94</v>
      </c>
      <c r="AW180" s="11" t="s">
        <v>40</v>
      </c>
      <c r="AX180" s="11" t="s">
        <v>87</v>
      </c>
      <c r="AY180" s="147" t="s">
        <v>245</v>
      </c>
    </row>
    <row r="181" spans="2:65" s="1" customFormat="1" ht="21.75" customHeight="1">
      <c r="B181" s="33"/>
      <c r="C181" s="132" t="s">
        <v>342</v>
      </c>
      <c r="D181" s="132" t="s">
        <v>246</v>
      </c>
      <c r="E181" s="133" t="s">
        <v>1319</v>
      </c>
      <c r="F181" s="134" t="s">
        <v>1320</v>
      </c>
      <c r="G181" s="135" t="s">
        <v>350</v>
      </c>
      <c r="H181" s="136">
        <v>75.739999999999995</v>
      </c>
      <c r="I181" s="137"/>
      <c r="J181" s="138">
        <f>ROUND(I181*H181,2)</f>
        <v>0</v>
      </c>
      <c r="K181" s="134" t="s">
        <v>250</v>
      </c>
      <c r="L181" s="33"/>
      <c r="M181" s="139" t="s">
        <v>1</v>
      </c>
      <c r="N181" s="140" t="s">
        <v>52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251</v>
      </c>
      <c r="AT181" s="143" t="s">
        <v>246</v>
      </c>
      <c r="AU181" s="143" t="s">
        <v>96</v>
      </c>
      <c r="AY181" s="17" t="s">
        <v>245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94</v>
      </c>
      <c r="BK181" s="144">
        <f>ROUND(I181*H181,2)</f>
        <v>0</v>
      </c>
      <c r="BL181" s="17" t="s">
        <v>251</v>
      </c>
      <c r="BM181" s="143" t="s">
        <v>1512</v>
      </c>
    </row>
    <row r="182" spans="2:65" s="12" customFormat="1" ht="11.25">
      <c r="B182" s="152"/>
      <c r="D182" s="146" t="s">
        <v>253</v>
      </c>
      <c r="E182" s="153" t="s">
        <v>1</v>
      </c>
      <c r="F182" s="154" t="s">
        <v>1513</v>
      </c>
      <c r="H182" s="155">
        <v>75.739999999999995</v>
      </c>
      <c r="I182" s="156"/>
      <c r="L182" s="152"/>
      <c r="M182" s="157"/>
      <c r="T182" s="158"/>
      <c r="AT182" s="153" t="s">
        <v>253</v>
      </c>
      <c r="AU182" s="153" t="s">
        <v>96</v>
      </c>
      <c r="AV182" s="12" t="s">
        <v>96</v>
      </c>
      <c r="AW182" s="12" t="s">
        <v>40</v>
      </c>
      <c r="AX182" s="12" t="s">
        <v>94</v>
      </c>
      <c r="AY182" s="153" t="s">
        <v>245</v>
      </c>
    </row>
    <row r="183" spans="2:65" s="10" customFormat="1" ht="22.9" customHeight="1">
      <c r="B183" s="122"/>
      <c r="D183" s="123" t="s">
        <v>86</v>
      </c>
      <c r="E183" s="175" t="s">
        <v>1325</v>
      </c>
      <c r="F183" s="175" t="s">
        <v>1514</v>
      </c>
      <c r="I183" s="125"/>
      <c r="J183" s="176">
        <f>BK183</f>
        <v>0</v>
      </c>
      <c r="L183" s="122"/>
      <c r="M183" s="127"/>
      <c r="P183" s="128">
        <f>SUM(P184:P198)</f>
        <v>0</v>
      </c>
      <c r="R183" s="128">
        <f>SUM(R184:R198)</f>
        <v>3.9005999999999999E-2</v>
      </c>
      <c r="T183" s="129">
        <f>SUM(T184:T198)</f>
        <v>0</v>
      </c>
      <c r="AR183" s="123" t="s">
        <v>94</v>
      </c>
      <c r="AT183" s="130" t="s">
        <v>86</v>
      </c>
      <c r="AU183" s="130" t="s">
        <v>94</v>
      </c>
      <c r="AY183" s="123" t="s">
        <v>245</v>
      </c>
      <c r="BK183" s="131">
        <f>SUM(BK184:BK198)</f>
        <v>0</v>
      </c>
    </row>
    <row r="184" spans="2:65" s="1" customFormat="1" ht="55.5" customHeight="1">
      <c r="B184" s="33"/>
      <c r="C184" s="132" t="s">
        <v>347</v>
      </c>
      <c r="D184" s="132" t="s">
        <v>246</v>
      </c>
      <c r="E184" s="133" t="s">
        <v>1343</v>
      </c>
      <c r="F184" s="134" t="s">
        <v>1344</v>
      </c>
      <c r="G184" s="135" t="s">
        <v>258</v>
      </c>
      <c r="H184" s="136">
        <v>56.805</v>
      </c>
      <c r="I184" s="137"/>
      <c r="J184" s="138">
        <f>ROUND(I184*H184,2)</f>
        <v>0</v>
      </c>
      <c r="K184" s="134" t="s">
        <v>266</v>
      </c>
      <c r="L184" s="33"/>
      <c r="M184" s="139" t="s">
        <v>1</v>
      </c>
      <c r="N184" s="140" t="s">
        <v>52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251</v>
      </c>
      <c r="AT184" s="143" t="s">
        <v>246</v>
      </c>
      <c r="AU184" s="143" t="s">
        <v>96</v>
      </c>
      <c r="AY184" s="17" t="s">
        <v>245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94</v>
      </c>
      <c r="BK184" s="144">
        <f>ROUND(I184*H184,2)</f>
        <v>0</v>
      </c>
      <c r="BL184" s="17" t="s">
        <v>251</v>
      </c>
      <c r="BM184" s="143" t="s">
        <v>1515</v>
      </c>
    </row>
    <row r="185" spans="2:65" s="11" customFormat="1" ht="11.25">
      <c r="B185" s="145"/>
      <c r="D185" s="146" t="s">
        <v>253</v>
      </c>
      <c r="E185" s="147" t="s">
        <v>1</v>
      </c>
      <c r="F185" s="148" t="s">
        <v>1170</v>
      </c>
      <c r="H185" s="147" t="s">
        <v>1</v>
      </c>
      <c r="I185" s="149"/>
      <c r="L185" s="145"/>
      <c r="M185" s="150"/>
      <c r="T185" s="151"/>
      <c r="AT185" s="147" t="s">
        <v>253</v>
      </c>
      <c r="AU185" s="147" t="s">
        <v>96</v>
      </c>
      <c r="AV185" s="11" t="s">
        <v>94</v>
      </c>
      <c r="AW185" s="11" t="s">
        <v>40</v>
      </c>
      <c r="AX185" s="11" t="s">
        <v>87</v>
      </c>
      <c r="AY185" s="147" t="s">
        <v>245</v>
      </c>
    </row>
    <row r="186" spans="2:65" s="12" customFormat="1" ht="22.5">
      <c r="B186" s="152"/>
      <c r="D186" s="146" t="s">
        <v>253</v>
      </c>
      <c r="E186" s="153" t="s">
        <v>1</v>
      </c>
      <c r="F186" s="154" t="s">
        <v>1516</v>
      </c>
      <c r="H186" s="155">
        <v>56.805</v>
      </c>
      <c r="I186" s="156"/>
      <c r="L186" s="152"/>
      <c r="M186" s="157"/>
      <c r="T186" s="158"/>
      <c r="AT186" s="153" t="s">
        <v>253</v>
      </c>
      <c r="AU186" s="153" t="s">
        <v>96</v>
      </c>
      <c r="AV186" s="12" t="s">
        <v>96</v>
      </c>
      <c r="AW186" s="12" t="s">
        <v>40</v>
      </c>
      <c r="AX186" s="12" t="s">
        <v>94</v>
      </c>
      <c r="AY186" s="153" t="s">
        <v>245</v>
      </c>
    </row>
    <row r="187" spans="2:65" s="1" customFormat="1" ht="21.75" customHeight="1">
      <c r="B187" s="33"/>
      <c r="C187" s="132" t="s">
        <v>7</v>
      </c>
      <c r="D187" s="132" t="s">
        <v>246</v>
      </c>
      <c r="E187" s="133" t="s">
        <v>1517</v>
      </c>
      <c r="F187" s="134" t="s">
        <v>1518</v>
      </c>
      <c r="G187" s="135" t="s">
        <v>249</v>
      </c>
      <c r="H187" s="136">
        <v>7574</v>
      </c>
      <c r="I187" s="137"/>
      <c r="J187" s="138">
        <f>ROUND(I187*H187,2)</f>
        <v>0</v>
      </c>
      <c r="K187" s="134" t="s">
        <v>250</v>
      </c>
      <c r="L187" s="33"/>
      <c r="M187" s="139" t="s">
        <v>1</v>
      </c>
      <c r="N187" s="140" t="s">
        <v>52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251</v>
      </c>
      <c r="AT187" s="143" t="s">
        <v>246</v>
      </c>
      <c r="AU187" s="143" t="s">
        <v>96</v>
      </c>
      <c r="AY187" s="17" t="s">
        <v>245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94</v>
      </c>
      <c r="BK187" s="144">
        <f>ROUND(I187*H187,2)</f>
        <v>0</v>
      </c>
      <c r="BL187" s="17" t="s">
        <v>251</v>
      </c>
      <c r="BM187" s="143" t="s">
        <v>1519</v>
      </c>
    </row>
    <row r="188" spans="2:65" s="12" customFormat="1" ht="11.25">
      <c r="B188" s="152"/>
      <c r="D188" s="146" t="s">
        <v>253</v>
      </c>
      <c r="E188" s="153" t="s">
        <v>1</v>
      </c>
      <c r="F188" s="154" t="s">
        <v>1520</v>
      </c>
      <c r="H188" s="155">
        <v>7574</v>
      </c>
      <c r="I188" s="156"/>
      <c r="L188" s="152"/>
      <c r="M188" s="157"/>
      <c r="T188" s="158"/>
      <c r="AT188" s="153" t="s">
        <v>253</v>
      </c>
      <c r="AU188" s="153" t="s">
        <v>96</v>
      </c>
      <c r="AV188" s="12" t="s">
        <v>96</v>
      </c>
      <c r="AW188" s="12" t="s">
        <v>40</v>
      </c>
      <c r="AX188" s="12" t="s">
        <v>94</v>
      </c>
      <c r="AY188" s="153" t="s">
        <v>245</v>
      </c>
    </row>
    <row r="189" spans="2:65" s="11" customFormat="1" ht="22.5">
      <c r="B189" s="145"/>
      <c r="D189" s="146" t="s">
        <v>253</v>
      </c>
      <c r="E189" s="147" t="s">
        <v>1</v>
      </c>
      <c r="F189" s="148" t="s">
        <v>1521</v>
      </c>
      <c r="H189" s="147" t="s">
        <v>1</v>
      </c>
      <c r="I189" s="149"/>
      <c r="L189" s="145"/>
      <c r="M189" s="150"/>
      <c r="T189" s="151"/>
      <c r="AT189" s="147" t="s">
        <v>253</v>
      </c>
      <c r="AU189" s="147" t="s">
        <v>96</v>
      </c>
      <c r="AV189" s="11" t="s">
        <v>94</v>
      </c>
      <c r="AW189" s="11" t="s">
        <v>40</v>
      </c>
      <c r="AX189" s="11" t="s">
        <v>87</v>
      </c>
      <c r="AY189" s="147" t="s">
        <v>245</v>
      </c>
    </row>
    <row r="190" spans="2:65" s="1" customFormat="1" ht="24.2" customHeight="1">
      <c r="B190" s="33"/>
      <c r="C190" s="132" t="s">
        <v>359</v>
      </c>
      <c r="D190" s="132" t="s">
        <v>246</v>
      </c>
      <c r="E190" s="133" t="s">
        <v>1496</v>
      </c>
      <c r="F190" s="134" t="s">
        <v>1497</v>
      </c>
      <c r="G190" s="135" t="s">
        <v>258</v>
      </c>
      <c r="H190" s="136">
        <v>3.9E-2</v>
      </c>
      <c r="I190" s="137"/>
      <c r="J190" s="138">
        <f>ROUND(I190*H190,2)</f>
        <v>0</v>
      </c>
      <c r="K190" s="134" t="s">
        <v>250</v>
      </c>
      <c r="L190" s="33"/>
      <c r="M190" s="139" t="s">
        <v>1</v>
      </c>
      <c r="N190" s="140" t="s">
        <v>52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251</v>
      </c>
      <c r="AT190" s="143" t="s">
        <v>246</v>
      </c>
      <c r="AU190" s="143" t="s">
        <v>96</v>
      </c>
      <c r="AY190" s="17" t="s">
        <v>245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94</v>
      </c>
      <c r="BK190" s="144">
        <f>ROUND(I190*H190,2)</f>
        <v>0</v>
      </c>
      <c r="BL190" s="17" t="s">
        <v>251</v>
      </c>
      <c r="BM190" s="143" t="s">
        <v>1522</v>
      </c>
    </row>
    <row r="191" spans="2:65" s="12" customFormat="1" ht="22.5">
      <c r="B191" s="152"/>
      <c r="D191" s="146" t="s">
        <v>253</v>
      </c>
      <c r="E191" s="153" t="s">
        <v>1</v>
      </c>
      <c r="F191" s="154" t="s">
        <v>1523</v>
      </c>
      <c r="H191" s="155">
        <v>3.9E-2</v>
      </c>
      <c r="I191" s="156"/>
      <c r="L191" s="152"/>
      <c r="M191" s="157"/>
      <c r="T191" s="158"/>
      <c r="AT191" s="153" t="s">
        <v>253</v>
      </c>
      <c r="AU191" s="153" t="s">
        <v>96</v>
      </c>
      <c r="AV191" s="12" t="s">
        <v>96</v>
      </c>
      <c r="AW191" s="12" t="s">
        <v>40</v>
      </c>
      <c r="AX191" s="12" t="s">
        <v>94</v>
      </c>
      <c r="AY191" s="153" t="s">
        <v>245</v>
      </c>
    </row>
    <row r="192" spans="2:65" s="1" customFormat="1" ht="24.2" customHeight="1">
      <c r="B192" s="33"/>
      <c r="C192" s="184" t="s">
        <v>362</v>
      </c>
      <c r="D192" s="184" t="s">
        <v>794</v>
      </c>
      <c r="E192" s="185" t="s">
        <v>1524</v>
      </c>
      <c r="F192" s="186" t="s">
        <v>1525</v>
      </c>
      <c r="G192" s="187" t="s">
        <v>380</v>
      </c>
      <c r="H192" s="188">
        <v>39.006</v>
      </c>
      <c r="I192" s="189"/>
      <c r="J192" s="190">
        <f>ROUND(I192*H192,2)</f>
        <v>0</v>
      </c>
      <c r="K192" s="186" t="s">
        <v>266</v>
      </c>
      <c r="L192" s="191"/>
      <c r="M192" s="192" t="s">
        <v>1</v>
      </c>
      <c r="N192" s="193" t="s">
        <v>52</v>
      </c>
      <c r="P192" s="141">
        <f>O192*H192</f>
        <v>0</v>
      </c>
      <c r="Q192" s="141">
        <v>1E-3</v>
      </c>
      <c r="R192" s="141">
        <f>Q192*H192</f>
        <v>3.9005999999999999E-2</v>
      </c>
      <c r="S192" s="141">
        <v>0</v>
      </c>
      <c r="T192" s="142">
        <f>S192*H192</f>
        <v>0</v>
      </c>
      <c r="AR192" s="143" t="s">
        <v>194</v>
      </c>
      <c r="AT192" s="143" t="s">
        <v>794</v>
      </c>
      <c r="AU192" s="143" t="s">
        <v>96</v>
      </c>
      <c r="AY192" s="17" t="s">
        <v>245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94</v>
      </c>
      <c r="BK192" s="144">
        <f>ROUND(I192*H192,2)</f>
        <v>0</v>
      </c>
      <c r="BL192" s="17" t="s">
        <v>251</v>
      </c>
      <c r="BM192" s="143" t="s">
        <v>1526</v>
      </c>
    </row>
    <row r="193" spans="2:65" s="12" customFormat="1" ht="11.25">
      <c r="B193" s="152"/>
      <c r="D193" s="146" t="s">
        <v>253</v>
      </c>
      <c r="E193" s="153" t="s">
        <v>1</v>
      </c>
      <c r="F193" s="154" t="s">
        <v>1527</v>
      </c>
      <c r="H193" s="155">
        <v>39.006</v>
      </c>
      <c r="I193" s="156"/>
      <c r="L193" s="152"/>
      <c r="M193" s="157"/>
      <c r="T193" s="158"/>
      <c r="AT193" s="153" t="s">
        <v>253</v>
      </c>
      <c r="AU193" s="153" t="s">
        <v>96</v>
      </c>
      <c r="AV193" s="12" t="s">
        <v>96</v>
      </c>
      <c r="AW193" s="12" t="s">
        <v>40</v>
      </c>
      <c r="AX193" s="12" t="s">
        <v>94</v>
      </c>
      <c r="AY193" s="153" t="s">
        <v>245</v>
      </c>
    </row>
    <row r="194" spans="2:65" s="1" customFormat="1" ht="16.5" customHeight="1">
      <c r="B194" s="33"/>
      <c r="C194" s="132" t="s">
        <v>366</v>
      </c>
      <c r="D194" s="132" t="s">
        <v>246</v>
      </c>
      <c r="E194" s="133" t="s">
        <v>1508</v>
      </c>
      <c r="F194" s="134" t="s">
        <v>1509</v>
      </c>
      <c r="G194" s="135" t="s">
        <v>350</v>
      </c>
      <c r="H194" s="136">
        <v>378.7</v>
      </c>
      <c r="I194" s="137"/>
      <c r="J194" s="138">
        <f>ROUND(I194*H194,2)</f>
        <v>0</v>
      </c>
      <c r="K194" s="134" t="s">
        <v>250</v>
      </c>
      <c r="L194" s="33"/>
      <c r="M194" s="139" t="s">
        <v>1</v>
      </c>
      <c r="N194" s="140" t="s">
        <v>52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251</v>
      </c>
      <c r="AT194" s="143" t="s">
        <v>246</v>
      </c>
      <c r="AU194" s="143" t="s">
        <v>96</v>
      </c>
      <c r="AY194" s="17" t="s">
        <v>245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94</v>
      </c>
      <c r="BK194" s="144">
        <f>ROUND(I194*H194,2)</f>
        <v>0</v>
      </c>
      <c r="BL194" s="17" t="s">
        <v>251</v>
      </c>
      <c r="BM194" s="143" t="s">
        <v>1528</v>
      </c>
    </row>
    <row r="195" spans="2:65" s="12" customFormat="1" ht="11.25">
      <c r="B195" s="152"/>
      <c r="D195" s="146" t="s">
        <v>253</v>
      </c>
      <c r="E195" s="153" t="s">
        <v>1</v>
      </c>
      <c r="F195" s="154" t="s">
        <v>1529</v>
      </c>
      <c r="H195" s="155">
        <v>378.7</v>
      </c>
      <c r="I195" s="156"/>
      <c r="L195" s="152"/>
      <c r="M195" s="157"/>
      <c r="T195" s="158"/>
      <c r="AT195" s="153" t="s">
        <v>253</v>
      </c>
      <c r="AU195" s="153" t="s">
        <v>96</v>
      </c>
      <c r="AV195" s="12" t="s">
        <v>96</v>
      </c>
      <c r="AW195" s="12" t="s">
        <v>40</v>
      </c>
      <c r="AX195" s="12" t="s">
        <v>94</v>
      </c>
      <c r="AY195" s="153" t="s">
        <v>245</v>
      </c>
    </row>
    <row r="196" spans="2:65" s="11" customFormat="1" ht="11.25">
      <c r="B196" s="145"/>
      <c r="D196" s="146" t="s">
        <v>253</v>
      </c>
      <c r="E196" s="147" t="s">
        <v>1</v>
      </c>
      <c r="F196" s="148" t="s">
        <v>1317</v>
      </c>
      <c r="H196" s="147" t="s">
        <v>1</v>
      </c>
      <c r="I196" s="149"/>
      <c r="L196" s="145"/>
      <c r="M196" s="150"/>
      <c r="T196" s="151"/>
      <c r="AT196" s="147" t="s">
        <v>253</v>
      </c>
      <c r="AU196" s="147" t="s">
        <v>96</v>
      </c>
      <c r="AV196" s="11" t="s">
        <v>94</v>
      </c>
      <c r="AW196" s="11" t="s">
        <v>40</v>
      </c>
      <c r="AX196" s="11" t="s">
        <v>87</v>
      </c>
      <c r="AY196" s="147" t="s">
        <v>245</v>
      </c>
    </row>
    <row r="197" spans="2:65" s="1" customFormat="1" ht="21.75" customHeight="1">
      <c r="B197" s="33"/>
      <c r="C197" s="132" t="s">
        <v>371</v>
      </c>
      <c r="D197" s="132" t="s">
        <v>246</v>
      </c>
      <c r="E197" s="133" t="s">
        <v>1319</v>
      </c>
      <c r="F197" s="134" t="s">
        <v>1320</v>
      </c>
      <c r="G197" s="135" t="s">
        <v>350</v>
      </c>
      <c r="H197" s="136">
        <v>378.7</v>
      </c>
      <c r="I197" s="137"/>
      <c r="J197" s="138">
        <f>ROUND(I197*H197,2)</f>
        <v>0</v>
      </c>
      <c r="K197" s="134" t="s">
        <v>250</v>
      </c>
      <c r="L197" s="33"/>
      <c r="M197" s="139" t="s">
        <v>1</v>
      </c>
      <c r="N197" s="140" t="s">
        <v>52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251</v>
      </c>
      <c r="AT197" s="143" t="s">
        <v>246</v>
      </c>
      <c r="AU197" s="143" t="s">
        <v>96</v>
      </c>
      <c r="AY197" s="17" t="s">
        <v>245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94</v>
      </c>
      <c r="BK197" s="144">
        <f>ROUND(I197*H197,2)</f>
        <v>0</v>
      </c>
      <c r="BL197" s="17" t="s">
        <v>251</v>
      </c>
      <c r="BM197" s="143" t="s">
        <v>1530</v>
      </c>
    </row>
    <row r="198" spans="2:65" s="12" customFormat="1" ht="11.25">
      <c r="B198" s="152"/>
      <c r="D198" s="146" t="s">
        <v>253</v>
      </c>
      <c r="E198" s="153" t="s">
        <v>1</v>
      </c>
      <c r="F198" s="154" t="s">
        <v>1531</v>
      </c>
      <c r="H198" s="155">
        <v>378.7</v>
      </c>
      <c r="I198" s="156"/>
      <c r="L198" s="152"/>
      <c r="M198" s="157"/>
      <c r="T198" s="158"/>
      <c r="AT198" s="153" t="s">
        <v>253</v>
      </c>
      <c r="AU198" s="153" t="s">
        <v>96</v>
      </c>
      <c r="AV198" s="12" t="s">
        <v>96</v>
      </c>
      <c r="AW198" s="12" t="s">
        <v>40</v>
      </c>
      <c r="AX198" s="12" t="s">
        <v>94</v>
      </c>
      <c r="AY198" s="153" t="s">
        <v>245</v>
      </c>
    </row>
    <row r="199" spans="2:65" s="10" customFormat="1" ht="22.9" customHeight="1">
      <c r="B199" s="122"/>
      <c r="D199" s="123" t="s">
        <v>86</v>
      </c>
      <c r="E199" s="175" t="s">
        <v>968</v>
      </c>
      <c r="F199" s="175" t="s">
        <v>969</v>
      </c>
      <c r="I199" s="125"/>
      <c r="J199" s="176">
        <f>BK199</f>
        <v>0</v>
      </c>
      <c r="L199" s="122"/>
      <c r="M199" s="127"/>
      <c r="P199" s="128">
        <f>P200</f>
        <v>0</v>
      </c>
      <c r="R199" s="128">
        <f>R200</f>
        <v>0</v>
      </c>
      <c r="T199" s="129">
        <f>T200</f>
        <v>0</v>
      </c>
      <c r="AR199" s="123" t="s">
        <v>94</v>
      </c>
      <c r="AT199" s="130" t="s">
        <v>86</v>
      </c>
      <c r="AU199" s="130" t="s">
        <v>94</v>
      </c>
      <c r="AY199" s="123" t="s">
        <v>245</v>
      </c>
      <c r="BK199" s="131">
        <f>BK200</f>
        <v>0</v>
      </c>
    </row>
    <row r="200" spans="2:65" s="1" customFormat="1" ht="24.2" customHeight="1">
      <c r="B200" s="33"/>
      <c r="C200" s="132" t="s">
        <v>377</v>
      </c>
      <c r="D200" s="132" t="s">
        <v>246</v>
      </c>
      <c r="E200" s="133" t="s">
        <v>1158</v>
      </c>
      <c r="F200" s="134" t="s">
        <v>1159</v>
      </c>
      <c r="G200" s="135" t="s">
        <v>258</v>
      </c>
      <c r="H200" s="136">
        <v>227.68799999999999</v>
      </c>
      <c r="I200" s="137"/>
      <c r="J200" s="138">
        <f>ROUND(I200*H200,2)</f>
        <v>0</v>
      </c>
      <c r="K200" s="134" t="s">
        <v>250</v>
      </c>
      <c r="L200" s="33"/>
      <c r="M200" s="166" t="s">
        <v>1</v>
      </c>
      <c r="N200" s="167" t="s">
        <v>52</v>
      </c>
      <c r="O200" s="168"/>
      <c r="P200" s="169">
        <f>O200*H200</f>
        <v>0</v>
      </c>
      <c r="Q200" s="169">
        <v>0</v>
      </c>
      <c r="R200" s="169">
        <f>Q200*H200</f>
        <v>0</v>
      </c>
      <c r="S200" s="169">
        <v>0</v>
      </c>
      <c r="T200" s="170">
        <f>S200*H200</f>
        <v>0</v>
      </c>
      <c r="AR200" s="143" t="s">
        <v>251</v>
      </c>
      <c r="AT200" s="143" t="s">
        <v>246</v>
      </c>
      <c r="AU200" s="143" t="s">
        <v>96</v>
      </c>
      <c r="AY200" s="17" t="s">
        <v>245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94</v>
      </c>
      <c r="BK200" s="144">
        <f>ROUND(I200*H200,2)</f>
        <v>0</v>
      </c>
      <c r="BL200" s="17" t="s">
        <v>251</v>
      </c>
      <c r="BM200" s="143" t="s">
        <v>1532</v>
      </c>
    </row>
    <row r="201" spans="2:65" s="1" customFormat="1" ht="6.95" customHeight="1">
      <c r="B201" s="45"/>
      <c r="C201" s="46"/>
      <c r="D201" s="46"/>
      <c r="E201" s="46"/>
      <c r="F201" s="46"/>
      <c r="G201" s="46"/>
      <c r="H201" s="46"/>
      <c r="I201" s="46"/>
      <c r="J201" s="46"/>
      <c r="K201" s="46"/>
      <c r="L201" s="33"/>
    </row>
  </sheetData>
  <sheetProtection algorithmName="SHA-512" hashValue="64jszkTdromWoXoKJqYvB5VDzdKVilrhBmy0eWqJJCLmQ1ni2WY5JtSbf0P06RxwrGt3J9+tkMWEAt9pYm5alA==" saltValue="Eowm78gd/3F7yQY1leaTsqMIJRmaGJHU5IK0QHPzlrecUvYMuuKzQH0Huehrq0/iw0+m8bMSdFFXP7X7URzHWA==" spinCount="100000" sheet="1" objects="1" scenarios="1" formatColumns="0" formatRows="0" autoFilter="0"/>
  <autoFilter ref="C127:K200" xr:uid="{00000000-0009-0000-0000-000007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2:BM19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.75">
      <c r="B8" s="20"/>
      <c r="D8" s="27" t="s">
        <v>192</v>
      </c>
      <c r="L8" s="20"/>
    </row>
    <row r="9" spans="2:46" ht="16.5" customHeight="1">
      <c r="B9" s="20"/>
      <c r="E9" s="243" t="s">
        <v>195</v>
      </c>
      <c r="F9" s="228"/>
      <c r="G9" s="228"/>
      <c r="H9" s="228"/>
      <c r="L9" s="20"/>
    </row>
    <row r="10" spans="2:46" ht="12" customHeight="1">
      <c r="B10" s="20"/>
      <c r="D10" s="27" t="s">
        <v>198</v>
      </c>
      <c r="L10" s="20"/>
    </row>
    <row r="11" spans="2:46" s="1" customFormat="1" ht="16.5" customHeight="1">
      <c r="B11" s="33"/>
      <c r="E11" s="219" t="s">
        <v>1022</v>
      </c>
      <c r="F11" s="245"/>
      <c r="G11" s="245"/>
      <c r="H11" s="245"/>
      <c r="L11" s="33"/>
    </row>
    <row r="12" spans="2:46" s="1" customFormat="1" ht="12" customHeight="1">
      <c r="B12" s="33"/>
      <c r="D12" s="27" t="s">
        <v>1023</v>
      </c>
      <c r="L12" s="33"/>
    </row>
    <row r="13" spans="2:46" s="1" customFormat="1" ht="16.5" customHeight="1">
      <c r="B13" s="33"/>
      <c r="E13" s="208" t="s">
        <v>1533</v>
      </c>
      <c r="F13" s="245"/>
      <c r="G13" s="245"/>
      <c r="H13" s="245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28. 1. 2025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6" t="str">
        <f>'Rekapitulace stavby'!E14</f>
        <v>Vyplň údaj</v>
      </c>
      <c r="F22" s="227"/>
      <c r="G22" s="227"/>
      <c r="H22" s="227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37</v>
      </c>
      <c r="L24" s="33"/>
    </row>
    <row r="25" spans="2:12" s="1" customFormat="1" ht="18" customHeight="1">
      <c r="B25" s="33"/>
      <c r="E25" s="25" t="s">
        <v>38</v>
      </c>
      <c r="I25" s="27" t="s">
        <v>33</v>
      </c>
      <c r="J25" s="25" t="s">
        <v>39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41</v>
      </c>
      <c r="I27" s="27" t="s">
        <v>31</v>
      </c>
      <c r="J27" s="25" t="s">
        <v>1</v>
      </c>
      <c r="L27" s="33"/>
    </row>
    <row r="28" spans="2:12" s="1" customFormat="1" ht="18" customHeight="1">
      <c r="B28" s="33"/>
      <c r="E28" s="25" t="s">
        <v>1025</v>
      </c>
      <c r="I28" s="27" t="s">
        <v>33</v>
      </c>
      <c r="J28" s="25" t="s">
        <v>1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45</v>
      </c>
      <c r="L30" s="33"/>
    </row>
    <row r="31" spans="2:12" s="7" customFormat="1" ht="16.5" customHeight="1">
      <c r="B31" s="96"/>
      <c r="E31" s="232" t="s">
        <v>1</v>
      </c>
      <c r="F31" s="232"/>
      <c r="G31" s="232"/>
      <c r="H31" s="232"/>
      <c r="L31" s="96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7" t="s">
        <v>47</v>
      </c>
      <c r="J34" s="67">
        <f>ROUND(J128,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49</v>
      </c>
      <c r="I36" s="36" t="s">
        <v>48</v>
      </c>
      <c r="J36" s="36" t="s">
        <v>50</v>
      </c>
      <c r="L36" s="33"/>
    </row>
    <row r="37" spans="2:12" s="1" customFormat="1" ht="14.45" customHeight="1">
      <c r="B37" s="33"/>
      <c r="D37" s="56" t="s">
        <v>51</v>
      </c>
      <c r="E37" s="27" t="s">
        <v>52</v>
      </c>
      <c r="F37" s="87">
        <f>ROUND((SUM(BE128:BE193)),  2)</f>
        <v>0</v>
      </c>
      <c r="I37" s="98">
        <v>0.21</v>
      </c>
      <c r="J37" s="87">
        <f>ROUND(((SUM(BE128:BE193))*I37),  2)</f>
        <v>0</v>
      </c>
      <c r="L37" s="33"/>
    </row>
    <row r="38" spans="2:12" s="1" customFormat="1" ht="14.45" customHeight="1">
      <c r="B38" s="33"/>
      <c r="E38" s="27" t="s">
        <v>53</v>
      </c>
      <c r="F38" s="87">
        <f>ROUND((SUM(BF128:BF193)),  2)</f>
        <v>0</v>
      </c>
      <c r="I38" s="98">
        <v>0.12</v>
      </c>
      <c r="J38" s="87">
        <f>ROUND(((SUM(BF128:BF193))*I38),  2)</f>
        <v>0</v>
      </c>
      <c r="L38" s="33"/>
    </row>
    <row r="39" spans="2:12" s="1" customFormat="1" ht="14.45" hidden="1" customHeight="1">
      <c r="B39" s="33"/>
      <c r="E39" s="27" t="s">
        <v>54</v>
      </c>
      <c r="F39" s="87">
        <f>ROUND((SUM(BG128:BG193)),  2)</f>
        <v>0</v>
      </c>
      <c r="I39" s="98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55</v>
      </c>
      <c r="F40" s="87">
        <f>ROUND((SUM(BH128:BH193)),  2)</f>
        <v>0</v>
      </c>
      <c r="I40" s="98">
        <v>0.12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56</v>
      </c>
      <c r="F41" s="87">
        <f>ROUND((SUM(BI128:BI193)),  2)</f>
        <v>0</v>
      </c>
      <c r="I41" s="98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9"/>
      <c r="D43" s="100" t="s">
        <v>57</v>
      </c>
      <c r="E43" s="58"/>
      <c r="F43" s="58"/>
      <c r="G43" s="101" t="s">
        <v>58</v>
      </c>
      <c r="H43" s="102" t="s">
        <v>59</v>
      </c>
      <c r="I43" s="58"/>
      <c r="J43" s="103">
        <f>SUM(J34:J41)</f>
        <v>0</v>
      </c>
      <c r="K43" s="104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60</v>
      </c>
      <c r="E50" s="43"/>
      <c r="F50" s="43"/>
      <c r="G50" s="42" t="s">
        <v>61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62</v>
      </c>
      <c r="E61" s="35"/>
      <c r="F61" s="105" t="s">
        <v>63</v>
      </c>
      <c r="G61" s="44" t="s">
        <v>62</v>
      </c>
      <c r="H61" s="35"/>
      <c r="I61" s="35"/>
      <c r="J61" s="106" t="s">
        <v>63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64</v>
      </c>
      <c r="E65" s="43"/>
      <c r="F65" s="43"/>
      <c r="G65" s="42" t="s">
        <v>65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62</v>
      </c>
      <c r="E76" s="35"/>
      <c r="F76" s="105" t="s">
        <v>63</v>
      </c>
      <c r="G76" s="44" t="s">
        <v>62</v>
      </c>
      <c r="H76" s="35"/>
      <c r="I76" s="35"/>
      <c r="J76" s="106" t="s">
        <v>63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221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3" t="str">
        <f>E7</f>
        <v>REVITALIZACE PARKU SMETANOVY SADY, JIHLAVA</v>
      </c>
      <c r="F85" s="244"/>
      <c r="G85" s="244"/>
      <c r="H85" s="244"/>
      <c r="L85" s="33"/>
    </row>
    <row r="86" spans="2:12" ht="12" customHeight="1">
      <c r="B86" s="20"/>
      <c r="C86" s="27" t="s">
        <v>192</v>
      </c>
      <c r="L86" s="20"/>
    </row>
    <row r="87" spans="2:12" ht="16.5" customHeight="1">
      <c r="B87" s="20"/>
      <c r="E87" s="243" t="s">
        <v>195</v>
      </c>
      <c r="F87" s="228"/>
      <c r="G87" s="228"/>
      <c r="H87" s="228"/>
      <c r="L87" s="20"/>
    </row>
    <row r="88" spans="2:12" ht="12" customHeight="1">
      <c r="B88" s="20"/>
      <c r="C88" s="27" t="s">
        <v>198</v>
      </c>
      <c r="L88" s="20"/>
    </row>
    <row r="89" spans="2:12" s="1" customFormat="1" ht="16.5" customHeight="1">
      <c r="B89" s="33"/>
      <c r="E89" s="219" t="s">
        <v>1022</v>
      </c>
      <c r="F89" s="245"/>
      <c r="G89" s="245"/>
      <c r="H89" s="245"/>
      <c r="L89" s="33"/>
    </row>
    <row r="90" spans="2:12" s="1" customFormat="1" ht="12" customHeight="1">
      <c r="B90" s="33"/>
      <c r="C90" s="27" t="s">
        <v>1023</v>
      </c>
      <c r="L90" s="33"/>
    </row>
    <row r="91" spans="2:12" s="1" customFormat="1" ht="16.5" customHeight="1">
      <c r="B91" s="33"/>
      <c r="E91" s="208" t="str">
        <f>E13</f>
        <v>SO 04.4.2 - Štěrkový trávník</v>
      </c>
      <c r="F91" s="245"/>
      <c r="G91" s="245"/>
      <c r="H91" s="24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Jihlava</v>
      </c>
      <c r="I93" s="27" t="s">
        <v>24</v>
      </c>
      <c r="J93" s="53" t="str">
        <f>IF(J16="","",J16)</f>
        <v>28. 1. 2025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Jihlava</v>
      </c>
      <c r="I95" s="27" t="s">
        <v>36</v>
      </c>
      <c r="J95" s="31" t="str">
        <f>E25</f>
        <v>Ing. Zdeněk Sendler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41</v>
      </c>
      <c r="J96" s="31" t="str">
        <f>E28</f>
        <v>Ing. Barbora Kubická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7" t="s">
        <v>222</v>
      </c>
      <c r="D98" s="99"/>
      <c r="E98" s="99"/>
      <c r="F98" s="99"/>
      <c r="G98" s="99"/>
      <c r="H98" s="99"/>
      <c r="I98" s="99"/>
      <c r="J98" s="108" t="s">
        <v>223</v>
      </c>
      <c r="K98" s="99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9" t="s">
        <v>224</v>
      </c>
      <c r="J100" s="67">
        <f>J128</f>
        <v>0</v>
      </c>
      <c r="L100" s="33"/>
      <c r="AU100" s="17" t="s">
        <v>225</v>
      </c>
    </row>
    <row r="101" spans="2:47" s="8" customFormat="1" ht="24.95" customHeight="1">
      <c r="B101" s="110"/>
      <c r="D101" s="111" t="s">
        <v>674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14" customFormat="1" ht="19.899999999999999" customHeight="1">
      <c r="B102" s="171"/>
      <c r="D102" s="172" t="s">
        <v>1534</v>
      </c>
      <c r="E102" s="173"/>
      <c r="F102" s="173"/>
      <c r="G102" s="173"/>
      <c r="H102" s="173"/>
      <c r="I102" s="173"/>
      <c r="J102" s="174">
        <f>J130</f>
        <v>0</v>
      </c>
      <c r="L102" s="171"/>
    </row>
    <row r="103" spans="2:47" s="14" customFormat="1" ht="19.899999999999999" customHeight="1">
      <c r="B103" s="171"/>
      <c r="D103" s="172" t="s">
        <v>1163</v>
      </c>
      <c r="E103" s="173"/>
      <c r="F103" s="173"/>
      <c r="G103" s="173"/>
      <c r="H103" s="173"/>
      <c r="I103" s="173"/>
      <c r="J103" s="174">
        <f>J173</f>
        <v>0</v>
      </c>
      <c r="L103" s="171"/>
    </row>
    <row r="104" spans="2:47" s="14" customFormat="1" ht="19.899999999999999" customHeight="1">
      <c r="B104" s="171"/>
      <c r="D104" s="172" t="s">
        <v>678</v>
      </c>
      <c r="E104" s="173"/>
      <c r="F104" s="173"/>
      <c r="G104" s="173"/>
      <c r="H104" s="173"/>
      <c r="I104" s="173"/>
      <c r="J104" s="174">
        <f>J192</f>
        <v>0</v>
      </c>
      <c r="L104" s="171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230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16.5" customHeight="1">
      <c r="B114" s="33"/>
      <c r="E114" s="243" t="str">
        <f>E7</f>
        <v>REVITALIZACE PARKU SMETANOVY SADY, JIHLAVA</v>
      </c>
      <c r="F114" s="244"/>
      <c r="G114" s="244"/>
      <c r="H114" s="244"/>
      <c r="L114" s="33"/>
    </row>
    <row r="115" spans="2:63" ht="12" customHeight="1">
      <c r="B115" s="20"/>
      <c r="C115" s="27" t="s">
        <v>192</v>
      </c>
      <c r="L115" s="20"/>
    </row>
    <row r="116" spans="2:63" ht="16.5" customHeight="1">
      <c r="B116" s="20"/>
      <c r="E116" s="243" t="s">
        <v>195</v>
      </c>
      <c r="F116" s="228"/>
      <c r="G116" s="228"/>
      <c r="H116" s="228"/>
      <c r="L116" s="20"/>
    </row>
    <row r="117" spans="2:63" ht="12" customHeight="1">
      <c r="B117" s="20"/>
      <c r="C117" s="27" t="s">
        <v>198</v>
      </c>
      <c r="L117" s="20"/>
    </row>
    <row r="118" spans="2:63" s="1" customFormat="1" ht="16.5" customHeight="1">
      <c r="B118" s="33"/>
      <c r="E118" s="219" t="s">
        <v>1022</v>
      </c>
      <c r="F118" s="245"/>
      <c r="G118" s="245"/>
      <c r="H118" s="245"/>
      <c r="L118" s="33"/>
    </row>
    <row r="119" spans="2:63" s="1" customFormat="1" ht="12" customHeight="1">
      <c r="B119" s="33"/>
      <c r="C119" s="27" t="s">
        <v>1023</v>
      </c>
      <c r="L119" s="33"/>
    </row>
    <row r="120" spans="2:63" s="1" customFormat="1" ht="16.5" customHeight="1">
      <c r="B120" s="33"/>
      <c r="E120" s="208" t="str">
        <f>E13</f>
        <v>SO 04.4.2 - Štěrkový trávník</v>
      </c>
      <c r="F120" s="245"/>
      <c r="G120" s="245"/>
      <c r="H120" s="245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F16</f>
        <v>Jihlava</v>
      </c>
      <c r="I122" s="27" t="s">
        <v>24</v>
      </c>
      <c r="J122" s="53" t="str">
        <f>IF(J16="","",J16)</f>
        <v>28. 1. 2025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30</v>
      </c>
      <c r="F124" s="25" t="str">
        <f>E19</f>
        <v>Statutární město Jihlava</v>
      </c>
      <c r="I124" s="27" t="s">
        <v>36</v>
      </c>
      <c r="J124" s="31" t="str">
        <f>E25</f>
        <v>Ing. Zdeněk Sendler</v>
      </c>
      <c r="L124" s="33"/>
    </row>
    <row r="125" spans="2:63" s="1" customFormat="1" ht="15.2" customHeight="1">
      <c r="B125" s="33"/>
      <c r="C125" s="27" t="s">
        <v>34</v>
      </c>
      <c r="F125" s="25" t="str">
        <f>IF(E22="","",E22)</f>
        <v>Vyplň údaj</v>
      </c>
      <c r="I125" s="27" t="s">
        <v>41</v>
      </c>
      <c r="J125" s="31" t="str">
        <f>E28</f>
        <v>Ing. Barbora Kubická</v>
      </c>
      <c r="L125" s="33"/>
    </row>
    <row r="126" spans="2:63" s="1" customFormat="1" ht="10.35" customHeight="1">
      <c r="B126" s="33"/>
      <c r="L126" s="33"/>
    </row>
    <row r="127" spans="2:63" s="9" customFormat="1" ht="29.25" customHeight="1">
      <c r="B127" s="114"/>
      <c r="C127" s="115" t="s">
        <v>231</v>
      </c>
      <c r="D127" s="116" t="s">
        <v>72</v>
      </c>
      <c r="E127" s="116" t="s">
        <v>68</v>
      </c>
      <c r="F127" s="116" t="s">
        <v>69</v>
      </c>
      <c r="G127" s="116" t="s">
        <v>232</v>
      </c>
      <c r="H127" s="116" t="s">
        <v>233</v>
      </c>
      <c r="I127" s="116" t="s">
        <v>234</v>
      </c>
      <c r="J127" s="116" t="s">
        <v>223</v>
      </c>
      <c r="K127" s="117" t="s">
        <v>235</v>
      </c>
      <c r="L127" s="114"/>
      <c r="M127" s="60" t="s">
        <v>1</v>
      </c>
      <c r="N127" s="61" t="s">
        <v>51</v>
      </c>
      <c r="O127" s="61" t="s">
        <v>236</v>
      </c>
      <c r="P127" s="61" t="s">
        <v>237</v>
      </c>
      <c r="Q127" s="61" t="s">
        <v>238</v>
      </c>
      <c r="R127" s="61" t="s">
        <v>239</v>
      </c>
      <c r="S127" s="61" t="s">
        <v>240</v>
      </c>
      <c r="T127" s="62" t="s">
        <v>241</v>
      </c>
    </row>
    <row r="128" spans="2:63" s="1" customFormat="1" ht="22.9" customHeight="1">
      <c r="B128" s="33"/>
      <c r="C128" s="65" t="s">
        <v>242</v>
      </c>
      <c r="J128" s="118">
        <f>BK128</f>
        <v>0</v>
      </c>
      <c r="L128" s="33"/>
      <c r="M128" s="63"/>
      <c r="N128" s="54"/>
      <c r="O128" s="54"/>
      <c r="P128" s="119">
        <f>P129</f>
        <v>0</v>
      </c>
      <c r="Q128" s="54"/>
      <c r="R128" s="119">
        <f>R129</f>
        <v>153.31571278999999</v>
      </c>
      <c r="S128" s="54"/>
      <c r="T128" s="120">
        <f>T129</f>
        <v>0</v>
      </c>
      <c r="AT128" s="17" t="s">
        <v>86</v>
      </c>
      <c r="AU128" s="17" t="s">
        <v>225</v>
      </c>
      <c r="BK128" s="121">
        <f>BK129</f>
        <v>0</v>
      </c>
    </row>
    <row r="129" spans="2:65" s="10" customFormat="1" ht="25.9" customHeight="1">
      <c r="B129" s="122"/>
      <c r="D129" s="123" t="s">
        <v>86</v>
      </c>
      <c r="E129" s="124" t="s">
        <v>679</v>
      </c>
      <c r="F129" s="124" t="s">
        <v>680</v>
      </c>
      <c r="I129" s="125"/>
      <c r="J129" s="126">
        <f>BK129</f>
        <v>0</v>
      </c>
      <c r="L129" s="122"/>
      <c r="M129" s="127"/>
      <c r="P129" s="128">
        <f>P130+P173+P192</f>
        <v>0</v>
      </c>
      <c r="R129" s="128">
        <f>R130+R173+R192</f>
        <v>153.31571278999999</v>
      </c>
      <c r="T129" s="129">
        <f>T130+T173+T192</f>
        <v>0</v>
      </c>
      <c r="AR129" s="123" t="s">
        <v>94</v>
      </c>
      <c r="AT129" s="130" t="s">
        <v>86</v>
      </c>
      <c r="AU129" s="130" t="s">
        <v>87</v>
      </c>
      <c r="AY129" s="123" t="s">
        <v>245</v>
      </c>
      <c r="BK129" s="131">
        <f>BK130+BK173+BK192</f>
        <v>0</v>
      </c>
    </row>
    <row r="130" spans="2:65" s="10" customFormat="1" ht="22.9" customHeight="1">
      <c r="B130" s="122"/>
      <c r="D130" s="123" t="s">
        <v>86</v>
      </c>
      <c r="E130" s="175" t="s">
        <v>1028</v>
      </c>
      <c r="F130" s="175" t="s">
        <v>1535</v>
      </c>
      <c r="I130" s="125"/>
      <c r="J130" s="176">
        <f>BK130</f>
        <v>0</v>
      </c>
      <c r="L130" s="122"/>
      <c r="M130" s="127"/>
      <c r="P130" s="128">
        <f>SUM(P131:P172)</f>
        <v>0</v>
      </c>
      <c r="R130" s="128">
        <f>SUM(R131:R172)</f>
        <v>153.31135479</v>
      </c>
      <c r="T130" s="129">
        <f>SUM(T131:T172)</f>
        <v>0</v>
      </c>
      <c r="AR130" s="123" t="s">
        <v>94</v>
      </c>
      <c r="AT130" s="130" t="s">
        <v>86</v>
      </c>
      <c r="AU130" s="130" t="s">
        <v>94</v>
      </c>
      <c r="AY130" s="123" t="s">
        <v>245</v>
      </c>
      <c r="BK130" s="131">
        <f>SUM(BK131:BK172)</f>
        <v>0</v>
      </c>
    </row>
    <row r="131" spans="2:65" s="1" customFormat="1" ht="44.25" customHeight="1">
      <c r="B131" s="33"/>
      <c r="C131" s="132" t="s">
        <v>94</v>
      </c>
      <c r="D131" s="132" t="s">
        <v>246</v>
      </c>
      <c r="E131" s="133" t="s">
        <v>506</v>
      </c>
      <c r="F131" s="134" t="s">
        <v>1165</v>
      </c>
      <c r="G131" s="135" t="s">
        <v>350</v>
      </c>
      <c r="H131" s="136">
        <v>76.349999999999994</v>
      </c>
      <c r="I131" s="137"/>
      <c r="J131" s="138">
        <f>ROUND(I131*H131,2)</f>
        <v>0</v>
      </c>
      <c r="K131" s="134" t="s">
        <v>266</v>
      </c>
      <c r="L131" s="33"/>
      <c r="M131" s="139" t="s">
        <v>1</v>
      </c>
      <c r="N131" s="140" t="s">
        <v>52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251</v>
      </c>
      <c r="AT131" s="143" t="s">
        <v>246</v>
      </c>
      <c r="AU131" s="143" t="s">
        <v>96</v>
      </c>
      <c r="AY131" s="17" t="s">
        <v>245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94</v>
      </c>
      <c r="BK131" s="144">
        <f>ROUND(I131*H131,2)</f>
        <v>0</v>
      </c>
      <c r="BL131" s="17" t="s">
        <v>251</v>
      </c>
      <c r="BM131" s="143" t="s">
        <v>1536</v>
      </c>
    </row>
    <row r="132" spans="2:65" s="11" customFormat="1" ht="11.25">
      <c r="B132" s="145"/>
      <c r="D132" s="146" t="s">
        <v>253</v>
      </c>
      <c r="E132" s="147" t="s">
        <v>1</v>
      </c>
      <c r="F132" s="148" t="s">
        <v>1032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1" customFormat="1" ht="22.5">
      <c r="B133" s="145"/>
      <c r="D133" s="146" t="s">
        <v>253</v>
      </c>
      <c r="E133" s="147" t="s">
        <v>1</v>
      </c>
      <c r="F133" s="148" t="s">
        <v>1033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96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65" s="11" customFormat="1" ht="11.25">
      <c r="B134" s="145"/>
      <c r="D134" s="146" t="s">
        <v>253</v>
      </c>
      <c r="E134" s="147" t="s">
        <v>1</v>
      </c>
      <c r="F134" s="148" t="s">
        <v>1034</v>
      </c>
      <c r="H134" s="147" t="s">
        <v>1</v>
      </c>
      <c r="I134" s="149"/>
      <c r="L134" s="145"/>
      <c r="M134" s="150"/>
      <c r="T134" s="151"/>
      <c r="AT134" s="147" t="s">
        <v>253</v>
      </c>
      <c r="AU134" s="147" t="s">
        <v>96</v>
      </c>
      <c r="AV134" s="11" t="s">
        <v>94</v>
      </c>
      <c r="AW134" s="11" t="s">
        <v>40</v>
      </c>
      <c r="AX134" s="11" t="s">
        <v>87</v>
      </c>
      <c r="AY134" s="147" t="s">
        <v>245</v>
      </c>
    </row>
    <row r="135" spans="2:65" s="11" customFormat="1" ht="22.5">
      <c r="B135" s="145"/>
      <c r="D135" s="146" t="s">
        <v>253</v>
      </c>
      <c r="E135" s="147" t="s">
        <v>1</v>
      </c>
      <c r="F135" s="148" t="s">
        <v>1035</v>
      </c>
      <c r="H135" s="147" t="s">
        <v>1</v>
      </c>
      <c r="I135" s="149"/>
      <c r="L135" s="145"/>
      <c r="M135" s="150"/>
      <c r="T135" s="151"/>
      <c r="AT135" s="147" t="s">
        <v>253</v>
      </c>
      <c r="AU135" s="147" t="s">
        <v>96</v>
      </c>
      <c r="AV135" s="11" t="s">
        <v>94</v>
      </c>
      <c r="AW135" s="11" t="s">
        <v>40</v>
      </c>
      <c r="AX135" s="11" t="s">
        <v>87</v>
      </c>
      <c r="AY135" s="147" t="s">
        <v>245</v>
      </c>
    </row>
    <row r="136" spans="2:65" s="11" customFormat="1" ht="11.25">
      <c r="B136" s="145"/>
      <c r="D136" s="146" t="s">
        <v>253</v>
      </c>
      <c r="E136" s="147" t="s">
        <v>1</v>
      </c>
      <c r="F136" s="148" t="s">
        <v>1170</v>
      </c>
      <c r="H136" s="147" t="s">
        <v>1</v>
      </c>
      <c r="I136" s="149"/>
      <c r="L136" s="145"/>
      <c r="M136" s="150"/>
      <c r="T136" s="151"/>
      <c r="AT136" s="147" t="s">
        <v>253</v>
      </c>
      <c r="AU136" s="147" t="s">
        <v>96</v>
      </c>
      <c r="AV136" s="11" t="s">
        <v>94</v>
      </c>
      <c r="AW136" s="11" t="s">
        <v>40</v>
      </c>
      <c r="AX136" s="11" t="s">
        <v>87</v>
      </c>
      <c r="AY136" s="147" t="s">
        <v>245</v>
      </c>
    </row>
    <row r="137" spans="2:65" s="12" customFormat="1" ht="22.5">
      <c r="B137" s="152"/>
      <c r="D137" s="146" t="s">
        <v>253</v>
      </c>
      <c r="E137" s="153" t="s">
        <v>1</v>
      </c>
      <c r="F137" s="154" t="s">
        <v>1537</v>
      </c>
      <c r="H137" s="155">
        <v>76.349999999999994</v>
      </c>
      <c r="I137" s="156"/>
      <c r="L137" s="152"/>
      <c r="M137" s="157"/>
      <c r="T137" s="158"/>
      <c r="AT137" s="153" t="s">
        <v>253</v>
      </c>
      <c r="AU137" s="153" t="s">
        <v>96</v>
      </c>
      <c r="AV137" s="12" t="s">
        <v>96</v>
      </c>
      <c r="AW137" s="12" t="s">
        <v>40</v>
      </c>
      <c r="AX137" s="12" t="s">
        <v>94</v>
      </c>
      <c r="AY137" s="153" t="s">
        <v>245</v>
      </c>
    </row>
    <row r="138" spans="2:65" s="1" customFormat="1" ht="16.5" customHeight="1">
      <c r="B138" s="33"/>
      <c r="C138" s="132" t="s">
        <v>96</v>
      </c>
      <c r="D138" s="132" t="s">
        <v>246</v>
      </c>
      <c r="E138" s="133" t="s">
        <v>1446</v>
      </c>
      <c r="F138" s="134" t="s">
        <v>1447</v>
      </c>
      <c r="G138" s="135" t="s">
        <v>350</v>
      </c>
      <c r="H138" s="136">
        <v>76.349999999999994</v>
      </c>
      <c r="I138" s="137"/>
      <c r="J138" s="138">
        <f>ROUND(I138*H138,2)</f>
        <v>0</v>
      </c>
      <c r="K138" s="134" t="s">
        <v>250</v>
      </c>
      <c r="L138" s="33"/>
      <c r="M138" s="139" t="s">
        <v>1</v>
      </c>
      <c r="N138" s="140" t="s">
        <v>52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251</v>
      </c>
      <c r="AT138" s="143" t="s">
        <v>246</v>
      </c>
      <c r="AU138" s="143" t="s">
        <v>96</v>
      </c>
      <c r="AY138" s="17" t="s">
        <v>245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94</v>
      </c>
      <c r="BK138" s="144">
        <f>ROUND(I138*H138,2)</f>
        <v>0</v>
      </c>
      <c r="BL138" s="17" t="s">
        <v>251</v>
      </c>
      <c r="BM138" s="143" t="s">
        <v>1538</v>
      </c>
    </row>
    <row r="139" spans="2:65" s="12" customFormat="1" ht="11.25">
      <c r="B139" s="152"/>
      <c r="D139" s="146" t="s">
        <v>253</v>
      </c>
      <c r="E139" s="153" t="s">
        <v>1</v>
      </c>
      <c r="F139" s="154" t="s">
        <v>1539</v>
      </c>
      <c r="H139" s="155">
        <v>76.349999999999994</v>
      </c>
      <c r="I139" s="156"/>
      <c r="L139" s="152"/>
      <c r="M139" s="157"/>
      <c r="T139" s="158"/>
      <c r="AT139" s="153" t="s">
        <v>253</v>
      </c>
      <c r="AU139" s="153" t="s">
        <v>96</v>
      </c>
      <c r="AV139" s="12" t="s">
        <v>96</v>
      </c>
      <c r="AW139" s="12" t="s">
        <v>40</v>
      </c>
      <c r="AX139" s="12" t="s">
        <v>94</v>
      </c>
      <c r="AY139" s="153" t="s">
        <v>245</v>
      </c>
    </row>
    <row r="140" spans="2:65" s="1" customFormat="1" ht="37.9" customHeight="1">
      <c r="B140" s="33"/>
      <c r="C140" s="132" t="s">
        <v>114</v>
      </c>
      <c r="D140" s="132" t="s">
        <v>246</v>
      </c>
      <c r="E140" s="133" t="s">
        <v>487</v>
      </c>
      <c r="F140" s="134" t="s">
        <v>488</v>
      </c>
      <c r="G140" s="135" t="s">
        <v>350</v>
      </c>
      <c r="H140" s="136">
        <v>76.349999999999994</v>
      </c>
      <c r="I140" s="137"/>
      <c r="J140" s="138">
        <f>ROUND(I140*H140,2)</f>
        <v>0</v>
      </c>
      <c r="K140" s="134" t="s">
        <v>250</v>
      </c>
      <c r="L140" s="33"/>
      <c r="M140" s="139" t="s">
        <v>1</v>
      </c>
      <c r="N140" s="140" t="s">
        <v>52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251</v>
      </c>
      <c r="AT140" s="143" t="s">
        <v>246</v>
      </c>
      <c r="AU140" s="143" t="s">
        <v>96</v>
      </c>
      <c r="AY140" s="17" t="s">
        <v>245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94</v>
      </c>
      <c r="BK140" s="144">
        <f>ROUND(I140*H140,2)</f>
        <v>0</v>
      </c>
      <c r="BL140" s="17" t="s">
        <v>251</v>
      </c>
      <c r="BM140" s="143" t="s">
        <v>1540</v>
      </c>
    </row>
    <row r="141" spans="2:65" s="12" customFormat="1" ht="11.25">
      <c r="B141" s="152"/>
      <c r="D141" s="146" t="s">
        <v>253</v>
      </c>
      <c r="E141" s="153" t="s">
        <v>1</v>
      </c>
      <c r="F141" s="154" t="s">
        <v>1539</v>
      </c>
      <c r="H141" s="155">
        <v>76.349999999999994</v>
      </c>
      <c r="I141" s="156"/>
      <c r="L141" s="152"/>
      <c r="M141" s="157"/>
      <c r="T141" s="158"/>
      <c r="AT141" s="153" t="s">
        <v>253</v>
      </c>
      <c r="AU141" s="153" t="s">
        <v>96</v>
      </c>
      <c r="AV141" s="12" t="s">
        <v>96</v>
      </c>
      <c r="AW141" s="12" t="s">
        <v>40</v>
      </c>
      <c r="AX141" s="12" t="s">
        <v>94</v>
      </c>
      <c r="AY141" s="153" t="s">
        <v>245</v>
      </c>
    </row>
    <row r="142" spans="2:65" s="1" customFormat="1" ht="37.9" customHeight="1">
      <c r="B142" s="33"/>
      <c r="C142" s="132" t="s">
        <v>251</v>
      </c>
      <c r="D142" s="132" t="s">
        <v>246</v>
      </c>
      <c r="E142" s="133" t="s">
        <v>501</v>
      </c>
      <c r="F142" s="134" t="s">
        <v>502</v>
      </c>
      <c r="G142" s="135" t="s">
        <v>350</v>
      </c>
      <c r="H142" s="136">
        <v>839.85</v>
      </c>
      <c r="I142" s="137"/>
      <c r="J142" s="138">
        <f>ROUND(I142*H142,2)</f>
        <v>0</v>
      </c>
      <c r="K142" s="134" t="s">
        <v>250</v>
      </c>
      <c r="L142" s="33"/>
      <c r="M142" s="139" t="s">
        <v>1</v>
      </c>
      <c r="N142" s="140" t="s">
        <v>52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251</v>
      </c>
      <c r="AT142" s="143" t="s">
        <v>246</v>
      </c>
      <c r="AU142" s="143" t="s">
        <v>96</v>
      </c>
      <c r="AY142" s="17" t="s">
        <v>245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94</v>
      </c>
      <c r="BK142" s="144">
        <f>ROUND(I142*H142,2)</f>
        <v>0</v>
      </c>
      <c r="BL142" s="17" t="s">
        <v>251</v>
      </c>
      <c r="BM142" s="143" t="s">
        <v>1541</v>
      </c>
    </row>
    <row r="143" spans="2:65" s="12" customFormat="1" ht="11.25">
      <c r="B143" s="152"/>
      <c r="D143" s="146" t="s">
        <v>253</v>
      </c>
      <c r="E143" s="153" t="s">
        <v>1</v>
      </c>
      <c r="F143" s="154" t="s">
        <v>1542</v>
      </c>
      <c r="H143" s="155">
        <v>839.85</v>
      </c>
      <c r="I143" s="156"/>
      <c r="L143" s="152"/>
      <c r="M143" s="157"/>
      <c r="T143" s="158"/>
      <c r="AT143" s="153" t="s">
        <v>253</v>
      </c>
      <c r="AU143" s="153" t="s">
        <v>96</v>
      </c>
      <c r="AV143" s="12" t="s">
        <v>96</v>
      </c>
      <c r="AW143" s="12" t="s">
        <v>40</v>
      </c>
      <c r="AX143" s="12" t="s">
        <v>94</v>
      </c>
      <c r="AY143" s="153" t="s">
        <v>245</v>
      </c>
    </row>
    <row r="144" spans="2:65" s="1" customFormat="1" ht="24.2" customHeight="1">
      <c r="B144" s="33"/>
      <c r="C144" s="132" t="s">
        <v>268</v>
      </c>
      <c r="D144" s="132" t="s">
        <v>246</v>
      </c>
      <c r="E144" s="133" t="s">
        <v>1543</v>
      </c>
      <c r="F144" s="134" t="s">
        <v>1544</v>
      </c>
      <c r="G144" s="135" t="s">
        <v>249</v>
      </c>
      <c r="H144" s="136">
        <v>763.5</v>
      </c>
      <c r="I144" s="137"/>
      <c r="J144" s="138">
        <f>ROUND(I144*H144,2)</f>
        <v>0</v>
      </c>
      <c r="K144" s="134" t="s">
        <v>250</v>
      </c>
      <c r="L144" s="33"/>
      <c r="M144" s="139" t="s">
        <v>1</v>
      </c>
      <c r="N144" s="140" t="s">
        <v>52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251</v>
      </c>
      <c r="AT144" s="143" t="s">
        <v>246</v>
      </c>
      <c r="AU144" s="143" t="s">
        <v>96</v>
      </c>
      <c r="AY144" s="17" t="s">
        <v>245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94</v>
      </c>
      <c r="BK144" s="144">
        <f>ROUND(I144*H144,2)</f>
        <v>0</v>
      </c>
      <c r="BL144" s="17" t="s">
        <v>251</v>
      </c>
      <c r="BM144" s="143" t="s">
        <v>1545</v>
      </c>
    </row>
    <row r="145" spans="2:65" s="12" customFormat="1" ht="22.5">
      <c r="B145" s="152"/>
      <c r="D145" s="146" t="s">
        <v>253</v>
      </c>
      <c r="E145" s="153" t="s">
        <v>1</v>
      </c>
      <c r="F145" s="154" t="s">
        <v>1546</v>
      </c>
      <c r="H145" s="155">
        <v>763.5</v>
      </c>
      <c r="I145" s="156"/>
      <c r="L145" s="152"/>
      <c r="M145" s="157"/>
      <c r="T145" s="158"/>
      <c r="AT145" s="153" t="s">
        <v>253</v>
      </c>
      <c r="AU145" s="153" t="s">
        <v>96</v>
      </c>
      <c r="AV145" s="12" t="s">
        <v>96</v>
      </c>
      <c r="AW145" s="12" t="s">
        <v>40</v>
      </c>
      <c r="AX145" s="12" t="s">
        <v>94</v>
      </c>
      <c r="AY145" s="153" t="s">
        <v>245</v>
      </c>
    </row>
    <row r="146" spans="2:65" s="1" customFormat="1" ht="24.2" customHeight="1">
      <c r="B146" s="33"/>
      <c r="C146" s="132" t="s">
        <v>276</v>
      </c>
      <c r="D146" s="132" t="s">
        <v>246</v>
      </c>
      <c r="E146" s="133" t="s">
        <v>1547</v>
      </c>
      <c r="F146" s="134" t="s">
        <v>1548</v>
      </c>
      <c r="G146" s="135" t="s">
        <v>249</v>
      </c>
      <c r="H146" s="136">
        <v>846.3</v>
      </c>
      <c r="I146" s="137"/>
      <c r="J146" s="138">
        <f>ROUND(I146*H146,2)</f>
        <v>0</v>
      </c>
      <c r="K146" s="134" t="s">
        <v>250</v>
      </c>
      <c r="L146" s="33"/>
      <c r="M146" s="139" t="s">
        <v>1</v>
      </c>
      <c r="N146" s="140" t="s">
        <v>52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251</v>
      </c>
      <c r="AT146" s="143" t="s">
        <v>246</v>
      </c>
      <c r="AU146" s="143" t="s">
        <v>96</v>
      </c>
      <c r="AY146" s="17" t="s">
        <v>245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94</v>
      </c>
      <c r="BK146" s="144">
        <f>ROUND(I146*H146,2)</f>
        <v>0</v>
      </c>
      <c r="BL146" s="17" t="s">
        <v>251</v>
      </c>
      <c r="BM146" s="143" t="s">
        <v>1549</v>
      </c>
    </row>
    <row r="147" spans="2:65" s="12" customFormat="1" ht="22.5">
      <c r="B147" s="152"/>
      <c r="D147" s="146" t="s">
        <v>253</v>
      </c>
      <c r="E147" s="153" t="s">
        <v>1</v>
      </c>
      <c r="F147" s="154" t="s">
        <v>1550</v>
      </c>
      <c r="H147" s="155">
        <v>846.3</v>
      </c>
      <c r="I147" s="156"/>
      <c r="L147" s="152"/>
      <c r="M147" s="157"/>
      <c r="T147" s="158"/>
      <c r="AT147" s="153" t="s">
        <v>253</v>
      </c>
      <c r="AU147" s="153" t="s">
        <v>96</v>
      </c>
      <c r="AV147" s="12" t="s">
        <v>96</v>
      </c>
      <c r="AW147" s="12" t="s">
        <v>40</v>
      </c>
      <c r="AX147" s="12" t="s">
        <v>94</v>
      </c>
      <c r="AY147" s="153" t="s">
        <v>245</v>
      </c>
    </row>
    <row r="148" spans="2:65" s="1" customFormat="1" ht="24.2" customHeight="1">
      <c r="B148" s="33"/>
      <c r="C148" s="132" t="s">
        <v>283</v>
      </c>
      <c r="D148" s="132" t="s">
        <v>246</v>
      </c>
      <c r="E148" s="133" t="s">
        <v>1551</v>
      </c>
      <c r="F148" s="134" t="s">
        <v>1552</v>
      </c>
      <c r="G148" s="135" t="s">
        <v>350</v>
      </c>
      <c r="H148" s="136">
        <v>110.01900000000001</v>
      </c>
      <c r="I148" s="137"/>
      <c r="J148" s="138">
        <f>ROUND(I148*H148,2)</f>
        <v>0</v>
      </c>
      <c r="K148" s="134" t="s">
        <v>266</v>
      </c>
      <c r="L148" s="33"/>
      <c r="M148" s="139" t="s">
        <v>1</v>
      </c>
      <c r="N148" s="140" t="s">
        <v>52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251</v>
      </c>
      <c r="AT148" s="143" t="s">
        <v>246</v>
      </c>
      <c r="AU148" s="143" t="s">
        <v>96</v>
      </c>
      <c r="AY148" s="17" t="s">
        <v>245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94</v>
      </c>
      <c r="BK148" s="144">
        <f>ROUND(I148*H148,2)</f>
        <v>0</v>
      </c>
      <c r="BL148" s="17" t="s">
        <v>251</v>
      </c>
      <c r="BM148" s="143" t="s">
        <v>1553</v>
      </c>
    </row>
    <row r="149" spans="2:65" s="12" customFormat="1" ht="33.75">
      <c r="B149" s="152"/>
      <c r="D149" s="146" t="s">
        <v>253</v>
      </c>
      <c r="E149" s="153" t="s">
        <v>1</v>
      </c>
      <c r="F149" s="154" t="s">
        <v>1554</v>
      </c>
      <c r="H149" s="155">
        <v>110.01900000000001</v>
      </c>
      <c r="I149" s="156"/>
      <c r="L149" s="152"/>
      <c r="M149" s="157"/>
      <c r="T149" s="158"/>
      <c r="AT149" s="153" t="s">
        <v>253</v>
      </c>
      <c r="AU149" s="153" t="s">
        <v>96</v>
      </c>
      <c r="AV149" s="12" t="s">
        <v>96</v>
      </c>
      <c r="AW149" s="12" t="s">
        <v>40</v>
      </c>
      <c r="AX149" s="12" t="s">
        <v>94</v>
      </c>
      <c r="AY149" s="153" t="s">
        <v>245</v>
      </c>
    </row>
    <row r="150" spans="2:65" s="1" customFormat="1" ht="16.5" customHeight="1">
      <c r="B150" s="33"/>
      <c r="C150" s="184" t="s">
        <v>194</v>
      </c>
      <c r="D150" s="184" t="s">
        <v>794</v>
      </c>
      <c r="E150" s="185" t="s">
        <v>1555</v>
      </c>
      <c r="F150" s="186" t="s">
        <v>1556</v>
      </c>
      <c r="G150" s="187" t="s">
        <v>258</v>
      </c>
      <c r="H150" s="188">
        <v>146.32499999999999</v>
      </c>
      <c r="I150" s="189"/>
      <c r="J150" s="190">
        <f>ROUND(I150*H150,2)</f>
        <v>0</v>
      </c>
      <c r="K150" s="186" t="s">
        <v>250</v>
      </c>
      <c r="L150" s="191"/>
      <c r="M150" s="192" t="s">
        <v>1</v>
      </c>
      <c r="N150" s="193" t="s">
        <v>52</v>
      </c>
      <c r="P150" s="141">
        <f>O150*H150</f>
        <v>0</v>
      </c>
      <c r="Q150" s="141">
        <v>1</v>
      </c>
      <c r="R150" s="141">
        <f>Q150*H150</f>
        <v>146.32499999999999</v>
      </c>
      <c r="S150" s="141">
        <v>0</v>
      </c>
      <c r="T150" s="142">
        <f>S150*H150</f>
        <v>0</v>
      </c>
      <c r="AR150" s="143" t="s">
        <v>194</v>
      </c>
      <c r="AT150" s="143" t="s">
        <v>794</v>
      </c>
      <c r="AU150" s="143" t="s">
        <v>96</v>
      </c>
      <c r="AY150" s="17" t="s">
        <v>245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94</v>
      </c>
      <c r="BK150" s="144">
        <f>ROUND(I150*H150,2)</f>
        <v>0</v>
      </c>
      <c r="BL150" s="17" t="s">
        <v>251</v>
      </c>
      <c r="BM150" s="143" t="s">
        <v>1557</v>
      </c>
    </row>
    <row r="151" spans="2:65" s="12" customFormat="1" ht="11.25">
      <c r="B151" s="152"/>
      <c r="D151" s="146" t="s">
        <v>253</v>
      </c>
      <c r="E151" s="153" t="s">
        <v>1</v>
      </c>
      <c r="F151" s="154" t="s">
        <v>1558</v>
      </c>
      <c r="H151" s="155">
        <v>146.32499999999999</v>
      </c>
      <c r="I151" s="156"/>
      <c r="L151" s="152"/>
      <c r="M151" s="157"/>
      <c r="T151" s="158"/>
      <c r="AT151" s="153" t="s">
        <v>253</v>
      </c>
      <c r="AU151" s="153" t="s">
        <v>96</v>
      </c>
      <c r="AV151" s="12" t="s">
        <v>96</v>
      </c>
      <c r="AW151" s="12" t="s">
        <v>40</v>
      </c>
      <c r="AX151" s="12" t="s">
        <v>94</v>
      </c>
      <c r="AY151" s="153" t="s">
        <v>245</v>
      </c>
    </row>
    <row r="152" spans="2:65" s="1" customFormat="1" ht="16.5" customHeight="1">
      <c r="B152" s="33"/>
      <c r="C152" s="184" t="s">
        <v>189</v>
      </c>
      <c r="D152" s="184" t="s">
        <v>794</v>
      </c>
      <c r="E152" s="185" t="s">
        <v>1559</v>
      </c>
      <c r="F152" s="186" t="s">
        <v>1560</v>
      </c>
      <c r="G152" s="187" t="s">
        <v>350</v>
      </c>
      <c r="H152" s="188">
        <v>33.006</v>
      </c>
      <c r="I152" s="189"/>
      <c r="J152" s="190">
        <f>ROUND(I152*H152,2)</f>
        <v>0</v>
      </c>
      <c r="K152" s="186" t="s">
        <v>250</v>
      </c>
      <c r="L152" s="191"/>
      <c r="M152" s="192" t="s">
        <v>1</v>
      </c>
      <c r="N152" s="193" t="s">
        <v>52</v>
      </c>
      <c r="P152" s="141">
        <f>O152*H152</f>
        <v>0</v>
      </c>
      <c r="Q152" s="141">
        <v>0.21</v>
      </c>
      <c r="R152" s="141">
        <f>Q152*H152</f>
        <v>6.93126</v>
      </c>
      <c r="S152" s="141">
        <v>0</v>
      </c>
      <c r="T152" s="142">
        <f>S152*H152</f>
        <v>0</v>
      </c>
      <c r="AR152" s="143" t="s">
        <v>194</v>
      </c>
      <c r="AT152" s="143" t="s">
        <v>794</v>
      </c>
      <c r="AU152" s="143" t="s">
        <v>96</v>
      </c>
      <c r="AY152" s="17" t="s">
        <v>245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94</v>
      </c>
      <c r="BK152" s="144">
        <f>ROUND(I152*H152,2)</f>
        <v>0</v>
      </c>
      <c r="BL152" s="17" t="s">
        <v>251</v>
      </c>
      <c r="BM152" s="143" t="s">
        <v>1561</v>
      </c>
    </row>
    <row r="153" spans="2:65" s="12" customFormat="1" ht="11.25">
      <c r="B153" s="152"/>
      <c r="D153" s="146" t="s">
        <v>253</v>
      </c>
      <c r="E153" s="153" t="s">
        <v>1</v>
      </c>
      <c r="F153" s="154" t="s">
        <v>1562</v>
      </c>
      <c r="H153" s="155">
        <v>33.006</v>
      </c>
      <c r="I153" s="156"/>
      <c r="L153" s="152"/>
      <c r="M153" s="157"/>
      <c r="T153" s="158"/>
      <c r="AT153" s="153" t="s">
        <v>253</v>
      </c>
      <c r="AU153" s="153" t="s">
        <v>96</v>
      </c>
      <c r="AV153" s="12" t="s">
        <v>96</v>
      </c>
      <c r="AW153" s="12" t="s">
        <v>40</v>
      </c>
      <c r="AX153" s="12" t="s">
        <v>94</v>
      </c>
      <c r="AY153" s="153" t="s">
        <v>245</v>
      </c>
    </row>
    <row r="154" spans="2:65" s="1" customFormat="1" ht="33" customHeight="1">
      <c r="B154" s="33"/>
      <c r="C154" s="132" t="s">
        <v>296</v>
      </c>
      <c r="D154" s="132" t="s">
        <v>246</v>
      </c>
      <c r="E154" s="133" t="s">
        <v>1463</v>
      </c>
      <c r="F154" s="134" t="s">
        <v>1464</v>
      </c>
      <c r="G154" s="135" t="s">
        <v>249</v>
      </c>
      <c r="H154" s="136">
        <v>846.3</v>
      </c>
      <c r="I154" s="137"/>
      <c r="J154" s="138">
        <f>ROUND(I154*H154,2)</f>
        <v>0</v>
      </c>
      <c r="K154" s="134" t="s">
        <v>250</v>
      </c>
      <c r="L154" s="33"/>
      <c r="M154" s="139" t="s">
        <v>1</v>
      </c>
      <c r="N154" s="140" t="s">
        <v>52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251</v>
      </c>
      <c r="AT154" s="143" t="s">
        <v>246</v>
      </c>
      <c r="AU154" s="143" t="s">
        <v>96</v>
      </c>
      <c r="AY154" s="17" t="s">
        <v>245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94</v>
      </c>
      <c r="BK154" s="144">
        <f>ROUND(I154*H154,2)</f>
        <v>0</v>
      </c>
      <c r="BL154" s="17" t="s">
        <v>251</v>
      </c>
      <c r="BM154" s="143" t="s">
        <v>1563</v>
      </c>
    </row>
    <row r="155" spans="2:65" s="12" customFormat="1" ht="11.25">
      <c r="B155" s="152"/>
      <c r="D155" s="146" t="s">
        <v>253</v>
      </c>
      <c r="E155" s="153" t="s">
        <v>1</v>
      </c>
      <c r="F155" s="154" t="s">
        <v>1564</v>
      </c>
      <c r="H155" s="155">
        <v>846.3</v>
      </c>
      <c r="I155" s="156"/>
      <c r="L155" s="152"/>
      <c r="M155" s="157"/>
      <c r="T155" s="158"/>
      <c r="AT155" s="153" t="s">
        <v>253</v>
      </c>
      <c r="AU155" s="153" t="s">
        <v>96</v>
      </c>
      <c r="AV155" s="12" t="s">
        <v>96</v>
      </c>
      <c r="AW155" s="12" t="s">
        <v>40</v>
      </c>
      <c r="AX155" s="12" t="s">
        <v>94</v>
      </c>
      <c r="AY155" s="153" t="s">
        <v>245</v>
      </c>
    </row>
    <row r="156" spans="2:65" s="1" customFormat="1" ht="33" customHeight="1">
      <c r="B156" s="33"/>
      <c r="C156" s="132" t="s">
        <v>301</v>
      </c>
      <c r="D156" s="132" t="s">
        <v>246</v>
      </c>
      <c r="E156" s="133" t="s">
        <v>1482</v>
      </c>
      <c r="F156" s="134" t="s">
        <v>1483</v>
      </c>
      <c r="G156" s="135" t="s">
        <v>249</v>
      </c>
      <c r="H156" s="136">
        <v>846.3</v>
      </c>
      <c r="I156" s="137"/>
      <c r="J156" s="138">
        <f>ROUND(I156*H156,2)</f>
        <v>0</v>
      </c>
      <c r="K156" s="134" t="s">
        <v>250</v>
      </c>
      <c r="L156" s="33"/>
      <c r="M156" s="139" t="s">
        <v>1</v>
      </c>
      <c r="N156" s="140" t="s">
        <v>52</v>
      </c>
      <c r="P156" s="141">
        <f>O156*H156</f>
        <v>0</v>
      </c>
      <c r="Q156" s="141">
        <v>3.3000000000000002E-6</v>
      </c>
      <c r="R156" s="141">
        <f>Q156*H156</f>
        <v>2.7927899999999999E-3</v>
      </c>
      <c r="S156" s="141">
        <v>0</v>
      </c>
      <c r="T156" s="142">
        <f>S156*H156</f>
        <v>0</v>
      </c>
      <c r="AR156" s="143" t="s">
        <v>251</v>
      </c>
      <c r="AT156" s="143" t="s">
        <v>246</v>
      </c>
      <c r="AU156" s="143" t="s">
        <v>96</v>
      </c>
      <c r="AY156" s="17" t="s">
        <v>245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94</v>
      </c>
      <c r="BK156" s="144">
        <f>ROUND(I156*H156,2)</f>
        <v>0</v>
      </c>
      <c r="BL156" s="17" t="s">
        <v>251</v>
      </c>
      <c r="BM156" s="143" t="s">
        <v>1565</v>
      </c>
    </row>
    <row r="157" spans="2:65" s="12" customFormat="1" ht="11.25">
      <c r="B157" s="152"/>
      <c r="D157" s="146" t="s">
        <v>253</v>
      </c>
      <c r="E157" s="153" t="s">
        <v>1</v>
      </c>
      <c r="F157" s="154" t="s">
        <v>1566</v>
      </c>
      <c r="H157" s="155">
        <v>846.3</v>
      </c>
      <c r="I157" s="156"/>
      <c r="L157" s="152"/>
      <c r="M157" s="157"/>
      <c r="T157" s="158"/>
      <c r="AT157" s="153" t="s">
        <v>253</v>
      </c>
      <c r="AU157" s="153" t="s">
        <v>96</v>
      </c>
      <c r="AV157" s="12" t="s">
        <v>96</v>
      </c>
      <c r="AW157" s="12" t="s">
        <v>40</v>
      </c>
      <c r="AX157" s="12" t="s">
        <v>94</v>
      </c>
      <c r="AY157" s="153" t="s">
        <v>245</v>
      </c>
    </row>
    <row r="158" spans="2:65" s="1" customFormat="1" ht="24.2" customHeight="1">
      <c r="B158" s="33"/>
      <c r="C158" s="132" t="s">
        <v>8</v>
      </c>
      <c r="D158" s="132" t="s">
        <v>246</v>
      </c>
      <c r="E158" s="133" t="s">
        <v>1567</v>
      </c>
      <c r="F158" s="134" t="s">
        <v>1568</v>
      </c>
      <c r="G158" s="135" t="s">
        <v>249</v>
      </c>
      <c r="H158" s="136">
        <v>846.3</v>
      </c>
      <c r="I158" s="137"/>
      <c r="J158" s="138">
        <f>ROUND(I158*H158,2)</f>
        <v>0</v>
      </c>
      <c r="K158" s="134" t="s">
        <v>250</v>
      </c>
      <c r="L158" s="33"/>
      <c r="M158" s="139" t="s">
        <v>1</v>
      </c>
      <c r="N158" s="140" t="s">
        <v>52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251</v>
      </c>
      <c r="AT158" s="143" t="s">
        <v>246</v>
      </c>
      <c r="AU158" s="143" t="s">
        <v>96</v>
      </c>
      <c r="AY158" s="17" t="s">
        <v>245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94</v>
      </c>
      <c r="BK158" s="144">
        <f>ROUND(I158*H158,2)</f>
        <v>0</v>
      </c>
      <c r="BL158" s="17" t="s">
        <v>251</v>
      </c>
      <c r="BM158" s="143" t="s">
        <v>1569</v>
      </c>
    </row>
    <row r="159" spans="2:65" s="12" customFormat="1" ht="33.75">
      <c r="B159" s="152"/>
      <c r="D159" s="146" t="s">
        <v>253</v>
      </c>
      <c r="E159" s="153" t="s">
        <v>1</v>
      </c>
      <c r="F159" s="154" t="s">
        <v>1570</v>
      </c>
      <c r="H159" s="155">
        <v>846.3</v>
      </c>
      <c r="I159" s="156"/>
      <c r="L159" s="152"/>
      <c r="M159" s="157"/>
      <c r="T159" s="158"/>
      <c r="AT159" s="153" t="s">
        <v>253</v>
      </c>
      <c r="AU159" s="153" t="s">
        <v>96</v>
      </c>
      <c r="AV159" s="12" t="s">
        <v>96</v>
      </c>
      <c r="AW159" s="12" t="s">
        <v>40</v>
      </c>
      <c r="AX159" s="12" t="s">
        <v>94</v>
      </c>
      <c r="AY159" s="153" t="s">
        <v>245</v>
      </c>
    </row>
    <row r="160" spans="2:65" s="1" customFormat="1" ht="44.25" customHeight="1">
      <c r="B160" s="33"/>
      <c r="C160" s="184" t="s">
        <v>314</v>
      </c>
      <c r="D160" s="184" t="s">
        <v>794</v>
      </c>
      <c r="E160" s="185" t="s">
        <v>1571</v>
      </c>
      <c r="F160" s="186" t="s">
        <v>1572</v>
      </c>
      <c r="G160" s="187" t="s">
        <v>380</v>
      </c>
      <c r="H160" s="188">
        <v>26.151</v>
      </c>
      <c r="I160" s="189"/>
      <c r="J160" s="190">
        <f>ROUND(I160*H160,2)</f>
        <v>0</v>
      </c>
      <c r="K160" s="186" t="s">
        <v>266</v>
      </c>
      <c r="L160" s="191"/>
      <c r="M160" s="192" t="s">
        <v>1</v>
      </c>
      <c r="N160" s="193" t="s">
        <v>52</v>
      </c>
      <c r="P160" s="141">
        <f>O160*H160</f>
        <v>0</v>
      </c>
      <c r="Q160" s="141">
        <v>1E-3</v>
      </c>
      <c r="R160" s="141">
        <f>Q160*H160</f>
        <v>2.6151000000000001E-2</v>
      </c>
      <c r="S160" s="141">
        <v>0</v>
      </c>
      <c r="T160" s="142">
        <f>S160*H160</f>
        <v>0</v>
      </c>
      <c r="AR160" s="143" t="s">
        <v>194</v>
      </c>
      <c r="AT160" s="143" t="s">
        <v>794</v>
      </c>
      <c r="AU160" s="143" t="s">
        <v>96</v>
      </c>
      <c r="AY160" s="17" t="s">
        <v>245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94</v>
      </c>
      <c r="BK160" s="144">
        <f>ROUND(I160*H160,2)</f>
        <v>0</v>
      </c>
      <c r="BL160" s="17" t="s">
        <v>251</v>
      </c>
      <c r="BM160" s="143" t="s">
        <v>1573</v>
      </c>
    </row>
    <row r="161" spans="2:65" s="12" customFormat="1" ht="11.25">
      <c r="B161" s="152"/>
      <c r="D161" s="146" t="s">
        <v>253</v>
      </c>
      <c r="E161" s="153" t="s">
        <v>1</v>
      </c>
      <c r="F161" s="154" t="s">
        <v>1574</v>
      </c>
      <c r="H161" s="155">
        <v>26.151</v>
      </c>
      <c r="I161" s="156"/>
      <c r="L161" s="152"/>
      <c r="M161" s="157"/>
      <c r="T161" s="158"/>
      <c r="AT161" s="153" t="s">
        <v>253</v>
      </c>
      <c r="AU161" s="153" t="s">
        <v>96</v>
      </c>
      <c r="AV161" s="12" t="s">
        <v>96</v>
      </c>
      <c r="AW161" s="12" t="s">
        <v>40</v>
      </c>
      <c r="AX161" s="12" t="s">
        <v>94</v>
      </c>
      <c r="AY161" s="153" t="s">
        <v>245</v>
      </c>
    </row>
    <row r="162" spans="2:65" s="1" customFormat="1" ht="16.5" customHeight="1">
      <c r="B162" s="33"/>
      <c r="C162" s="132" t="s">
        <v>322</v>
      </c>
      <c r="D162" s="132" t="s">
        <v>246</v>
      </c>
      <c r="E162" s="133" t="s">
        <v>1504</v>
      </c>
      <c r="F162" s="134" t="s">
        <v>1505</v>
      </c>
      <c r="G162" s="135" t="s">
        <v>249</v>
      </c>
      <c r="H162" s="136">
        <v>846.3</v>
      </c>
      <c r="I162" s="137"/>
      <c r="J162" s="138">
        <f>ROUND(I162*H162,2)</f>
        <v>0</v>
      </c>
      <c r="K162" s="134" t="s">
        <v>250</v>
      </c>
      <c r="L162" s="33"/>
      <c r="M162" s="139" t="s">
        <v>1</v>
      </c>
      <c r="N162" s="140" t="s">
        <v>52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251</v>
      </c>
      <c r="AT162" s="143" t="s">
        <v>246</v>
      </c>
      <c r="AU162" s="143" t="s">
        <v>96</v>
      </c>
      <c r="AY162" s="17" t="s">
        <v>245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94</v>
      </c>
      <c r="BK162" s="144">
        <f>ROUND(I162*H162,2)</f>
        <v>0</v>
      </c>
      <c r="BL162" s="17" t="s">
        <v>251</v>
      </c>
      <c r="BM162" s="143" t="s">
        <v>1575</v>
      </c>
    </row>
    <row r="163" spans="2:65" s="12" customFormat="1" ht="11.25">
      <c r="B163" s="152"/>
      <c r="D163" s="146" t="s">
        <v>253</v>
      </c>
      <c r="E163" s="153" t="s">
        <v>1</v>
      </c>
      <c r="F163" s="154" t="s">
        <v>1576</v>
      </c>
      <c r="H163" s="155">
        <v>846.3</v>
      </c>
      <c r="I163" s="156"/>
      <c r="L163" s="152"/>
      <c r="M163" s="157"/>
      <c r="T163" s="158"/>
      <c r="AT163" s="153" t="s">
        <v>253</v>
      </c>
      <c r="AU163" s="153" t="s">
        <v>96</v>
      </c>
      <c r="AV163" s="12" t="s">
        <v>96</v>
      </c>
      <c r="AW163" s="12" t="s">
        <v>40</v>
      </c>
      <c r="AX163" s="12" t="s">
        <v>94</v>
      </c>
      <c r="AY163" s="153" t="s">
        <v>245</v>
      </c>
    </row>
    <row r="164" spans="2:65" s="1" customFormat="1" ht="24.2" customHeight="1">
      <c r="B164" s="33"/>
      <c r="C164" s="132" t="s">
        <v>324</v>
      </c>
      <c r="D164" s="132" t="s">
        <v>246</v>
      </c>
      <c r="E164" s="133" t="s">
        <v>1496</v>
      </c>
      <c r="F164" s="134" t="s">
        <v>1497</v>
      </c>
      <c r="G164" s="135" t="s">
        <v>258</v>
      </c>
      <c r="H164" s="136">
        <v>2.5000000000000001E-2</v>
      </c>
      <c r="I164" s="137"/>
      <c r="J164" s="138">
        <f>ROUND(I164*H164,2)</f>
        <v>0</v>
      </c>
      <c r="K164" s="134" t="s">
        <v>250</v>
      </c>
      <c r="L164" s="33"/>
      <c r="M164" s="139" t="s">
        <v>1</v>
      </c>
      <c r="N164" s="140" t="s">
        <v>52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251</v>
      </c>
      <c r="AT164" s="143" t="s">
        <v>246</v>
      </c>
      <c r="AU164" s="143" t="s">
        <v>96</v>
      </c>
      <c r="AY164" s="17" t="s">
        <v>245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94</v>
      </c>
      <c r="BK164" s="144">
        <f>ROUND(I164*H164,2)</f>
        <v>0</v>
      </c>
      <c r="BL164" s="17" t="s">
        <v>251</v>
      </c>
      <c r="BM164" s="143" t="s">
        <v>1577</v>
      </c>
    </row>
    <row r="165" spans="2:65" s="12" customFormat="1" ht="11.25">
      <c r="B165" s="152"/>
      <c r="D165" s="146" t="s">
        <v>253</v>
      </c>
      <c r="E165" s="153" t="s">
        <v>1</v>
      </c>
      <c r="F165" s="154" t="s">
        <v>1578</v>
      </c>
      <c r="H165" s="155">
        <v>2.5000000000000001E-2</v>
      </c>
      <c r="I165" s="156"/>
      <c r="L165" s="152"/>
      <c r="M165" s="157"/>
      <c r="T165" s="158"/>
      <c r="AT165" s="153" t="s">
        <v>253</v>
      </c>
      <c r="AU165" s="153" t="s">
        <v>96</v>
      </c>
      <c r="AV165" s="12" t="s">
        <v>96</v>
      </c>
      <c r="AW165" s="12" t="s">
        <v>40</v>
      </c>
      <c r="AX165" s="12" t="s">
        <v>94</v>
      </c>
      <c r="AY165" s="153" t="s">
        <v>245</v>
      </c>
    </row>
    <row r="166" spans="2:65" s="1" customFormat="1" ht="24.2" customHeight="1">
      <c r="B166" s="33"/>
      <c r="C166" s="184" t="s">
        <v>327</v>
      </c>
      <c r="D166" s="184" t="s">
        <v>794</v>
      </c>
      <c r="E166" s="185" t="s">
        <v>1500</v>
      </c>
      <c r="F166" s="186" t="s">
        <v>1501</v>
      </c>
      <c r="G166" s="187" t="s">
        <v>380</v>
      </c>
      <c r="H166" s="188">
        <v>26.151</v>
      </c>
      <c r="I166" s="189"/>
      <c r="J166" s="190">
        <f>ROUND(I166*H166,2)</f>
        <v>0</v>
      </c>
      <c r="K166" s="186" t="s">
        <v>266</v>
      </c>
      <c r="L166" s="191"/>
      <c r="M166" s="192" t="s">
        <v>1</v>
      </c>
      <c r="N166" s="193" t="s">
        <v>52</v>
      </c>
      <c r="P166" s="141">
        <f>O166*H166</f>
        <v>0</v>
      </c>
      <c r="Q166" s="141">
        <v>1E-3</v>
      </c>
      <c r="R166" s="141">
        <f>Q166*H166</f>
        <v>2.6151000000000001E-2</v>
      </c>
      <c r="S166" s="141">
        <v>0</v>
      </c>
      <c r="T166" s="142">
        <f>S166*H166</f>
        <v>0</v>
      </c>
      <c r="AR166" s="143" t="s">
        <v>194</v>
      </c>
      <c r="AT166" s="143" t="s">
        <v>794</v>
      </c>
      <c r="AU166" s="143" t="s">
        <v>96</v>
      </c>
      <c r="AY166" s="17" t="s">
        <v>245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94</v>
      </c>
      <c r="BK166" s="144">
        <f>ROUND(I166*H166,2)</f>
        <v>0</v>
      </c>
      <c r="BL166" s="17" t="s">
        <v>251</v>
      </c>
      <c r="BM166" s="143" t="s">
        <v>1579</v>
      </c>
    </row>
    <row r="167" spans="2:65" s="12" customFormat="1" ht="11.25">
      <c r="B167" s="152"/>
      <c r="D167" s="146" t="s">
        <v>253</v>
      </c>
      <c r="E167" s="153" t="s">
        <v>1</v>
      </c>
      <c r="F167" s="154" t="s">
        <v>1574</v>
      </c>
      <c r="H167" s="155">
        <v>26.151</v>
      </c>
      <c r="I167" s="156"/>
      <c r="L167" s="152"/>
      <c r="M167" s="157"/>
      <c r="T167" s="158"/>
      <c r="AT167" s="153" t="s">
        <v>253</v>
      </c>
      <c r="AU167" s="153" t="s">
        <v>96</v>
      </c>
      <c r="AV167" s="12" t="s">
        <v>96</v>
      </c>
      <c r="AW167" s="12" t="s">
        <v>40</v>
      </c>
      <c r="AX167" s="12" t="s">
        <v>94</v>
      </c>
      <c r="AY167" s="153" t="s">
        <v>245</v>
      </c>
    </row>
    <row r="168" spans="2:65" s="1" customFormat="1" ht="16.5" customHeight="1">
      <c r="B168" s="33"/>
      <c r="C168" s="132" t="s">
        <v>331</v>
      </c>
      <c r="D168" s="132" t="s">
        <v>246</v>
      </c>
      <c r="E168" s="133" t="s">
        <v>1508</v>
      </c>
      <c r="F168" s="134" t="s">
        <v>1509</v>
      </c>
      <c r="G168" s="135" t="s">
        <v>350</v>
      </c>
      <c r="H168" s="136">
        <v>8.4629999999999992</v>
      </c>
      <c r="I168" s="137"/>
      <c r="J168" s="138">
        <f>ROUND(I168*H168,2)</f>
        <v>0</v>
      </c>
      <c r="K168" s="134" t="s">
        <v>250</v>
      </c>
      <c r="L168" s="33"/>
      <c r="M168" s="139" t="s">
        <v>1</v>
      </c>
      <c r="N168" s="140" t="s">
        <v>52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251</v>
      </c>
      <c r="AT168" s="143" t="s">
        <v>246</v>
      </c>
      <c r="AU168" s="143" t="s">
        <v>96</v>
      </c>
      <c r="AY168" s="17" t="s">
        <v>245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94</v>
      </c>
      <c r="BK168" s="144">
        <f>ROUND(I168*H168,2)</f>
        <v>0</v>
      </c>
      <c r="BL168" s="17" t="s">
        <v>251</v>
      </c>
      <c r="BM168" s="143" t="s">
        <v>1580</v>
      </c>
    </row>
    <row r="169" spans="2:65" s="12" customFormat="1" ht="11.25">
      <c r="B169" s="152"/>
      <c r="D169" s="146" t="s">
        <v>253</v>
      </c>
      <c r="E169" s="153" t="s">
        <v>1</v>
      </c>
      <c r="F169" s="154" t="s">
        <v>1581</v>
      </c>
      <c r="H169" s="155">
        <v>8.4629999999999992</v>
      </c>
      <c r="I169" s="156"/>
      <c r="L169" s="152"/>
      <c r="M169" s="157"/>
      <c r="T169" s="158"/>
      <c r="AT169" s="153" t="s">
        <v>253</v>
      </c>
      <c r="AU169" s="153" t="s">
        <v>96</v>
      </c>
      <c r="AV169" s="12" t="s">
        <v>96</v>
      </c>
      <c r="AW169" s="12" t="s">
        <v>40</v>
      </c>
      <c r="AX169" s="12" t="s">
        <v>94</v>
      </c>
      <c r="AY169" s="153" t="s">
        <v>245</v>
      </c>
    </row>
    <row r="170" spans="2:65" s="11" customFormat="1" ht="11.25">
      <c r="B170" s="145"/>
      <c r="D170" s="146" t="s">
        <v>253</v>
      </c>
      <c r="E170" s="147" t="s">
        <v>1</v>
      </c>
      <c r="F170" s="148" t="s">
        <v>1317</v>
      </c>
      <c r="H170" s="147" t="s">
        <v>1</v>
      </c>
      <c r="I170" s="149"/>
      <c r="L170" s="145"/>
      <c r="M170" s="150"/>
      <c r="T170" s="151"/>
      <c r="AT170" s="147" t="s">
        <v>253</v>
      </c>
      <c r="AU170" s="147" t="s">
        <v>96</v>
      </c>
      <c r="AV170" s="11" t="s">
        <v>94</v>
      </c>
      <c r="AW170" s="11" t="s">
        <v>40</v>
      </c>
      <c r="AX170" s="11" t="s">
        <v>87</v>
      </c>
      <c r="AY170" s="147" t="s">
        <v>245</v>
      </c>
    </row>
    <row r="171" spans="2:65" s="1" customFormat="1" ht="21.75" customHeight="1">
      <c r="B171" s="33"/>
      <c r="C171" s="132" t="s">
        <v>337</v>
      </c>
      <c r="D171" s="132" t="s">
        <v>246</v>
      </c>
      <c r="E171" s="133" t="s">
        <v>1319</v>
      </c>
      <c r="F171" s="134" t="s">
        <v>1320</v>
      </c>
      <c r="G171" s="135" t="s">
        <v>350</v>
      </c>
      <c r="H171" s="136">
        <v>8.4629999999999992</v>
      </c>
      <c r="I171" s="137"/>
      <c r="J171" s="138">
        <f>ROUND(I171*H171,2)</f>
        <v>0</v>
      </c>
      <c r="K171" s="134" t="s">
        <v>250</v>
      </c>
      <c r="L171" s="33"/>
      <c r="M171" s="139" t="s">
        <v>1</v>
      </c>
      <c r="N171" s="140" t="s">
        <v>52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251</v>
      </c>
      <c r="AT171" s="143" t="s">
        <v>246</v>
      </c>
      <c r="AU171" s="143" t="s">
        <v>96</v>
      </c>
      <c r="AY171" s="17" t="s">
        <v>245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94</v>
      </c>
      <c r="BK171" s="144">
        <f>ROUND(I171*H171,2)</f>
        <v>0</v>
      </c>
      <c r="BL171" s="17" t="s">
        <v>251</v>
      </c>
      <c r="BM171" s="143" t="s">
        <v>1582</v>
      </c>
    </row>
    <row r="172" spans="2:65" s="12" customFormat="1" ht="11.25">
      <c r="B172" s="152"/>
      <c r="D172" s="146" t="s">
        <v>253</v>
      </c>
      <c r="E172" s="153" t="s">
        <v>1</v>
      </c>
      <c r="F172" s="154" t="s">
        <v>1583</v>
      </c>
      <c r="H172" s="155">
        <v>8.4629999999999992</v>
      </c>
      <c r="I172" s="156"/>
      <c r="L172" s="152"/>
      <c r="M172" s="157"/>
      <c r="T172" s="158"/>
      <c r="AT172" s="153" t="s">
        <v>253</v>
      </c>
      <c r="AU172" s="153" t="s">
        <v>96</v>
      </c>
      <c r="AV172" s="12" t="s">
        <v>96</v>
      </c>
      <c r="AW172" s="12" t="s">
        <v>40</v>
      </c>
      <c r="AX172" s="12" t="s">
        <v>94</v>
      </c>
      <c r="AY172" s="153" t="s">
        <v>245</v>
      </c>
    </row>
    <row r="173" spans="2:65" s="10" customFormat="1" ht="22.9" customHeight="1">
      <c r="B173" s="122"/>
      <c r="D173" s="123" t="s">
        <v>86</v>
      </c>
      <c r="E173" s="175" t="s">
        <v>1325</v>
      </c>
      <c r="F173" s="175" t="s">
        <v>1326</v>
      </c>
      <c r="I173" s="125"/>
      <c r="J173" s="176">
        <f>BK173</f>
        <v>0</v>
      </c>
      <c r="L173" s="122"/>
      <c r="M173" s="127"/>
      <c r="P173" s="128">
        <f>SUM(P174:P191)</f>
        <v>0</v>
      </c>
      <c r="R173" s="128">
        <f>SUM(R174:R191)</f>
        <v>4.3579999999999999E-3</v>
      </c>
      <c r="T173" s="129">
        <f>SUM(T174:T191)</f>
        <v>0</v>
      </c>
      <c r="AR173" s="123" t="s">
        <v>94</v>
      </c>
      <c r="AT173" s="130" t="s">
        <v>86</v>
      </c>
      <c r="AU173" s="130" t="s">
        <v>94</v>
      </c>
      <c r="AY173" s="123" t="s">
        <v>245</v>
      </c>
      <c r="BK173" s="131">
        <f>SUM(BK174:BK191)</f>
        <v>0</v>
      </c>
    </row>
    <row r="174" spans="2:65" s="1" customFormat="1" ht="55.5" customHeight="1">
      <c r="B174" s="33"/>
      <c r="C174" s="132" t="s">
        <v>342</v>
      </c>
      <c r="D174" s="132" t="s">
        <v>246</v>
      </c>
      <c r="E174" s="133" t="s">
        <v>1343</v>
      </c>
      <c r="F174" s="134" t="s">
        <v>1344</v>
      </c>
      <c r="G174" s="135" t="s">
        <v>258</v>
      </c>
      <c r="H174" s="136">
        <v>6.3470000000000004</v>
      </c>
      <c r="I174" s="137"/>
      <c r="J174" s="138">
        <f>ROUND(I174*H174,2)</f>
        <v>0</v>
      </c>
      <c r="K174" s="134" t="s">
        <v>266</v>
      </c>
      <c r="L174" s="33"/>
      <c r="M174" s="139" t="s">
        <v>1</v>
      </c>
      <c r="N174" s="140" t="s">
        <v>52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251</v>
      </c>
      <c r="AT174" s="143" t="s">
        <v>246</v>
      </c>
      <c r="AU174" s="143" t="s">
        <v>96</v>
      </c>
      <c r="AY174" s="17" t="s">
        <v>245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94</v>
      </c>
      <c r="BK174" s="144">
        <f>ROUND(I174*H174,2)</f>
        <v>0</v>
      </c>
      <c r="BL174" s="17" t="s">
        <v>251</v>
      </c>
      <c r="BM174" s="143" t="s">
        <v>1584</v>
      </c>
    </row>
    <row r="175" spans="2:65" s="12" customFormat="1" ht="11.25">
      <c r="B175" s="152"/>
      <c r="D175" s="146" t="s">
        <v>253</v>
      </c>
      <c r="E175" s="153" t="s">
        <v>1</v>
      </c>
      <c r="F175" s="154" t="s">
        <v>1585</v>
      </c>
      <c r="H175" s="155">
        <v>6.3470000000000004</v>
      </c>
      <c r="I175" s="156"/>
      <c r="L175" s="152"/>
      <c r="M175" s="157"/>
      <c r="T175" s="158"/>
      <c r="AT175" s="153" t="s">
        <v>253</v>
      </c>
      <c r="AU175" s="153" t="s">
        <v>96</v>
      </c>
      <c r="AV175" s="12" t="s">
        <v>96</v>
      </c>
      <c r="AW175" s="12" t="s">
        <v>40</v>
      </c>
      <c r="AX175" s="12" t="s">
        <v>94</v>
      </c>
      <c r="AY175" s="153" t="s">
        <v>245</v>
      </c>
    </row>
    <row r="176" spans="2:65" s="11" customFormat="1" ht="11.25">
      <c r="B176" s="145"/>
      <c r="D176" s="146" t="s">
        <v>253</v>
      </c>
      <c r="E176" s="147" t="s">
        <v>1</v>
      </c>
      <c r="F176" s="148" t="s">
        <v>1170</v>
      </c>
      <c r="H176" s="147" t="s">
        <v>1</v>
      </c>
      <c r="I176" s="149"/>
      <c r="L176" s="145"/>
      <c r="M176" s="150"/>
      <c r="T176" s="151"/>
      <c r="AT176" s="147" t="s">
        <v>253</v>
      </c>
      <c r="AU176" s="147" t="s">
        <v>96</v>
      </c>
      <c r="AV176" s="11" t="s">
        <v>94</v>
      </c>
      <c r="AW176" s="11" t="s">
        <v>40</v>
      </c>
      <c r="AX176" s="11" t="s">
        <v>87</v>
      </c>
      <c r="AY176" s="147" t="s">
        <v>245</v>
      </c>
    </row>
    <row r="177" spans="2:65" s="1" customFormat="1" ht="21.75" customHeight="1">
      <c r="B177" s="33"/>
      <c r="C177" s="132" t="s">
        <v>347</v>
      </c>
      <c r="D177" s="132" t="s">
        <v>246</v>
      </c>
      <c r="E177" s="133" t="s">
        <v>1517</v>
      </c>
      <c r="F177" s="134" t="s">
        <v>1518</v>
      </c>
      <c r="G177" s="135" t="s">
        <v>249</v>
      </c>
      <c r="H177" s="136">
        <v>846.3</v>
      </c>
      <c r="I177" s="137"/>
      <c r="J177" s="138">
        <f>ROUND(I177*H177,2)</f>
        <v>0</v>
      </c>
      <c r="K177" s="134" t="s">
        <v>250</v>
      </c>
      <c r="L177" s="33"/>
      <c r="M177" s="139" t="s">
        <v>1</v>
      </c>
      <c r="N177" s="140" t="s">
        <v>52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251</v>
      </c>
      <c r="AT177" s="143" t="s">
        <v>246</v>
      </c>
      <c r="AU177" s="143" t="s">
        <v>96</v>
      </c>
      <c r="AY177" s="17" t="s">
        <v>245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94</v>
      </c>
      <c r="BK177" s="144">
        <f>ROUND(I177*H177,2)</f>
        <v>0</v>
      </c>
      <c r="BL177" s="17" t="s">
        <v>251</v>
      </c>
      <c r="BM177" s="143" t="s">
        <v>1586</v>
      </c>
    </row>
    <row r="178" spans="2:65" s="12" customFormat="1" ht="11.25">
      <c r="B178" s="152"/>
      <c r="D178" s="146" t="s">
        <v>253</v>
      </c>
      <c r="E178" s="153" t="s">
        <v>1</v>
      </c>
      <c r="F178" s="154" t="s">
        <v>1587</v>
      </c>
      <c r="H178" s="155">
        <v>846.3</v>
      </c>
      <c r="I178" s="156"/>
      <c r="L178" s="152"/>
      <c r="M178" s="157"/>
      <c r="T178" s="158"/>
      <c r="AT178" s="153" t="s">
        <v>253</v>
      </c>
      <c r="AU178" s="153" t="s">
        <v>96</v>
      </c>
      <c r="AV178" s="12" t="s">
        <v>96</v>
      </c>
      <c r="AW178" s="12" t="s">
        <v>40</v>
      </c>
      <c r="AX178" s="12" t="s">
        <v>94</v>
      </c>
      <c r="AY178" s="153" t="s">
        <v>245</v>
      </c>
    </row>
    <row r="179" spans="2:65" s="11" customFormat="1" ht="22.5">
      <c r="B179" s="145"/>
      <c r="D179" s="146" t="s">
        <v>253</v>
      </c>
      <c r="E179" s="147" t="s">
        <v>1</v>
      </c>
      <c r="F179" s="148" t="s">
        <v>1521</v>
      </c>
      <c r="H179" s="147" t="s">
        <v>1</v>
      </c>
      <c r="I179" s="149"/>
      <c r="L179" s="145"/>
      <c r="M179" s="150"/>
      <c r="T179" s="151"/>
      <c r="AT179" s="147" t="s">
        <v>253</v>
      </c>
      <c r="AU179" s="147" t="s">
        <v>96</v>
      </c>
      <c r="AV179" s="11" t="s">
        <v>94</v>
      </c>
      <c r="AW179" s="11" t="s">
        <v>40</v>
      </c>
      <c r="AX179" s="11" t="s">
        <v>87</v>
      </c>
      <c r="AY179" s="147" t="s">
        <v>245</v>
      </c>
    </row>
    <row r="180" spans="2:65" s="1" customFormat="1" ht="24.2" customHeight="1">
      <c r="B180" s="33"/>
      <c r="C180" s="132" t="s">
        <v>7</v>
      </c>
      <c r="D180" s="132" t="s">
        <v>246</v>
      </c>
      <c r="E180" s="133" t="s">
        <v>1496</v>
      </c>
      <c r="F180" s="134" t="s">
        <v>1497</v>
      </c>
      <c r="G180" s="135" t="s">
        <v>258</v>
      </c>
      <c r="H180" s="136">
        <v>4.0000000000000001E-3</v>
      </c>
      <c r="I180" s="137"/>
      <c r="J180" s="138">
        <f>ROUND(I180*H180,2)</f>
        <v>0</v>
      </c>
      <c r="K180" s="134" t="s">
        <v>250</v>
      </c>
      <c r="L180" s="33"/>
      <c r="M180" s="139" t="s">
        <v>1</v>
      </c>
      <c r="N180" s="140" t="s">
        <v>52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251</v>
      </c>
      <c r="AT180" s="143" t="s">
        <v>246</v>
      </c>
      <c r="AU180" s="143" t="s">
        <v>96</v>
      </c>
      <c r="AY180" s="17" t="s">
        <v>245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94</v>
      </c>
      <c r="BK180" s="144">
        <f>ROUND(I180*H180,2)</f>
        <v>0</v>
      </c>
      <c r="BL180" s="17" t="s">
        <v>251</v>
      </c>
      <c r="BM180" s="143" t="s">
        <v>1588</v>
      </c>
    </row>
    <row r="181" spans="2:65" s="12" customFormat="1" ht="22.5">
      <c r="B181" s="152"/>
      <c r="D181" s="146" t="s">
        <v>253</v>
      </c>
      <c r="E181" s="153" t="s">
        <v>1</v>
      </c>
      <c r="F181" s="154" t="s">
        <v>1589</v>
      </c>
      <c r="H181" s="155">
        <v>4.0000000000000001E-3</v>
      </c>
      <c r="I181" s="156"/>
      <c r="L181" s="152"/>
      <c r="M181" s="157"/>
      <c r="T181" s="158"/>
      <c r="AT181" s="153" t="s">
        <v>253</v>
      </c>
      <c r="AU181" s="153" t="s">
        <v>96</v>
      </c>
      <c r="AV181" s="12" t="s">
        <v>96</v>
      </c>
      <c r="AW181" s="12" t="s">
        <v>40</v>
      </c>
      <c r="AX181" s="12" t="s">
        <v>94</v>
      </c>
      <c r="AY181" s="153" t="s">
        <v>245</v>
      </c>
    </row>
    <row r="182" spans="2:65" s="1" customFormat="1" ht="24.2" customHeight="1">
      <c r="B182" s="33"/>
      <c r="C182" s="184" t="s">
        <v>359</v>
      </c>
      <c r="D182" s="184" t="s">
        <v>794</v>
      </c>
      <c r="E182" s="185" t="s">
        <v>1524</v>
      </c>
      <c r="F182" s="186" t="s">
        <v>1525</v>
      </c>
      <c r="G182" s="187" t="s">
        <v>380</v>
      </c>
      <c r="H182" s="188">
        <v>4.3579999999999997</v>
      </c>
      <c r="I182" s="189"/>
      <c r="J182" s="190">
        <f>ROUND(I182*H182,2)</f>
        <v>0</v>
      </c>
      <c r="K182" s="186" t="s">
        <v>266</v>
      </c>
      <c r="L182" s="191"/>
      <c r="M182" s="192" t="s">
        <v>1</v>
      </c>
      <c r="N182" s="193" t="s">
        <v>52</v>
      </c>
      <c r="P182" s="141">
        <f>O182*H182</f>
        <v>0</v>
      </c>
      <c r="Q182" s="141">
        <v>1E-3</v>
      </c>
      <c r="R182" s="141">
        <f>Q182*H182</f>
        <v>4.3579999999999999E-3</v>
      </c>
      <c r="S182" s="141">
        <v>0</v>
      </c>
      <c r="T182" s="142">
        <f>S182*H182</f>
        <v>0</v>
      </c>
      <c r="AR182" s="143" t="s">
        <v>194</v>
      </c>
      <c r="AT182" s="143" t="s">
        <v>794</v>
      </c>
      <c r="AU182" s="143" t="s">
        <v>96</v>
      </c>
      <c r="AY182" s="17" t="s">
        <v>245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94</v>
      </c>
      <c r="BK182" s="144">
        <f>ROUND(I182*H182,2)</f>
        <v>0</v>
      </c>
      <c r="BL182" s="17" t="s">
        <v>251</v>
      </c>
      <c r="BM182" s="143" t="s">
        <v>1590</v>
      </c>
    </row>
    <row r="183" spans="2:65" s="12" customFormat="1" ht="11.25">
      <c r="B183" s="152"/>
      <c r="D183" s="146" t="s">
        <v>253</v>
      </c>
      <c r="E183" s="153" t="s">
        <v>1</v>
      </c>
      <c r="F183" s="154" t="s">
        <v>1591</v>
      </c>
      <c r="H183" s="155">
        <v>4.3579999999999997</v>
      </c>
      <c r="I183" s="156"/>
      <c r="L183" s="152"/>
      <c r="M183" s="157"/>
      <c r="T183" s="158"/>
      <c r="AT183" s="153" t="s">
        <v>253</v>
      </c>
      <c r="AU183" s="153" t="s">
        <v>96</v>
      </c>
      <c r="AV183" s="12" t="s">
        <v>96</v>
      </c>
      <c r="AW183" s="12" t="s">
        <v>40</v>
      </c>
      <c r="AX183" s="12" t="s">
        <v>94</v>
      </c>
      <c r="AY183" s="153" t="s">
        <v>245</v>
      </c>
    </row>
    <row r="184" spans="2:65" s="1" customFormat="1" ht="16.5" customHeight="1">
      <c r="B184" s="33"/>
      <c r="C184" s="132" t="s">
        <v>362</v>
      </c>
      <c r="D184" s="132" t="s">
        <v>246</v>
      </c>
      <c r="E184" s="133" t="s">
        <v>1508</v>
      </c>
      <c r="F184" s="134" t="s">
        <v>1509</v>
      </c>
      <c r="G184" s="135" t="s">
        <v>350</v>
      </c>
      <c r="H184" s="136">
        <v>42.314999999999998</v>
      </c>
      <c r="I184" s="137"/>
      <c r="J184" s="138">
        <f>ROUND(I184*H184,2)</f>
        <v>0</v>
      </c>
      <c r="K184" s="134" t="s">
        <v>250</v>
      </c>
      <c r="L184" s="33"/>
      <c r="M184" s="139" t="s">
        <v>1</v>
      </c>
      <c r="N184" s="140" t="s">
        <v>52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251</v>
      </c>
      <c r="AT184" s="143" t="s">
        <v>246</v>
      </c>
      <c r="AU184" s="143" t="s">
        <v>96</v>
      </c>
      <c r="AY184" s="17" t="s">
        <v>245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94</v>
      </c>
      <c r="BK184" s="144">
        <f>ROUND(I184*H184,2)</f>
        <v>0</v>
      </c>
      <c r="BL184" s="17" t="s">
        <v>251</v>
      </c>
      <c r="BM184" s="143" t="s">
        <v>1592</v>
      </c>
    </row>
    <row r="185" spans="2:65" s="12" customFormat="1" ht="11.25">
      <c r="B185" s="152"/>
      <c r="D185" s="146" t="s">
        <v>253</v>
      </c>
      <c r="E185" s="153" t="s">
        <v>1</v>
      </c>
      <c r="F185" s="154" t="s">
        <v>1593</v>
      </c>
      <c r="H185" s="155">
        <v>42.314999999999998</v>
      </c>
      <c r="I185" s="156"/>
      <c r="L185" s="152"/>
      <c r="M185" s="157"/>
      <c r="T185" s="158"/>
      <c r="AT185" s="153" t="s">
        <v>253</v>
      </c>
      <c r="AU185" s="153" t="s">
        <v>96</v>
      </c>
      <c r="AV185" s="12" t="s">
        <v>96</v>
      </c>
      <c r="AW185" s="12" t="s">
        <v>40</v>
      </c>
      <c r="AX185" s="12" t="s">
        <v>94</v>
      </c>
      <c r="AY185" s="153" t="s">
        <v>245</v>
      </c>
    </row>
    <row r="186" spans="2:65" s="11" customFormat="1" ht="11.25">
      <c r="B186" s="145"/>
      <c r="D186" s="146" t="s">
        <v>253</v>
      </c>
      <c r="E186" s="147" t="s">
        <v>1</v>
      </c>
      <c r="F186" s="148" t="s">
        <v>1317</v>
      </c>
      <c r="H186" s="147" t="s">
        <v>1</v>
      </c>
      <c r="I186" s="149"/>
      <c r="L186" s="145"/>
      <c r="M186" s="150"/>
      <c r="T186" s="151"/>
      <c r="AT186" s="147" t="s">
        <v>253</v>
      </c>
      <c r="AU186" s="147" t="s">
        <v>96</v>
      </c>
      <c r="AV186" s="11" t="s">
        <v>94</v>
      </c>
      <c r="AW186" s="11" t="s">
        <v>40</v>
      </c>
      <c r="AX186" s="11" t="s">
        <v>87</v>
      </c>
      <c r="AY186" s="147" t="s">
        <v>245</v>
      </c>
    </row>
    <row r="187" spans="2:65" s="1" customFormat="1" ht="21.75" customHeight="1">
      <c r="B187" s="33"/>
      <c r="C187" s="132" t="s">
        <v>366</v>
      </c>
      <c r="D187" s="132" t="s">
        <v>246</v>
      </c>
      <c r="E187" s="133" t="s">
        <v>1319</v>
      </c>
      <c r="F187" s="134" t="s">
        <v>1320</v>
      </c>
      <c r="G187" s="135" t="s">
        <v>350</v>
      </c>
      <c r="H187" s="136">
        <v>42.314999999999998</v>
      </c>
      <c r="I187" s="137"/>
      <c r="J187" s="138">
        <f>ROUND(I187*H187,2)</f>
        <v>0</v>
      </c>
      <c r="K187" s="134" t="s">
        <v>250</v>
      </c>
      <c r="L187" s="33"/>
      <c r="M187" s="139" t="s">
        <v>1</v>
      </c>
      <c r="N187" s="140" t="s">
        <v>52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251</v>
      </c>
      <c r="AT187" s="143" t="s">
        <v>246</v>
      </c>
      <c r="AU187" s="143" t="s">
        <v>96</v>
      </c>
      <c r="AY187" s="17" t="s">
        <v>245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94</v>
      </c>
      <c r="BK187" s="144">
        <f>ROUND(I187*H187,2)</f>
        <v>0</v>
      </c>
      <c r="BL187" s="17" t="s">
        <v>251</v>
      </c>
      <c r="BM187" s="143" t="s">
        <v>1594</v>
      </c>
    </row>
    <row r="188" spans="2:65" s="12" customFormat="1" ht="11.25">
      <c r="B188" s="152"/>
      <c r="D188" s="146" t="s">
        <v>253</v>
      </c>
      <c r="E188" s="153" t="s">
        <v>1</v>
      </c>
      <c r="F188" s="154" t="s">
        <v>1595</v>
      </c>
      <c r="H188" s="155">
        <v>42.314999999999998</v>
      </c>
      <c r="I188" s="156"/>
      <c r="L188" s="152"/>
      <c r="M188" s="157"/>
      <c r="T188" s="158"/>
      <c r="AT188" s="153" t="s">
        <v>253</v>
      </c>
      <c r="AU188" s="153" t="s">
        <v>96</v>
      </c>
      <c r="AV188" s="12" t="s">
        <v>96</v>
      </c>
      <c r="AW188" s="12" t="s">
        <v>40</v>
      </c>
      <c r="AX188" s="12" t="s">
        <v>94</v>
      </c>
      <c r="AY188" s="153" t="s">
        <v>245</v>
      </c>
    </row>
    <row r="189" spans="2:65" s="1" customFormat="1" ht="24.2" customHeight="1">
      <c r="B189" s="33"/>
      <c r="C189" s="132" t="s">
        <v>371</v>
      </c>
      <c r="D189" s="132" t="s">
        <v>246</v>
      </c>
      <c r="E189" s="133" t="s">
        <v>1596</v>
      </c>
      <c r="F189" s="134" t="s">
        <v>1597</v>
      </c>
      <c r="G189" s="135" t="s">
        <v>350</v>
      </c>
      <c r="H189" s="136">
        <v>42.314999999999998</v>
      </c>
      <c r="I189" s="137"/>
      <c r="J189" s="138">
        <f>ROUND(I189*H189,2)</f>
        <v>0</v>
      </c>
      <c r="K189" s="134" t="s">
        <v>250</v>
      </c>
      <c r="L189" s="33"/>
      <c r="M189" s="139" t="s">
        <v>1</v>
      </c>
      <c r="N189" s="140" t="s">
        <v>52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251</v>
      </c>
      <c r="AT189" s="143" t="s">
        <v>246</v>
      </c>
      <c r="AU189" s="143" t="s">
        <v>96</v>
      </c>
      <c r="AY189" s="17" t="s">
        <v>245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94</v>
      </c>
      <c r="BK189" s="144">
        <f>ROUND(I189*H189,2)</f>
        <v>0</v>
      </c>
      <c r="BL189" s="17" t="s">
        <v>251</v>
      </c>
      <c r="BM189" s="143" t="s">
        <v>1598</v>
      </c>
    </row>
    <row r="190" spans="2:65" s="11" customFormat="1" ht="22.5">
      <c r="B190" s="145"/>
      <c r="D190" s="146" t="s">
        <v>253</v>
      </c>
      <c r="E190" s="147" t="s">
        <v>1</v>
      </c>
      <c r="F190" s="148" t="s">
        <v>1599</v>
      </c>
      <c r="H190" s="147" t="s">
        <v>1</v>
      </c>
      <c r="I190" s="149"/>
      <c r="L190" s="145"/>
      <c r="M190" s="150"/>
      <c r="T190" s="151"/>
      <c r="AT190" s="147" t="s">
        <v>253</v>
      </c>
      <c r="AU190" s="147" t="s">
        <v>96</v>
      </c>
      <c r="AV190" s="11" t="s">
        <v>94</v>
      </c>
      <c r="AW190" s="11" t="s">
        <v>40</v>
      </c>
      <c r="AX190" s="11" t="s">
        <v>87</v>
      </c>
      <c r="AY190" s="147" t="s">
        <v>245</v>
      </c>
    </row>
    <row r="191" spans="2:65" s="12" customFormat="1" ht="11.25">
      <c r="B191" s="152"/>
      <c r="D191" s="146" t="s">
        <v>253</v>
      </c>
      <c r="E191" s="153" t="s">
        <v>1</v>
      </c>
      <c r="F191" s="154" t="s">
        <v>1595</v>
      </c>
      <c r="H191" s="155">
        <v>42.314999999999998</v>
      </c>
      <c r="I191" s="156"/>
      <c r="L191" s="152"/>
      <c r="M191" s="157"/>
      <c r="T191" s="158"/>
      <c r="AT191" s="153" t="s">
        <v>253</v>
      </c>
      <c r="AU191" s="153" t="s">
        <v>96</v>
      </c>
      <c r="AV191" s="12" t="s">
        <v>96</v>
      </c>
      <c r="AW191" s="12" t="s">
        <v>40</v>
      </c>
      <c r="AX191" s="12" t="s">
        <v>94</v>
      </c>
      <c r="AY191" s="153" t="s">
        <v>245</v>
      </c>
    </row>
    <row r="192" spans="2:65" s="10" customFormat="1" ht="22.9" customHeight="1">
      <c r="B192" s="122"/>
      <c r="D192" s="123" t="s">
        <v>86</v>
      </c>
      <c r="E192" s="175" t="s">
        <v>968</v>
      </c>
      <c r="F192" s="175" t="s">
        <v>969</v>
      </c>
      <c r="I192" s="125"/>
      <c r="J192" s="176">
        <f>BK192</f>
        <v>0</v>
      </c>
      <c r="L192" s="122"/>
      <c r="M192" s="127"/>
      <c r="P192" s="128">
        <f>P193</f>
        <v>0</v>
      </c>
      <c r="R192" s="128">
        <f>R193</f>
        <v>0</v>
      </c>
      <c r="T192" s="129">
        <f>T193</f>
        <v>0</v>
      </c>
      <c r="AR192" s="123" t="s">
        <v>94</v>
      </c>
      <c r="AT192" s="130" t="s">
        <v>86</v>
      </c>
      <c r="AU192" s="130" t="s">
        <v>94</v>
      </c>
      <c r="AY192" s="123" t="s">
        <v>245</v>
      </c>
      <c r="BK192" s="131">
        <f>BK193</f>
        <v>0</v>
      </c>
    </row>
    <row r="193" spans="2:65" s="1" customFormat="1" ht="24.2" customHeight="1">
      <c r="B193" s="33"/>
      <c r="C193" s="132" t="s">
        <v>377</v>
      </c>
      <c r="D193" s="132" t="s">
        <v>246</v>
      </c>
      <c r="E193" s="133" t="s">
        <v>1158</v>
      </c>
      <c r="F193" s="134" t="s">
        <v>1159</v>
      </c>
      <c r="G193" s="135" t="s">
        <v>258</v>
      </c>
      <c r="H193" s="136">
        <v>153.316</v>
      </c>
      <c r="I193" s="137"/>
      <c r="J193" s="138">
        <f>ROUND(I193*H193,2)</f>
        <v>0</v>
      </c>
      <c r="K193" s="134" t="s">
        <v>250</v>
      </c>
      <c r="L193" s="33"/>
      <c r="M193" s="166" t="s">
        <v>1</v>
      </c>
      <c r="N193" s="167" t="s">
        <v>52</v>
      </c>
      <c r="O193" s="168"/>
      <c r="P193" s="169">
        <f>O193*H193</f>
        <v>0</v>
      </c>
      <c r="Q193" s="169">
        <v>0</v>
      </c>
      <c r="R193" s="169">
        <f>Q193*H193</f>
        <v>0</v>
      </c>
      <c r="S193" s="169">
        <v>0</v>
      </c>
      <c r="T193" s="170">
        <f>S193*H193</f>
        <v>0</v>
      </c>
      <c r="AR193" s="143" t="s">
        <v>251</v>
      </c>
      <c r="AT193" s="143" t="s">
        <v>246</v>
      </c>
      <c r="AU193" s="143" t="s">
        <v>96</v>
      </c>
      <c r="AY193" s="17" t="s">
        <v>245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94</v>
      </c>
      <c r="BK193" s="144">
        <f>ROUND(I193*H193,2)</f>
        <v>0</v>
      </c>
      <c r="BL193" s="17" t="s">
        <v>251</v>
      </c>
      <c r="BM193" s="143" t="s">
        <v>1600</v>
      </c>
    </row>
    <row r="194" spans="2:65" s="1" customFormat="1" ht="6.95" customHeight="1">
      <c r="B194" s="45"/>
      <c r="C194" s="46"/>
      <c r="D194" s="46"/>
      <c r="E194" s="46"/>
      <c r="F194" s="46"/>
      <c r="G194" s="46"/>
      <c r="H194" s="46"/>
      <c r="I194" s="46"/>
      <c r="J194" s="46"/>
      <c r="K194" s="46"/>
      <c r="L194" s="33"/>
    </row>
  </sheetData>
  <sheetProtection algorithmName="SHA-512" hashValue="0dzplQahBeyLFlieAn0xfHNhq8LPyyCqN1oYrw2TjOgbahtQ4b8M7oBLslMvBtMdxTmb7TzUa8ZW6+MkZ1o/fg==" saltValue="kp9/FBqbBIBoo7/UCi40sKoo/15hiaug5aIHV03Bb3x99GTUM6lacgpp+1dsqlQyjT0ZEg0+29YUJCkKP5WYfg==" spinCount="100000" sheet="1" objects="1" scenarios="1" formatColumns="0" formatRows="0" autoFilter="0"/>
  <autoFilter ref="C127:K193" xr:uid="{00000000-0009-0000-0000-000008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130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.75">
      <c r="B8" s="20"/>
      <c r="D8" s="27" t="s">
        <v>192</v>
      </c>
      <c r="L8" s="20"/>
    </row>
    <row r="9" spans="2:46" ht="16.5" customHeight="1">
      <c r="B9" s="20"/>
      <c r="E9" s="243" t="s">
        <v>195</v>
      </c>
      <c r="F9" s="228"/>
      <c r="G9" s="228"/>
      <c r="H9" s="228"/>
      <c r="L9" s="20"/>
    </row>
    <row r="10" spans="2:46" ht="12" customHeight="1">
      <c r="B10" s="20"/>
      <c r="D10" s="27" t="s">
        <v>198</v>
      </c>
      <c r="L10" s="20"/>
    </row>
    <row r="11" spans="2:46" s="1" customFormat="1" ht="16.5" customHeight="1">
      <c r="B11" s="33"/>
      <c r="E11" s="219" t="s">
        <v>1022</v>
      </c>
      <c r="F11" s="245"/>
      <c r="G11" s="245"/>
      <c r="H11" s="245"/>
      <c r="L11" s="33"/>
    </row>
    <row r="12" spans="2:46" s="1" customFormat="1" ht="12" customHeight="1">
      <c r="B12" s="33"/>
      <c r="D12" s="27" t="s">
        <v>1023</v>
      </c>
      <c r="L12" s="33"/>
    </row>
    <row r="13" spans="2:46" s="1" customFormat="1" ht="16.5" customHeight="1">
      <c r="B13" s="33"/>
      <c r="E13" s="208" t="s">
        <v>1601</v>
      </c>
      <c r="F13" s="245"/>
      <c r="G13" s="245"/>
      <c r="H13" s="245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28. 1. 2025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6" t="str">
        <f>'Rekapitulace stavby'!E14</f>
        <v>Vyplň údaj</v>
      </c>
      <c r="F22" s="227"/>
      <c r="G22" s="227"/>
      <c r="H22" s="227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37</v>
      </c>
      <c r="L24" s="33"/>
    </row>
    <row r="25" spans="2:12" s="1" customFormat="1" ht="18" customHeight="1">
      <c r="B25" s="33"/>
      <c r="E25" s="25" t="s">
        <v>38</v>
      </c>
      <c r="I25" s="27" t="s">
        <v>33</v>
      </c>
      <c r="J25" s="25" t="s">
        <v>39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41</v>
      </c>
      <c r="I27" s="27" t="s">
        <v>31</v>
      </c>
      <c r="J27" s="25" t="s">
        <v>1</v>
      </c>
      <c r="L27" s="33"/>
    </row>
    <row r="28" spans="2:12" s="1" customFormat="1" ht="18" customHeight="1">
      <c r="B28" s="33"/>
      <c r="E28" s="25" t="s">
        <v>1025</v>
      </c>
      <c r="I28" s="27" t="s">
        <v>33</v>
      </c>
      <c r="J28" s="25" t="s">
        <v>1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45</v>
      </c>
      <c r="L30" s="33"/>
    </row>
    <row r="31" spans="2:12" s="7" customFormat="1" ht="16.5" customHeight="1">
      <c r="B31" s="96"/>
      <c r="E31" s="232" t="s">
        <v>1</v>
      </c>
      <c r="F31" s="232"/>
      <c r="G31" s="232"/>
      <c r="H31" s="232"/>
      <c r="L31" s="96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7" t="s">
        <v>47</v>
      </c>
      <c r="J34" s="67">
        <f>ROUND(J128,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49</v>
      </c>
      <c r="I36" s="36" t="s">
        <v>48</v>
      </c>
      <c r="J36" s="36" t="s">
        <v>50</v>
      </c>
      <c r="L36" s="33"/>
    </row>
    <row r="37" spans="2:12" s="1" customFormat="1" ht="14.45" customHeight="1">
      <c r="B37" s="33"/>
      <c r="D37" s="56" t="s">
        <v>51</v>
      </c>
      <c r="E37" s="27" t="s">
        <v>52</v>
      </c>
      <c r="F37" s="87">
        <f>ROUND((SUM(BE128:BE169)),  2)</f>
        <v>0</v>
      </c>
      <c r="I37" s="98">
        <v>0.21</v>
      </c>
      <c r="J37" s="87">
        <f>ROUND(((SUM(BE128:BE169))*I37),  2)</f>
        <v>0</v>
      </c>
      <c r="L37" s="33"/>
    </row>
    <row r="38" spans="2:12" s="1" customFormat="1" ht="14.45" customHeight="1">
      <c r="B38" s="33"/>
      <c r="E38" s="27" t="s">
        <v>53</v>
      </c>
      <c r="F38" s="87">
        <f>ROUND((SUM(BF128:BF169)),  2)</f>
        <v>0</v>
      </c>
      <c r="I38" s="98">
        <v>0.12</v>
      </c>
      <c r="J38" s="87">
        <f>ROUND(((SUM(BF128:BF169))*I38),  2)</f>
        <v>0</v>
      </c>
      <c r="L38" s="33"/>
    </row>
    <row r="39" spans="2:12" s="1" customFormat="1" ht="14.45" hidden="1" customHeight="1">
      <c r="B39" s="33"/>
      <c r="E39" s="27" t="s">
        <v>54</v>
      </c>
      <c r="F39" s="87">
        <f>ROUND((SUM(BG128:BG169)),  2)</f>
        <v>0</v>
      </c>
      <c r="I39" s="98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55</v>
      </c>
      <c r="F40" s="87">
        <f>ROUND((SUM(BH128:BH169)),  2)</f>
        <v>0</v>
      </c>
      <c r="I40" s="98">
        <v>0.12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56</v>
      </c>
      <c r="F41" s="87">
        <f>ROUND((SUM(BI128:BI169)),  2)</f>
        <v>0</v>
      </c>
      <c r="I41" s="98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9"/>
      <c r="D43" s="100" t="s">
        <v>57</v>
      </c>
      <c r="E43" s="58"/>
      <c r="F43" s="58"/>
      <c r="G43" s="101" t="s">
        <v>58</v>
      </c>
      <c r="H43" s="102" t="s">
        <v>59</v>
      </c>
      <c r="I43" s="58"/>
      <c r="J43" s="103">
        <f>SUM(J34:J41)</f>
        <v>0</v>
      </c>
      <c r="K43" s="104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60</v>
      </c>
      <c r="E50" s="43"/>
      <c r="F50" s="43"/>
      <c r="G50" s="42" t="s">
        <v>61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62</v>
      </c>
      <c r="E61" s="35"/>
      <c r="F61" s="105" t="s">
        <v>63</v>
      </c>
      <c r="G61" s="44" t="s">
        <v>62</v>
      </c>
      <c r="H61" s="35"/>
      <c r="I61" s="35"/>
      <c r="J61" s="106" t="s">
        <v>63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64</v>
      </c>
      <c r="E65" s="43"/>
      <c r="F65" s="43"/>
      <c r="G65" s="42" t="s">
        <v>65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62</v>
      </c>
      <c r="E76" s="35"/>
      <c r="F76" s="105" t="s">
        <v>63</v>
      </c>
      <c r="G76" s="44" t="s">
        <v>62</v>
      </c>
      <c r="H76" s="35"/>
      <c r="I76" s="35"/>
      <c r="J76" s="106" t="s">
        <v>63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221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3" t="str">
        <f>E7</f>
        <v>REVITALIZACE PARKU SMETANOVY SADY, JIHLAVA</v>
      </c>
      <c r="F85" s="244"/>
      <c r="G85" s="244"/>
      <c r="H85" s="244"/>
      <c r="L85" s="33"/>
    </row>
    <row r="86" spans="2:12" ht="12" customHeight="1">
      <c r="B86" s="20"/>
      <c r="C86" s="27" t="s">
        <v>192</v>
      </c>
      <c r="L86" s="20"/>
    </row>
    <row r="87" spans="2:12" ht="16.5" customHeight="1">
      <c r="B87" s="20"/>
      <c r="E87" s="243" t="s">
        <v>195</v>
      </c>
      <c r="F87" s="228"/>
      <c r="G87" s="228"/>
      <c r="H87" s="228"/>
      <c r="L87" s="20"/>
    </row>
    <row r="88" spans="2:12" ht="12" customHeight="1">
      <c r="B88" s="20"/>
      <c r="C88" s="27" t="s">
        <v>198</v>
      </c>
      <c r="L88" s="20"/>
    </row>
    <row r="89" spans="2:12" s="1" customFormat="1" ht="16.5" customHeight="1">
      <c r="B89" s="33"/>
      <c r="E89" s="219" t="s">
        <v>1022</v>
      </c>
      <c r="F89" s="245"/>
      <c r="G89" s="245"/>
      <c r="H89" s="245"/>
      <c r="L89" s="33"/>
    </row>
    <row r="90" spans="2:12" s="1" customFormat="1" ht="12" customHeight="1">
      <c r="B90" s="33"/>
      <c r="C90" s="27" t="s">
        <v>1023</v>
      </c>
      <c r="L90" s="33"/>
    </row>
    <row r="91" spans="2:12" s="1" customFormat="1" ht="16.5" customHeight="1">
      <c r="B91" s="33"/>
      <c r="E91" s="208" t="str">
        <f>E13</f>
        <v>SO 04.4.3 - Zatravněná dlažba (vegetační část)</v>
      </c>
      <c r="F91" s="245"/>
      <c r="G91" s="245"/>
      <c r="H91" s="24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Jihlava</v>
      </c>
      <c r="I93" s="27" t="s">
        <v>24</v>
      </c>
      <c r="J93" s="53" t="str">
        <f>IF(J16="","",J16)</f>
        <v>28. 1. 2025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Jihlava</v>
      </c>
      <c r="I95" s="27" t="s">
        <v>36</v>
      </c>
      <c r="J95" s="31" t="str">
        <f>E25</f>
        <v>Ing. Zdeněk Sendler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41</v>
      </c>
      <c r="J96" s="31" t="str">
        <f>E28</f>
        <v>Ing. Barbora Kubická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7" t="s">
        <v>222</v>
      </c>
      <c r="D98" s="99"/>
      <c r="E98" s="99"/>
      <c r="F98" s="99"/>
      <c r="G98" s="99"/>
      <c r="H98" s="99"/>
      <c r="I98" s="99"/>
      <c r="J98" s="108" t="s">
        <v>223</v>
      </c>
      <c r="K98" s="99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9" t="s">
        <v>224</v>
      </c>
      <c r="J100" s="67">
        <f>J128</f>
        <v>0</v>
      </c>
      <c r="L100" s="33"/>
      <c r="AU100" s="17" t="s">
        <v>225</v>
      </c>
    </row>
    <row r="101" spans="2:47" s="8" customFormat="1" ht="24.95" customHeight="1">
      <c r="B101" s="110"/>
      <c r="D101" s="111" t="s">
        <v>1026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14" customFormat="1" ht="19.899999999999999" customHeight="1">
      <c r="B102" s="171"/>
      <c r="D102" s="172" t="s">
        <v>1602</v>
      </c>
      <c r="E102" s="173"/>
      <c r="F102" s="173"/>
      <c r="G102" s="173"/>
      <c r="H102" s="173"/>
      <c r="I102" s="173"/>
      <c r="J102" s="174">
        <f>J130</f>
        <v>0</v>
      </c>
      <c r="L102" s="171"/>
    </row>
    <row r="103" spans="2:47" s="14" customFormat="1" ht="19.899999999999999" customHeight="1">
      <c r="B103" s="171"/>
      <c r="D103" s="172" t="s">
        <v>1163</v>
      </c>
      <c r="E103" s="173"/>
      <c r="F103" s="173"/>
      <c r="G103" s="173"/>
      <c r="H103" s="173"/>
      <c r="I103" s="173"/>
      <c r="J103" s="174">
        <f>J152</f>
        <v>0</v>
      </c>
      <c r="L103" s="171"/>
    </row>
    <row r="104" spans="2:47" s="14" customFormat="1" ht="19.899999999999999" customHeight="1">
      <c r="B104" s="171"/>
      <c r="D104" s="172" t="s">
        <v>678</v>
      </c>
      <c r="E104" s="173"/>
      <c r="F104" s="173"/>
      <c r="G104" s="173"/>
      <c r="H104" s="173"/>
      <c r="I104" s="173"/>
      <c r="J104" s="174">
        <f>J168</f>
        <v>0</v>
      </c>
      <c r="L104" s="171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230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16.5" customHeight="1">
      <c r="B114" s="33"/>
      <c r="E114" s="243" t="str">
        <f>E7</f>
        <v>REVITALIZACE PARKU SMETANOVY SADY, JIHLAVA</v>
      </c>
      <c r="F114" s="244"/>
      <c r="G114" s="244"/>
      <c r="H114" s="244"/>
      <c r="L114" s="33"/>
    </row>
    <row r="115" spans="2:63" ht="12" customHeight="1">
      <c r="B115" s="20"/>
      <c r="C115" s="27" t="s">
        <v>192</v>
      </c>
      <c r="L115" s="20"/>
    </row>
    <row r="116" spans="2:63" ht="16.5" customHeight="1">
      <c r="B116" s="20"/>
      <c r="E116" s="243" t="s">
        <v>195</v>
      </c>
      <c r="F116" s="228"/>
      <c r="G116" s="228"/>
      <c r="H116" s="228"/>
      <c r="L116" s="20"/>
    </row>
    <row r="117" spans="2:63" ht="12" customHeight="1">
      <c r="B117" s="20"/>
      <c r="C117" s="27" t="s">
        <v>198</v>
      </c>
      <c r="L117" s="20"/>
    </row>
    <row r="118" spans="2:63" s="1" customFormat="1" ht="16.5" customHeight="1">
      <c r="B118" s="33"/>
      <c r="E118" s="219" t="s">
        <v>1022</v>
      </c>
      <c r="F118" s="245"/>
      <c r="G118" s="245"/>
      <c r="H118" s="245"/>
      <c r="L118" s="33"/>
    </row>
    <row r="119" spans="2:63" s="1" customFormat="1" ht="12" customHeight="1">
      <c r="B119" s="33"/>
      <c r="C119" s="27" t="s">
        <v>1023</v>
      </c>
      <c r="L119" s="33"/>
    </row>
    <row r="120" spans="2:63" s="1" customFormat="1" ht="16.5" customHeight="1">
      <c r="B120" s="33"/>
      <c r="E120" s="208" t="str">
        <f>E13</f>
        <v>SO 04.4.3 - Zatravněná dlažba (vegetační část)</v>
      </c>
      <c r="F120" s="245"/>
      <c r="G120" s="245"/>
      <c r="H120" s="245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F16</f>
        <v>Jihlava</v>
      </c>
      <c r="I122" s="27" t="s">
        <v>24</v>
      </c>
      <c r="J122" s="53" t="str">
        <f>IF(J16="","",J16)</f>
        <v>28. 1. 2025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30</v>
      </c>
      <c r="F124" s="25" t="str">
        <f>E19</f>
        <v>Statutární město Jihlava</v>
      </c>
      <c r="I124" s="27" t="s">
        <v>36</v>
      </c>
      <c r="J124" s="31" t="str">
        <f>E25</f>
        <v>Ing. Zdeněk Sendler</v>
      </c>
      <c r="L124" s="33"/>
    </row>
    <row r="125" spans="2:63" s="1" customFormat="1" ht="15.2" customHeight="1">
      <c r="B125" s="33"/>
      <c r="C125" s="27" t="s">
        <v>34</v>
      </c>
      <c r="F125" s="25" t="str">
        <f>IF(E22="","",E22)</f>
        <v>Vyplň údaj</v>
      </c>
      <c r="I125" s="27" t="s">
        <v>41</v>
      </c>
      <c r="J125" s="31" t="str">
        <f>E28</f>
        <v>Ing. Barbora Kubická</v>
      </c>
      <c r="L125" s="33"/>
    </row>
    <row r="126" spans="2:63" s="1" customFormat="1" ht="10.35" customHeight="1">
      <c r="B126" s="33"/>
      <c r="L126" s="33"/>
    </row>
    <row r="127" spans="2:63" s="9" customFormat="1" ht="29.25" customHeight="1">
      <c r="B127" s="114"/>
      <c r="C127" s="115" t="s">
        <v>231</v>
      </c>
      <c r="D127" s="116" t="s">
        <v>72</v>
      </c>
      <c r="E127" s="116" t="s">
        <v>68</v>
      </c>
      <c r="F127" s="116" t="s">
        <v>69</v>
      </c>
      <c r="G127" s="116" t="s">
        <v>232</v>
      </c>
      <c r="H127" s="116" t="s">
        <v>233</v>
      </c>
      <c r="I127" s="116" t="s">
        <v>234</v>
      </c>
      <c r="J127" s="116" t="s">
        <v>223</v>
      </c>
      <c r="K127" s="117" t="s">
        <v>235</v>
      </c>
      <c r="L127" s="114"/>
      <c r="M127" s="60" t="s">
        <v>1</v>
      </c>
      <c r="N127" s="61" t="s">
        <v>51</v>
      </c>
      <c r="O127" s="61" t="s">
        <v>236</v>
      </c>
      <c r="P127" s="61" t="s">
        <v>237</v>
      </c>
      <c r="Q127" s="61" t="s">
        <v>238</v>
      </c>
      <c r="R127" s="61" t="s">
        <v>239</v>
      </c>
      <c r="S127" s="61" t="s">
        <v>240</v>
      </c>
      <c r="T127" s="62" t="s">
        <v>241</v>
      </c>
    </row>
    <row r="128" spans="2:63" s="1" customFormat="1" ht="22.9" customHeight="1">
      <c r="B128" s="33"/>
      <c r="C128" s="65" t="s">
        <v>242</v>
      </c>
      <c r="J128" s="118">
        <f>BK128</f>
        <v>0</v>
      </c>
      <c r="L128" s="33"/>
      <c r="M128" s="63"/>
      <c r="N128" s="54"/>
      <c r="O128" s="54"/>
      <c r="P128" s="119">
        <f>P129</f>
        <v>0</v>
      </c>
      <c r="Q128" s="54"/>
      <c r="R128" s="119">
        <f>R129</f>
        <v>8.5450000000000005E-3</v>
      </c>
      <c r="S128" s="54"/>
      <c r="T128" s="120">
        <f>T129</f>
        <v>0</v>
      </c>
      <c r="AT128" s="17" t="s">
        <v>86</v>
      </c>
      <c r="AU128" s="17" t="s">
        <v>225</v>
      </c>
      <c r="BK128" s="121">
        <f>BK129</f>
        <v>0</v>
      </c>
    </row>
    <row r="129" spans="2:65" s="10" customFormat="1" ht="25.9" customHeight="1">
      <c r="B129" s="122"/>
      <c r="D129" s="123" t="s">
        <v>86</v>
      </c>
      <c r="E129" s="124" t="s">
        <v>679</v>
      </c>
      <c r="F129" s="124" t="s">
        <v>679</v>
      </c>
      <c r="I129" s="125"/>
      <c r="J129" s="126">
        <f>BK129</f>
        <v>0</v>
      </c>
      <c r="L129" s="122"/>
      <c r="M129" s="127"/>
      <c r="P129" s="128">
        <f>P130+P152+P168</f>
        <v>0</v>
      </c>
      <c r="R129" s="128">
        <f>R130+R152+R168</f>
        <v>8.5450000000000005E-3</v>
      </c>
      <c r="T129" s="129">
        <f>T130+T152+T168</f>
        <v>0</v>
      </c>
      <c r="AR129" s="123" t="s">
        <v>94</v>
      </c>
      <c r="AT129" s="130" t="s">
        <v>86</v>
      </c>
      <c r="AU129" s="130" t="s">
        <v>87</v>
      </c>
      <c r="AY129" s="123" t="s">
        <v>245</v>
      </c>
      <c r="BK129" s="131">
        <f>BK130+BK152+BK168</f>
        <v>0</v>
      </c>
    </row>
    <row r="130" spans="2:65" s="10" customFormat="1" ht="22.9" customHeight="1">
      <c r="B130" s="122"/>
      <c r="D130" s="123" t="s">
        <v>86</v>
      </c>
      <c r="E130" s="175" t="s">
        <v>1028</v>
      </c>
      <c r="F130" s="175" t="s">
        <v>1603</v>
      </c>
      <c r="I130" s="125"/>
      <c r="J130" s="176">
        <f>BK130</f>
        <v>0</v>
      </c>
      <c r="L130" s="122"/>
      <c r="M130" s="127"/>
      <c r="P130" s="128">
        <f>SUM(P131:P151)</f>
        <v>0</v>
      </c>
      <c r="R130" s="128">
        <f>SUM(R131:R151)</f>
        <v>7.8700000000000003E-3</v>
      </c>
      <c r="T130" s="129">
        <f>SUM(T131:T151)</f>
        <v>0</v>
      </c>
      <c r="AR130" s="123" t="s">
        <v>94</v>
      </c>
      <c r="AT130" s="130" t="s">
        <v>86</v>
      </c>
      <c r="AU130" s="130" t="s">
        <v>94</v>
      </c>
      <c r="AY130" s="123" t="s">
        <v>245</v>
      </c>
      <c r="BK130" s="131">
        <f>SUM(BK131:BK151)</f>
        <v>0</v>
      </c>
    </row>
    <row r="131" spans="2:65" s="1" customFormat="1" ht="33" customHeight="1">
      <c r="B131" s="33"/>
      <c r="C131" s="132" t="s">
        <v>94</v>
      </c>
      <c r="D131" s="132" t="s">
        <v>246</v>
      </c>
      <c r="E131" s="133" t="s">
        <v>1482</v>
      </c>
      <c r="F131" s="134" t="s">
        <v>1483</v>
      </c>
      <c r="G131" s="135" t="s">
        <v>249</v>
      </c>
      <c r="H131" s="136">
        <v>437.2</v>
      </c>
      <c r="I131" s="137"/>
      <c r="J131" s="138">
        <f>ROUND(I131*H131,2)</f>
        <v>0</v>
      </c>
      <c r="K131" s="134" t="s">
        <v>250</v>
      </c>
      <c r="L131" s="33"/>
      <c r="M131" s="139" t="s">
        <v>1</v>
      </c>
      <c r="N131" s="140" t="s">
        <v>52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251</v>
      </c>
      <c r="AT131" s="143" t="s">
        <v>246</v>
      </c>
      <c r="AU131" s="143" t="s">
        <v>96</v>
      </c>
      <c r="AY131" s="17" t="s">
        <v>245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94</v>
      </c>
      <c r="BK131" s="144">
        <f>ROUND(I131*H131,2)</f>
        <v>0</v>
      </c>
      <c r="BL131" s="17" t="s">
        <v>251</v>
      </c>
      <c r="BM131" s="143" t="s">
        <v>1604</v>
      </c>
    </row>
    <row r="132" spans="2:65" s="11" customFormat="1" ht="11.25">
      <c r="B132" s="145"/>
      <c r="D132" s="146" t="s">
        <v>253</v>
      </c>
      <c r="E132" s="147" t="s">
        <v>1</v>
      </c>
      <c r="F132" s="148" t="s">
        <v>1032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1" customFormat="1" ht="22.5">
      <c r="B133" s="145"/>
      <c r="D133" s="146" t="s">
        <v>253</v>
      </c>
      <c r="E133" s="147" t="s">
        <v>1</v>
      </c>
      <c r="F133" s="148" t="s">
        <v>1033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96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65" s="11" customFormat="1" ht="11.25">
      <c r="B134" s="145"/>
      <c r="D134" s="146" t="s">
        <v>253</v>
      </c>
      <c r="E134" s="147" t="s">
        <v>1</v>
      </c>
      <c r="F134" s="148" t="s">
        <v>1034</v>
      </c>
      <c r="H134" s="147" t="s">
        <v>1</v>
      </c>
      <c r="I134" s="149"/>
      <c r="L134" s="145"/>
      <c r="M134" s="150"/>
      <c r="T134" s="151"/>
      <c r="AT134" s="147" t="s">
        <v>253</v>
      </c>
      <c r="AU134" s="147" t="s">
        <v>96</v>
      </c>
      <c r="AV134" s="11" t="s">
        <v>94</v>
      </c>
      <c r="AW134" s="11" t="s">
        <v>40</v>
      </c>
      <c r="AX134" s="11" t="s">
        <v>87</v>
      </c>
      <c r="AY134" s="147" t="s">
        <v>245</v>
      </c>
    </row>
    <row r="135" spans="2:65" s="11" customFormat="1" ht="22.5">
      <c r="B135" s="145"/>
      <c r="D135" s="146" t="s">
        <v>253</v>
      </c>
      <c r="E135" s="147" t="s">
        <v>1</v>
      </c>
      <c r="F135" s="148" t="s">
        <v>1035</v>
      </c>
      <c r="H135" s="147" t="s">
        <v>1</v>
      </c>
      <c r="I135" s="149"/>
      <c r="L135" s="145"/>
      <c r="M135" s="150"/>
      <c r="T135" s="151"/>
      <c r="AT135" s="147" t="s">
        <v>253</v>
      </c>
      <c r="AU135" s="147" t="s">
        <v>96</v>
      </c>
      <c r="AV135" s="11" t="s">
        <v>94</v>
      </c>
      <c r="AW135" s="11" t="s">
        <v>40</v>
      </c>
      <c r="AX135" s="11" t="s">
        <v>87</v>
      </c>
      <c r="AY135" s="147" t="s">
        <v>245</v>
      </c>
    </row>
    <row r="136" spans="2:65" s="12" customFormat="1" ht="11.25">
      <c r="B136" s="152"/>
      <c r="D136" s="146" t="s">
        <v>253</v>
      </c>
      <c r="E136" s="153" t="s">
        <v>1</v>
      </c>
      <c r="F136" s="154" t="s">
        <v>1605</v>
      </c>
      <c r="H136" s="155">
        <v>437.2</v>
      </c>
      <c r="I136" s="156"/>
      <c r="L136" s="152"/>
      <c r="M136" s="157"/>
      <c r="T136" s="158"/>
      <c r="AT136" s="153" t="s">
        <v>253</v>
      </c>
      <c r="AU136" s="153" t="s">
        <v>96</v>
      </c>
      <c r="AV136" s="12" t="s">
        <v>96</v>
      </c>
      <c r="AW136" s="12" t="s">
        <v>40</v>
      </c>
      <c r="AX136" s="12" t="s">
        <v>94</v>
      </c>
      <c r="AY136" s="153" t="s">
        <v>245</v>
      </c>
    </row>
    <row r="137" spans="2:65" s="1" customFormat="1" ht="24.2" customHeight="1">
      <c r="B137" s="33"/>
      <c r="C137" s="132" t="s">
        <v>96</v>
      </c>
      <c r="D137" s="132" t="s">
        <v>246</v>
      </c>
      <c r="E137" s="133" t="s">
        <v>1606</v>
      </c>
      <c r="F137" s="134" t="s">
        <v>1607</v>
      </c>
      <c r="G137" s="135" t="s">
        <v>249</v>
      </c>
      <c r="H137" s="136">
        <v>437.2</v>
      </c>
      <c r="I137" s="137"/>
      <c r="J137" s="138">
        <f>ROUND(I137*H137,2)</f>
        <v>0</v>
      </c>
      <c r="K137" s="134" t="s">
        <v>250</v>
      </c>
      <c r="L137" s="33"/>
      <c r="M137" s="139" t="s">
        <v>1</v>
      </c>
      <c r="N137" s="140" t="s">
        <v>52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251</v>
      </c>
      <c r="AT137" s="143" t="s">
        <v>246</v>
      </c>
      <c r="AU137" s="143" t="s">
        <v>96</v>
      </c>
      <c r="AY137" s="17" t="s">
        <v>245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94</v>
      </c>
      <c r="BK137" s="144">
        <f>ROUND(I137*H137,2)</f>
        <v>0</v>
      </c>
      <c r="BL137" s="17" t="s">
        <v>251</v>
      </c>
      <c r="BM137" s="143" t="s">
        <v>1608</v>
      </c>
    </row>
    <row r="138" spans="2:65" s="12" customFormat="1" ht="22.5">
      <c r="B138" s="152"/>
      <c r="D138" s="146" t="s">
        <v>253</v>
      </c>
      <c r="E138" s="153" t="s">
        <v>1</v>
      </c>
      <c r="F138" s="154" t="s">
        <v>1609</v>
      </c>
      <c r="H138" s="155">
        <v>437.2</v>
      </c>
      <c r="I138" s="156"/>
      <c r="L138" s="152"/>
      <c r="M138" s="157"/>
      <c r="T138" s="158"/>
      <c r="AT138" s="153" t="s">
        <v>253</v>
      </c>
      <c r="AU138" s="153" t="s">
        <v>96</v>
      </c>
      <c r="AV138" s="12" t="s">
        <v>96</v>
      </c>
      <c r="AW138" s="12" t="s">
        <v>40</v>
      </c>
      <c r="AX138" s="12" t="s">
        <v>94</v>
      </c>
      <c r="AY138" s="153" t="s">
        <v>245</v>
      </c>
    </row>
    <row r="139" spans="2:65" s="11" customFormat="1" ht="11.25">
      <c r="B139" s="145"/>
      <c r="D139" s="146" t="s">
        <v>253</v>
      </c>
      <c r="E139" s="147" t="s">
        <v>1</v>
      </c>
      <c r="F139" s="148" t="s">
        <v>1610</v>
      </c>
      <c r="H139" s="147" t="s">
        <v>1</v>
      </c>
      <c r="I139" s="149"/>
      <c r="L139" s="145"/>
      <c r="M139" s="150"/>
      <c r="T139" s="151"/>
      <c r="AT139" s="147" t="s">
        <v>253</v>
      </c>
      <c r="AU139" s="147" t="s">
        <v>96</v>
      </c>
      <c r="AV139" s="11" t="s">
        <v>94</v>
      </c>
      <c r="AW139" s="11" t="s">
        <v>40</v>
      </c>
      <c r="AX139" s="11" t="s">
        <v>87</v>
      </c>
      <c r="AY139" s="147" t="s">
        <v>245</v>
      </c>
    </row>
    <row r="140" spans="2:65" s="11" customFormat="1" ht="11.25">
      <c r="B140" s="145"/>
      <c r="D140" s="146" t="s">
        <v>253</v>
      </c>
      <c r="E140" s="147" t="s">
        <v>1</v>
      </c>
      <c r="F140" s="148" t="s">
        <v>1611</v>
      </c>
      <c r="H140" s="147" t="s">
        <v>1</v>
      </c>
      <c r="I140" s="149"/>
      <c r="L140" s="145"/>
      <c r="M140" s="150"/>
      <c r="T140" s="151"/>
      <c r="AT140" s="147" t="s">
        <v>253</v>
      </c>
      <c r="AU140" s="147" t="s">
        <v>96</v>
      </c>
      <c r="AV140" s="11" t="s">
        <v>94</v>
      </c>
      <c r="AW140" s="11" t="s">
        <v>40</v>
      </c>
      <c r="AX140" s="11" t="s">
        <v>87</v>
      </c>
      <c r="AY140" s="147" t="s">
        <v>245</v>
      </c>
    </row>
    <row r="141" spans="2:65" s="1" customFormat="1" ht="24.2" customHeight="1">
      <c r="B141" s="33"/>
      <c r="C141" s="184" t="s">
        <v>114</v>
      </c>
      <c r="D141" s="184" t="s">
        <v>794</v>
      </c>
      <c r="E141" s="185" t="s">
        <v>1612</v>
      </c>
      <c r="F141" s="186" t="s">
        <v>1613</v>
      </c>
      <c r="G141" s="187" t="s">
        <v>380</v>
      </c>
      <c r="H141" s="188">
        <v>3.9350000000000001</v>
      </c>
      <c r="I141" s="189"/>
      <c r="J141" s="190">
        <f>ROUND(I141*H141,2)</f>
        <v>0</v>
      </c>
      <c r="K141" s="186" t="s">
        <v>266</v>
      </c>
      <c r="L141" s="191"/>
      <c r="M141" s="192" t="s">
        <v>1</v>
      </c>
      <c r="N141" s="193" t="s">
        <v>52</v>
      </c>
      <c r="P141" s="141">
        <f>O141*H141</f>
        <v>0</v>
      </c>
      <c r="Q141" s="141">
        <v>1E-3</v>
      </c>
      <c r="R141" s="141">
        <f>Q141*H141</f>
        <v>3.9350000000000001E-3</v>
      </c>
      <c r="S141" s="141">
        <v>0</v>
      </c>
      <c r="T141" s="142">
        <f>S141*H141</f>
        <v>0</v>
      </c>
      <c r="AR141" s="143" t="s">
        <v>194</v>
      </c>
      <c r="AT141" s="143" t="s">
        <v>794</v>
      </c>
      <c r="AU141" s="143" t="s">
        <v>96</v>
      </c>
      <c r="AY141" s="17" t="s">
        <v>245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94</v>
      </c>
      <c r="BK141" s="144">
        <f>ROUND(I141*H141,2)</f>
        <v>0</v>
      </c>
      <c r="BL141" s="17" t="s">
        <v>251</v>
      </c>
      <c r="BM141" s="143" t="s">
        <v>1614</v>
      </c>
    </row>
    <row r="142" spans="2:65" s="12" customFormat="1" ht="11.25">
      <c r="B142" s="152"/>
      <c r="D142" s="146" t="s">
        <v>253</v>
      </c>
      <c r="E142" s="153" t="s">
        <v>1</v>
      </c>
      <c r="F142" s="154" t="s">
        <v>1615</v>
      </c>
      <c r="H142" s="155">
        <v>3.9350000000000001</v>
      </c>
      <c r="I142" s="156"/>
      <c r="L142" s="152"/>
      <c r="M142" s="157"/>
      <c r="T142" s="158"/>
      <c r="AT142" s="153" t="s">
        <v>253</v>
      </c>
      <c r="AU142" s="153" t="s">
        <v>96</v>
      </c>
      <c r="AV142" s="12" t="s">
        <v>96</v>
      </c>
      <c r="AW142" s="12" t="s">
        <v>40</v>
      </c>
      <c r="AX142" s="12" t="s">
        <v>94</v>
      </c>
      <c r="AY142" s="153" t="s">
        <v>245</v>
      </c>
    </row>
    <row r="143" spans="2:65" s="11" customFormat="1" ht="22.5">
      <c r="B143" s="145"/>
      <c r="D143" s="146" t="s">
        <v>253</v>
      </c>
      <c r="E143" s="147" t="s">
        <v>1</v>
      </c>
      <c r="F143" s="148" t="s">
        <v>1616</v>
      </c>
      <c r="H143" s="147" t="s">
        <v>1</v>
      </c>
      <c r="I143" s="149"/>
      <c r="L143" s="145"/>
      <c r="M143" s="150"/>
      <c r="T143" s="151"/>
      <c r="AT143" s="147" t="s">
        <v>253</v>
      </c>
      <c r="AU143" s="147" t="s">
        <v>96</v>
      </c>
      <c r="AV143" s="11" t="s">
        <v>94</v>
      </c>
      <c r="AW143" s="11" t="s">
        <v>40</v>
      </c>
      <c r="AX143" s="11" t="s">
        <v>87</v>
      </c>
      <c r="AY143" s="147" t="s">
        <v>245</v>
      </c>
    </row>
    <row r="144" spans="2:65" s="1" customFormat="1" ht="24.2" customHeight="1">
      <c r="B144" s="33"/>
      <c r="C144" s="132" t="s">
        <v>251</v>
      </c>
      <c r="D144" s="132" t="s">
        <v>246</v>
      </c>
      <c r="E144" s="133" t="s">
        <v>1496</v>
      </c>
      <c r="F144" s="134" t="s">
        <v>1497</v>
      </c>
      <c r="G144" s="135" t="s">
        <v>258</v>
      </c>
      <c r="H144" s="136">
        <v>4.0000000000000001E-3</v>
      </c>
      <c r="I144" s="137"/>
      <c r="J144" s="138">
        <f>ROUND(I144*H144,2)</f>
        <v>0</v>
      </c>
      <c r="K144" s="134" t="s">
        <v>250</v>
      </c>
      <c r="L144" s="33"/>
      <c r="M144" s="139" t="s">
        <v>1</v>
      </c>
      <c r="N144" s="140" t="s">
        <v>52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251</v>
      </c>
      <c r="AT144" s="143" t="s">
        <v>246</v>
      </c>
      <c r="AU144" s="143" t="s">
        <v>96</v>
      </c>
      <c r="AY144" s="17" t="s">
        <v>245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94</v>
      </c>
      <c r="BK144" s="144">
        <f>ROUND(I144*H144,2)</f>
        <v>0</v>
      </c>
      <c r="BL144" s="17" t="s">
        <v>251</v>
      </c>
      <c r="BM144" s="143" t="s">
        <v>1617</v>
      </c>
    </row>
    <row r="145" spans="2:65" s="12" customFormat="1" ht="11.25">
      <c r="B145" s="152"/>
      <c r="D145" s="146" t="s">
        <v>253</v>
      </c>
      <c r="E145" s="153" t="s">
        <v>1</v>
      </c>
      <c r="F145" s="154" t="s">
        <v>1618</v>
      </c>
      <c r="H145" s="155">
        <v>4.0000000000000001E-3</v>
      </c>
      <c r="I145" s="156"/>
      <c r="L145" s="152"/>
      <c r="M145" s="157"/>
      <c r="T145" s="158"/>
      <c r="AT145" s="153" t="s">
        <v>253</v>
      </c>
      <c r="AU145" s="153" t="s">
        <v>96</v>
      </c>
      <c r="AV145" s="12" t="s">
        <v>96</v>
      </c>
      <c r="AW145" s="12" t="s">
        <v>40</v>
      </c>
      <c r="AX145" s="12" t="s">
        <v>94</v>
      </c>
      <c r="AY145" s="153" t="s">
        <v>245</v>
      </c>
    </row>
    <row r="146" spans="2:65" s="1" customFormat="1" ht="24.2" customHeight="1">
      <c r="B146" s="33"/>
      <c r="C146" s="184" t="s">
        <v>268</v>
      </c>
      <c r="D146" s="184" t="s">
        <v>794</v>
      </c>
      <c r="E146" s="185" t="s">
        <v>1500</v>
      </c>
      <c r="F146" s="186" t="s">
        <v>1501</v>
      </c>
      <c r="G146" s="187" t="s">
        <v>380</v>
      </c>
      <c r="H146" s="188">
        <v>3.9350000000000001</v>
      </c>
      <c r="I146" s="189"/>
      <c r="J146" s="190">
        <f>ROUND(I146*H146,2)</f>
        <v>0</v>
      </c>
      <c r="K146" s="186" t="s">
        <v>266</v>
      </c>
      <c r="L146" s="191"/>
      <c r="M146" s="192" t="s">
        <v>1</v>
      </c>
      <c r="N146" s="193" t="s">
        <v>52</v>
      </c>
      <c r="P146" s="141">
        <f>O146*H146</f>
        <v>0</v>
      </c>
      <c r="Q146" s="141">
        <v>1E-3</v>
      </c>
      <c r="R146" s="141">
        <f>Q146*H146</f>
        <v>3.9350000000000001E-3</v>
      </c>
      <c r="S146" s="141">
        <v>0</v>
      </c>
      <c r="T146" s="142">
        <f>S146*H146</f>
        <v>0</v>
      </c>
      <c r="AR146" s="143" t="s">
        <v>194</v>
      </c>
      <c r="AT146" s="143" t="s">
        <v>794</v>
      </c>
      <c r="AU146" s="143" t="s">
        <v>96</v>
      </c>
      <c r="AY146" s="17" t="s">
        <v>245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94</v>
      </c>
      <c r="BK146" s="144">
        <f>ROUND(I146*H146,2)</f>
        <v>0</v>
      </c>
      <c r="BL146" s="17" t="s">
        <v>251</v>
      </c>
      <c r="BM146" s="143" t="s">
        <v>1619</v>
      </c>
    </row>
    <row r="147" spans="2:65" s="12" customFormat="1" ht="11.25">
      <c r="B147" s="152"/>
      <c r="D147" s="146" t="s">
        <v>253</v>
      </c>
      <c r="E147" s="153" t="s">
        <v>1</v>
      </c>
      <c r="F147" s="154" t="s">
        <v>1620</v>
      </c>
      <c r="H147" s="155">
        <v>3.9350000000000001</v>
      </c>
      <c r="I147" s="156"/>
      <c r="L147" s="152"/>
      <c r="M147" s="157"/>
      <c r="T147" s="158"/>
      <c r="AT147" s="153" t="s">
        <v>253</v>
      </c>
      <c r="AU147" s="153" t="s">
        <v>96</v>
      </c>
      <c r="AV147" s="12" t="s">
        <v>96</v>
      </c>
      <c r="AW147" s="12" t="s">
        <v>40</v>
      </c>
      <c r="AX147" s="12" t="s">
        <v>94</v>
      </c>
      <c r="AY147" s="153" t="s">
        <v>245</v>
      </c>
    </row>
    <row r="148" spans="2:65" s="1" customFormat="1" ht="16.5" customHeight="1">
      <c r="B148" s="33"/>
      <c r="C148" s="132" t="s">
        <v>276</v>
      </c>
      <c r="D148" s="132" t="s">
        <v>246</v>
      </c>
      <c r="E148" s="133" t="s">
        <v>1508</v>
      </c>
      <c r="F148" s="134" t="s">
        <v>1509</v>
      </c>
      <c r="G148" s="135" t="s">
        <v>350</v>
      </c>
      <c r="H148" s="136">
        <v>1.3120000000000001</v>
      </c>
      <c r="I148" s="137"/>
      <c r="J148" s="138">
        <f>ROUND(I148*H148,2)</f>
        <v>0</v>
      </c>
      <c r="K148" s="134" t="s">
        <v>250</v>
      </c>
      <c r="L148" s="33"/>
      <c r="M148" s="139" t="s">
        <v>1</v>
      </c>
      <c r="N148" s="140" t="s">
        <v>52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251</v>
      </c>
      <c r="AT148" s="143" t="s">
        <v>246</v>
      </c>
      <c r="AU148" s="143" t="s">
        <v>96</v>
      </c>
      <c r="AY148" s="17" t="s">
        <v>245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94</v>
      </c>
      <c r="BK148" s="144">
        <f>ROUND(I148*H148,2)</f>
        <v>0</v>
      </c>
      <c r="BL148" s="17" t="s">
        <v>251</v>
      </c>
      <c r="BM148" s="143" t="s">
        <v>1621</v>
      </c>
    </row>
    <row r="149" spans="2:65" s="12" customFormat="1" ht="11.25">
      <c r="B149" s="152"/>
      <c r="D149" s="146" t="s">
        <v>253</v>
      </c>
      <c r="E149" s="153" t="s">
        <v>1</v>
      </c>
      <c r="F149" s="154" t="s">
        <v>1622</v>
      </c>
      <c r="H149" s="155">
        <v>1.3120000000000001</v>
      </c>
      <c r="I149" s="156"/>
      <c r="L149" s="152"/>
      <c r="M149" s="157"/>
      <c r="T149" s="158"/>
      <c r="AT149" s="153" t="s">
        <v>253</v>
      </c>
      <c r="AU149" s="153" t="s">
        <v>96</v>
      </c>
      <c r="AV149" s="12" t="s">
        <v>96</v>
      </c>
      <c r="AW149" s="12" t="s">
        <v>40</v>
      </c>
      <c r="AX149" s="12" t="s">
        <v>94</v>
      </c>
      <c r="AY149" s="153" t="s">
        <v>245</v>
      </c>
    </row>
    <row r="150" spans="2:65" s="1" customFormat="1" ht="21.75" customHeight="1">
      <c r="B150" s="33"/>
      <c r="C150" s="132" t="s">
        <v>283</v>
      </c>
      <c r="D150" s="132" t="s">
        <v>246</v>
      </c>
      <c r="E150" s="133" t="s">
        <v>1319</v>
      </c>
      <c r="F150" s="134" t="s">
        <v>1320</v>
      </c>
      <c r="G150" s="135" t="s">
        <v>350</v>
      </c>
      <c r="H150" s="136">
        <v>1.3120000000000001</v>
      </c>
      <c r="I150" s="137"/>
      <c r="J150" s="138">
        <f>ROUND(I150*H150,2)</f>
        <v>0</v>
      </c>
      <c r="K150" s="134" t="s">
        <v>250</v>
      </c>
      <c r="L150" s="33"/>
      <c r="M150" s="139" t="s">
        <v>1</v>
      </c>
      <c r="N150" s="140" t="s">
        <v>52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251</v>
      </c>
      <c r="AT150" s="143" t="s">
        <v>246</v>
      </c>
      <c r="AU150" s="143" t="s">
        <v>96</v>
      </c>
      <c r="AY150" s="17" t="s">
        <v>245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94</v>
      </c>
      <c r="BK150" s="144">
        <f>ROUND(I150*H150,2)</f>
        <v>0</v>
      </c>
      <c r="BL150" s="17" t="s">
        <v>251</v>
      </c>
      <c r="BM150" s="143" t="s">
        <v>1623</v>
      </c>
    </row>
    <row r="151" spans="2:65" s="12" customFormat="1" ht="11.25">
      <c r="B151" s="152"/>
      <c r="D151" s="146" t="s">
        <v>253</v>
      </c>
      <c r="E151" s="153" t="s">
        <v>1</v>
      </c>
      <c r="F151" s="154" t="s">
        <v>1624</v>
      </c>
      <c r="H151" s="155">
        <v>1.3120000000000001</v>
      </c>
      <c r="I151" s="156"/>
      <c r="L151" s="152"/>
      <c r="M151" s="157"/>
      <c r="T151" s="158"/>
      <c r="AT151" s="153" t="s">
        <v>253</v>
      </c>
      <c r="AU151" s="153" t="s">
        <v>96</v>
      </c>
      <c r="AV151" s="12" t="s">
        <v>96</v>
      </c>
      <c r="AW151" s="12" t="s">
        <v>40</v>
      </c>
      <c r="AX151" s="12" t="s">
        <v>94</v>
      </c>
      <c r="AY151" s="153" t="s">
        <v>245</v>
      </c>
    </row>
    <row r="152" spans="2:65" s="10" customFormat="1" ht="22.9" customHeight="1">
      <c r="B152" s="122"/>
      <c r="D152" s="123" t="s">
        <v>86</v>
      </c>
      <c r="E152" s="175" t="s">
        <v>1325</v>
      </c>
      <c r="F152" s="175" t="s">
        <v>1326</v>
      </c>
      <c r="I152" s="125"/>
      <c r="J152" s="176">
        <f>BK152</f>
        <v>0</v>
      </c>
      <c r="L152" s="122"/>
      <c r="M152" s="127"/>
      <c r="P152" s="128">
        <f>SUM(P153:P167)</f>
        <v>0</v>
      </c>
      <c r="R152" s="128">
        <f>SUM(R153:R167)</f>
        <v>6.7500000000000004E-4</v>
      </c>
      <c r="T152" s="129">
        <f>SUM(T153:T167)</f>
        <v>0</v>
      </c>
      <c r="AR152" s="123" t="s">
        <v>94</v>
      </c>
      <c r="AT152" s="130" t="s">
        <v>86</v>
      </c>
      <c r="AU152" s="130" t="s">
        <v>94</v>
      </c>
      <c r="AY152" s="123" t="s">
        <v>245</v>
      </c>
      <c r="BK152" s="131">
        <f>SUM(BK153:BK167)</f>
        <v>0</v>
      </c>
    </row>
    <row r="153" spans="2:65" s="1" customFormat="1" ht="55.5" customHeight="1">
      <c r="B153" s="33"/>
      <c r="C153" s="132" t="s">
        <v>194</v>
      </c>
      <c r="D153" s="132" t="s">
        <v>246</v>
      </c>
      <c r="E153" s="133" t="s">
        <v>1343</v>
      </c>
      <c r="F153" s="134" t="s">
        <v>1344</v>
      </c>
      <c r="G153" s="135" t="s">
        <v>258</v>
      </c>
      <c r="H153" s="136">
        <v>3.2789999999999999</v>
      </c>
      <c r="I153" s="137"/>
      <c r="J153" s="138">
        <f>ROUND(I153*H153,2)</f>
        <v>0</v>
      </c>
      <c r="K153" s="134" t="s">
        <v>266</v>
      </c>
      <c r="L153" s="33"/>
      <c r="M153" s="139" t="s">
        <v>1</v>
      </c>
      <c r="N153" s="140" t="s">
        <v>52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251</v>
      </c>
      <c r="AT153" s="143" t="s">
        <v>246</v>
      </c>
      <c r="AU153" s="143" t="s">
        <v>96</v>
      </c>
      <c r="AY153" s="17" t="s">
        <v>245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94</v>
      </c>
      <c r="BK153" s="144">
        <f>ROUND(I153*H153,2)</f>
        <v>0</v>
      </c>
      <c r="BL153" s="17" t="s">
        <v>251</v>
      </c>
      <c r="BM153" s="143" t="s">
        <v>1625</v>
      </c>
    </row>
    <row r="154" spans="2:65" s="11" customFormat="1" ht="11.25">
      <c r="B154" s="145"/>
      <c r="D154" s="146" t="s">
        <v>253</v>
      </c>
      <c r="E154" s="147" t="s">
        <v>1</v>
      </c>
      <c r="F154" s="148" t="s">
        <v>1170</v>
      </c>
      <c r="H154" s="147" t="s">
        <v>1</v>
      </c>
      <c r="I154" s="149"/>
      <c r="L154" s="145"/>
      <c r="M154" s="150"/>
      <c r="T154" s="151"/>
      <c r="AT154" s="147" t="s">
        <v>253</v>
      </c>
      <c r="AU154" s="147" t="s">
        <v>96</v>
      </c>
      <c r="AV154" s="11" t="s">
        <v>94</v>
      </c>
      <c r="AW154" s="11" t="s">
        <v>40</v>
      </c>
      <c r="AX154" s="11" t="s">
        <v>87</v>
      </c>
      <c r="AY154" s="147" t="s">
        <v>245</v>
      </c>
    </row>
    <row r="155" spans="2:65" s="12" customFormat="1" ht="22.5">
      <c r="B155" s="152"/>
      <c r="D155" s="146" t="s">
        <v>253</v>
      </c>
      <c r="E155" s="153" t="s">
        <v>1</v>
      </c>
      <c r="F155" s="154" t="s">
        <v>1626</v>
      </c>
      <c r="H155" s="155">
        <v>3.2789999999999999</v>
      </c>
      <c r="I155" s="156"/>
      <c r="L155" s="152"/>
      <c r="M155" s="157"/>
      <c r="T155" s="158"/>
      <c r="AT155" s="153" t="s">
        <v>253</v>
      </c>
      <c r="AU155" s="153" t="s">
        <v>96</v>
      </c>
      <c r="AV155" s="12" t="s">
        <v>96</v>
      </c>
      <c r="AW155" s="12" t="s">
        <v>40</v>
      </c>
      <c r="AX155" s="12" t="s">
        <v>94</v>
      </c>
      <c r="AY155" s="153" t="s">
        <v>245</v>
      </c>
    </row>
    <row r="156" spans="2:65" s="1" customFormat="1" ht="21.75" customHeight="1">
      <c r="B156" s="33"/>
      <c r="C156" s="132" t="s">
        <v>189</v>
      </c>
      <c r="D156" s="132" t="s">
        <v>246</v>
      </c>
      <c r="E156" s="133" t="s">
        <v>1517</v>
      </c>
      <c r="F156" s="134" t="s">
        <v>1518</v>
      </c>
      <c r="G156" s="135" t="s">
        <v>249</v>
      </c>
      <c r="H156" s="136">
        <v>437.2</v>
      </c>
      <c r="I156" s="137"/>
      <c r="J156" s="138">
        <f>ROUND(I156*H156,2)</f>
        <v>0</v>
      </c>
      <c r="K156" s="134" t="s">
        <v>250</v>
      </c>
      <c r="L156" s="33"/>
      <c r="M156" s="139" t="s">
        <v>1</v>
      </c>
      <c r="N156" s="140" t="s">
        <v>52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251</v>
      </c>
      <c r="AT156" s="143" t="s">
        <v>246</v>
      </c>
      <c r="AU156" s="143" t="s">
        <v>96</v>
      </c>
      <c r="AY156" s="17" t="s">
        <v>245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94</v>
      </c>
      <c r="BK156" s="144">
        <f>ROUND(I156*H156,2)</f>
        <v>0</v>
      </c>
      <c r="BL156" s="17" t="s">
        <v>251</v>
      </c>
      <c r="BM156" s="143" t="s">
        <v>1627</v>
      </c>
    </row>
    <row r="157" spans="2:65" s="12" customFormat="1" ht="11.25">
      <c r="B157" s="152"/>
      <c r="D157" s="146" t="s">
        <v>253</v>
      </c>
      <c r="E157" s="153" t="s">
        <v>1</v>
      </c>
      <c r="F157" s="154" t="s">
        <v>1628</v>
      </c>
      <c r="H157" s="155">
        <v>437.2</v>
      </c>
      <c r="I157" s="156"/>
      <c r="L157" s="152"/>
      <c r="M157" s="157"/>
      <c r="T157" s="158"/>
      <c r="AT157" s="153" t="s">
        <v>253</v>
      </c>
      <c r="AU157" s="153" t="s">
        <v>96</v>
      </c>
      <c r="AV157" s="12" t="s">
        <v>96</v>
      </c>
      <c r="AW157" s="12" t="s">
        <v>40</v>
      </c>
      <c r="AX157" s="12" t="s">
        <v>94</v>
      </c>
      <c r="AY157" s="153" t="s">
        <v>245</v>
      </c>
    </row>
    <row r="158" spans="2:65" s="11" customFormat="1" ht="22.5">
      <c r="B158" s="145"/>
      <c r="D158" s="146" t="s">
        <v>253</v>
      </c>
      <c r="E158" s="147" t="s">
        <v>1</v>
      </c>
      <c r="F158" s="148" t="s">
        <v>1629</v>
      </c>
      <c r="H158" s="147" t="s">
        <v>1</v>
      </c>
      <c r="I158" s="149"/>
      <c r="L158" s="145"/>
      <c r="M158" s="150"/>
      <c r="T158" s="151"/>
      <c r="AT158" s="147" t="s">
        <v>253</v>
      </c>
      <c r="AU158" s="147" t="s">
        <v>96</v>
      </c>
      <c r="AV158" s="11" t="s">
        <v>94</v>
      </c>
      <c r="AW158" s="11" t="s">
        <v>40</v>
      </c>
      <c r="AX158" s="11" t="s">
        <v>87</v>
      </c>
      <c r="AY158" s="147" t="s">
        <v>245</v>
      </c>
    </row>
    <row r="159" spans="2:65" s="1" customFormat="1" ht="24.2" customHeight="1">
      <c r="B159" s="33"/>
      <c r="C159" s="132" t="s">
        <v>296</v>
      </c>
      <c r="D159" s="132" t="s">
        <v>246</v>
      </c>
      <c r="E159" s="133" t="s">
        <v>1496</v>
      </c>
      <c r="F159" s="134" t="s">
        <v>1497</v>
      </c>
      <c r="G159" s="135" t="s">
        <v>258</v>
      </c>
      <c r="H159" s="136">
        <v>2E-3</v>
      </c>
      <c r="I159" s="137"/>
      <c r="J159" s="138">
        <f>ROUND(I159*H159,2)</f>
        <v>0</v>
      </c>
      <c r="K159" s="134" t="s">
        <v>250</v>
      </c>
      <c r="L159" s="33"/>
      <c r="M159" s="139" t="s">
        <v>1</v>
      </c>
      <c r="N159" s="140" t="s">
        <v>52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251</v>
      </c>
      <c r="AT159" s="143" t="s">
        <v>246</v>
      </c>
      <c r="AU159" s="143" t="s">
        <v>96</v>
      </c>
      <c r="AY159" s="17" t="s">
        <v>245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94</v>
      </c>
      <c r="BK159" s="144">
        <f>ROUND(I159*H159,2)</f>
        <v>0</v>
      </c>
      <c r="BL159" s="17" t="s">
        <v>251</v>
      </c>
      <c r="BM159" s="143" t="s">
        <v>1630</v>
      </c>
    </row>
    <row r="160" spans="2:65" s="12" customFormat="1" ht="22.5">
      <c r="B160" s="152"/>
      <c r="D160" s="146" t="s">
        <v>253</v>
      </c>
      <c r="E160" s="153" t="s">
        <v>1</v>
      </c>
      <c r="F160" s="154" t="s">
        <v>1631</v>
      </c>
      <c r="H160" s="155">
        <v>2E-3</v>
      </c>
      <c r="I160" s="156"/>
      <c r="L160" s="152"/>
      <c r="M160" s="157"/>
      <c r="T160" s="158"/>
      <c r="AT160" s="153" t="s">
        <v>253</v>
      </c>
      <c r="AU160" s="153" t="s">
        <v>96</v>
      </c>
      <c r="AV160" s="12" t="s">
        <v>96</v>
      </c>
      <c r="AW160" s="12" t="s">
        <v>40</v>
      </c>
      <c r="AX160" s="12" t="s">
        <v>94</v>
      </c>
      <c r="AY160" s="153" t="s">
        <v>245</v>
      </c>
    </row>
    <row r="161" spans="2:65" s="1" customFormat="1" ht="24.2" customHeight="1">
      <c r="B161" s="33"/>
      <c r="C161" s="184" t="s">
        <v>301</v>
      </c>
      <c r="D161" s="184" t="s">
        <v>794</v>
      </c>
      <c r="E161" s="185" t="s">
        <v>1524</v>
      </c>
      <c r="F161" s="186" t="s">
        <v>1525</v>
      </c>
      <c r="G161" s="187" t="s">
        <v>380</v>
      </c>
      <c r="H161" s="188">
        <v>0.67500000000000004</v>
      </c>
      <c r="I161" s="189"/>
      <c r="J161" s="190">
        <f>ROUND(I161*H161,2)</f>
        <v>0</v>
      </c>
      <c r="K161" s="186" t="s">
        <v>266</v>
      </c>
      <c r="L161" s="191"/>
      <c r="M161" s="192" t="s">
        <v>1</v>
      </c>
      <c r="N161" s="193" t="s">
        <v>52</v>
      </c>
      <c r="P161" s="141">
        <f>O161*H161</f>
        <v>0</v>
      </c>
      <c r="Q161" s="141">
        <v>1E-3</v>
      </c>
      <c r="R161" s="141">
        <f>Q161*H161</f>
        <v>6.7500000000000004E-4</v>
      </c>
      <c r="S161" s="141">
        <v>0</v>
      </c>
      <c r="T161" s="142">
        <f>S161*H161</f>
        <v>0</v>
      </c>
      <c r="AR161" s="143" t="s">
        <v>194</v>
      </c>
      <c r="AT161" s="143" t="s">
        <v>794</v>
      </c>
      <c r="AU161" s="143" t="s">
        <v>96</v>
      </c>
      <c r="AY161" s="17" t="s">
        <v>245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94</v>
      </c>
      <c r="BK161" s="144">
        <f>ROUND(I161*H161,2)</f>
        <v>0</v>
      </c>
      <c r="BL161" s="17" t="s">
        <v>251</v>
      </c>
      <c r="BM161" s="143" t="s">
        <v>1632</v>
      </c>
    </row>
    <row r="162" spans="2:65" s="12" customFormat="1" ht="11.25">
      <c r="B162" s="152"/>
      <c r="D162" s="146" t="s">
        <v>253</v>
      </c>
      <c r="E162" s="153" t="s">
        <v>1</v>
      </c>
      <c r="F162" s="154" t="s">
        <v>1633</v>
      </c>
      <c r="H162" s="155">
        <v>0.67500000000000004</v>
      </c>
      <c r="I162" s="156"/>
      <c r="L162" s="152"/>
      <c r="M162" s="157"/>
      <c r="T162" s="158"/>
      <c r="AT162" s="153" t="s">
        <v>253</v>
      </c>
      <c r="AU162" s="153" t="s">
        <v>96</v>
      </c>
      <c r="AV162" s="12" t="s">
        <v>96</v>
      </c>
      <c r="AW162" s="12" t="s">
        <v>40</v>
      </c>
      <c r="AX162" s="12" t="s">
        <v>94</v>
      </c>
      <c r="AY162" s="153" t="s">
        <v>245</v>
      </c>
    </row>
    <row r="163" spans="2:65" s="1" customFormat="1" ht="16.5" customHeight="1">
      <c r="B163" s="33"/>
      <c r="C163" s="132" t="s">
        <v>8</v>
      </c>
      <c r="D163" s="132" t="s">
        <v>246</v>
      </c>
      <c r="E163" s="133" t="s">
        <v>1508</v>
      </c>
      <c r="F163" s="134" t="s">
        <v>1509</v>
      </c>
      <c r="G163" s="135" t="s">
        <v>350</v>
      </c>
      <c r="H163" s="136">
        <v>6.5579999999999998</v>
      </c>
      <c r="I163" s="137"/>
      <c r="J163" s="138">
        <f>ROUND(I163*H163,2)</f>
        <v>0</v>
      </c>
      <c r="K163" s="134" t="s">
        <v>250</v>
      </c>
      <c r="L163" s="33"/>
      <c r="M163" s="139" t="s">
        <v>1</v>
      </c>
      <c r="N163" s="140" t="s">
        <v>52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251</v>
      </c>
      <c r="AT163" s="143" t="s">
        <v>246</v>
      </c>
      <c r="AU163" s="143" t="s">
        <v>96</v>
      </c>
      <c r="AY163" s="17" t="s">
        <v>245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94</v>
      </c>
      <c r="BK163" s="144">
        <f>ROUND(I163*H163,2)</f>
        <v>0</v>
      </c>
      <c r="BL163" s="17" t="s">
        <v>251</v>
      </c>
      <c r="BM163" s="143" t="s">
        <v>1634</v>
      </c>
    </row>
    <row r="164" spans="2:65" s="11" customFormat="1" ht="11.25">
      <c r="B164" s="145"/>
      <c r="D164" s="146" t="s">
        <v>253</v>
      </c>
      <c r="E164" s="147" t="s">
        <v>1</v>
      </c>
      <c r="F164" s="148" t="s">
        <v>1317</v>
      </c>
      <c r="H164" s="147" t="s">
        <v>1</v>
      </c>
      <c r="I164" s="149"/>
      <c r="L164" s="145"/>
      <c r="M164" s="150"/>
      <c r="T164" s="151"/>
      <c r="AT164" s="147" t="s">
        <v>253</v>
      </c>
      <c r="AU164" s="147" t="s">
        <v>96</v>
      </c>
      <c r="AV164" s="11" t="s">
        <v>94</v>
      </c>
      <c r="AW164" s="11" t="s">
        <v>40</v>
      </c>
      <c r="AX164" s="11" t="s">
        <v>87</v>
      </c>
      <c r="AY164" s="147" t="s">
        <v>245</v>
      </c>
    </row>
    <row r="165" spans="2:65" s="12" customFormat="1" ht="22.5">
      <c r="B165" s="152"/>
      <c r="D165" s="146" t="s">
        <v>253</v>
      </c>
      <c r="E165" s="153" t="s">
        <v>1</v>
      </c>
      <c r="F165" s="154" t="s">
        <v>1635</v>
      </c>
      <c r="H165" s="155">
        <v>6.5579999999999998</v>
      </c>
      <c r="I165" s="156"/>
      <c r="L165" s="152"/>
      <c r="M165" s="157"/>
      <c r="T165" s="158"/>
      <c r="AT165" s="153" t="s">
        <v>253</v>
      </c>
      <c r="AU165" s="153" t="s">
        <v>96</v>
      </c>
      <c r="AV165" s="12" t="s">
        <v>96</v>
      </c>
      <c r="AW165" s="12" t="s">
        <v>40</v>
      </c>
      <c r="AX165" s="12" t="s">
        <v>94</v>
      </c>
      <c r="AY165" s="153" t="s">
        <v>245</v>
      </c>
    </row>
    <row r="166" spans="2:65" s="1" customFormat="1" ht="21.75" customHeight="1">
      <c r="B166" s="33"/>
      <c r="C166" s="132" t="s">
        <v>314</v>
      </c>
      <c r="D166" s="132" t="s">
        <v>246</v>
      </c>
      <c r="E166" s="133" t="s">
        <v>1319</v>
      </c>
      <c r="F166" s="134" t="s">
        <v>1320</v>
      </c>
      <c r="G166" s="135" t="s">
        <v>350</v>
      </c>
      <c r="H166" s="136">
        <v>6.5579999999999998</v>
      </c>
      <c r="I166" s="137"/>
      <c r="J166" s="138">
        <f>ROUND(I166*H166,2)</f>
        <v>0</v>
      </c>
      <c r="K166" s="134" t="s">
        <v>250</v>
      </c>
      <c r="L166" s="33"/>
      <c r="M166" s="139" t="s">
        <v>1</v>
      </c>
      <c r="N166" s="140" t="s">
        <v>52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251</v>
      </c>
      <c r="AT166" s="143" t="s">
        <v>246</v>
      </c>
      <c r="AU166" s="143" t="s">
        <v>96</v>
      </c>
      <c r="AY166" s="17" t="s">
        <v>245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94</v>
      </c>
      <c r="BK166" s="144">
        <f>ROUND(I166*H166,2)</f>
        <v>0</v>
      </c>
      <c r="BL166" s="17" t="s">
        <v>251</v>
      </c>
      <c r="BM166" s="143" t="s">
        <v>1636</v>
      </c>
    </row>
    <row r="167" spans="2:65" s="12" customFormat="1" ht="11.25">
      <c r="B167" s="152"/>
      <c r="D167" s="146" t="s">
        <v>253</v>
      </c>
      <c r="E167" s="153" t="s">
        <v>1</v>
      </c>
      <c r="F167" s="154" t="s">
        <v>1637</v>
      </c>
      <c r="H167" s="155">
        <v>6.5579999999999998</v>
      </c>
      <c r="I167" s="156"/>
      <c r="L167" s="152"/>
      <c r="M167" s="157"/>
      <c r="T167" s="158"/>
      <c r="AT167" s="153" t="s">
        <v>253</v>
      </c>
      <c r="AU167" s="153" t="s">
        <v>96</v>
      </c>
      <c r="AV167" s="12" t="s">
        <v>96</v>
      </c>
      <c r="AW167" s="12" t="s">
        <v>40</v>
      </c>
      <c r="AX167" s="12" t="s">
        <v>94</v>
      </c>
      <c r="AY167" s="153" t="s">
        <v>245</v>
      </c>
    </row>
    <row r="168" spans="2:65" s="10" customFormat="1" ht="22.9" customHeight="1">
      <c r="B168" s="122"/>
      <c r="D168" s="123" t="s">
        <v>86</v>
      </c>
      <c r="E168" s="175" t="s">
        <v>968</v>
      </c>
      <c r="F168" s="175" t="s">
        <v>969</v>
      </c>
      <c r="I168" s="125"/>
      <c r="J168" s="176">
        <f>BK168</f>
        <v>0</v>
      </c>
      <c r="L168" s="122"/>
      <c r="M168" s="127"/>
      <c r="P168" s="128">
        <f>P169</f>
        <v>0</v>
      </c>
      <c r="R168" s="128">
        <f>R169</f>
        <v>0</v>
      </c>
      <c r="T168" s="129">
        <f>T169</f>
        <v>0</v>
      </c>
      <c r="AR168" s="123" t="s">
        <v>94</v>
      </c>
      <c r="AT168" s="130" t="s">
        <v>86</v>
      </c>
      <c r="AU168" s="130" t="s">
        <v>94</v>
      </c>
      <c r="AY168" s="123" t="s">
        <v>245</v>
      </c>
      <c r="BK168" s="131">
        <f>BK169</f>
        <v>0</v>
      </c>
    </row>
    <row r="169" spans="2:65" s="1" customFormat="1" ht="24.2" customHeight="1">
      <c r="B169" s="33"/>
      <c r="C169" s="132" t="s">
        <v>322</v>
      </c>
      <c r="D169" s="132" t="s">
        <v>246</v>
      </c>
      <c r="E169" s="133" t="s">
        <v>1158</v>
      </c>
      <c r="F169" s="134" t="s">
        <v>1159</v>
      </c>
      <c r="G169" s="135" t="s">
        <v>258</v>
      </c>
      <c r="H169" s="136">
        <v>8.9999999999999993E-3</v>
      </c>
      <c r="I169" s="137"/>
      <c r="J169" s="138">
        <f>ROUND(I169*H169,2)</f>
        <v>0</v>
      </c>
      <c r="K169" s="134" t="s">
        <v>250</v>
      </c>
      <c r="L169" s="33"/>
      <c r="M169" s="166" t="s">
        <v>1</v>
      </c>
      <c r="N169" s="167" t="s">
        <v>52</v>
      </c>
      <c r="O169" s="168"/>
      <c r="P169" s="169">
        <f>O169*H169</f>
        <v>0</v>
      </c>
      <c r="Q169" s="169">
        <v>0</v>
      </c>
      <c r="R169" s="169">
        <f>Q169*H169</f>
        <v>0</v>
      </c>
      <c r="S169" s="169">
        <v>0</v>
      </c>
      <c r="T169" s="170">
        <f>S169*H169</f>
        <v>0</v>
      </c>
      <c r="AR169" s="143" t="s">
        <v>251</v>
      </c>
      <c r="AT169" s="143" t="s">
        <v>246</v>
      </c>
      <c r="AU169" s="143" t="s">
        <v>96</v>
      </c>
      <c r="AY169" s="17" t="s">
        <v>245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94</v>
      </c>
      <c r="BK169" s="144">
        <f>ROUND(I169*H169,2)</f>
        <v>0</v>
      </c>
      <c r="BL169" s="17" t="s">
        <v>251</v>
      </c>
      <c r="BM169" s="143" t="s">
        <v>1638</v>
      </c>
    </row>
    <row r="170" spans="2:65" s="1" customFormat="1" ht="6.95" customHeight="1">
      <c r="B170" s="45"/>
      <c r="C170" s="46"/>
      <c r="D170" s="46"/>
      <c r="E170" s="46"/>
      <c r="F170" s="46"/>
      <c r="G170" s="46"/>
      <c r="H170" s="46"/>
      <c r="I170" s="46"/>
      <c r="J170" s="46"/>
      <c r="K170" s="46"/>
      <c r="L170" s="33"/>
    </row>
  </sheetData>
  <sheetProtection algorithmName="SHA-512" hashValue="9XChnqZ0uBnzykN6Wuo5IJzOYDJe1l3KD1iuFZKO2/0CFNaKsYNL1uxJticuY/Ot0sLJk5IrLfwUnzTLqAppgA==" saltValue="C0nZKb1LeyzgDaS+26nNTdJh/82sc8OHhyS+2S6HXiF1WvDPCS762O6VhL0PusBJ20WA4D8WNW965Rs7gZ/CgA==" spinCount="100000" sheet="1" objects="1" scenarios="1" formatColumns="0" formatRows="0" autoFilter="0"/>
  <autoFilter ref="C127:K169" xr:uid="{00000000-0009-0000-0000-000009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B2:BM2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133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.75">
      <c r="B8" s="20"/>
      <c r="D8" s="27" t="s">
        <v>192</v>
      </c>
      <c r="L8" s="20"/>
    </row>
    <row r="9" spans="2:46" ht="16.5" customHeight="1">
      <c r="B9" s="20"/>
      <c r="E9" s="243" t="s">
        <v>195</v>
      </c>
      <c r="F9" s="228"/>
      <c r="G9" s="228"/>
      <c r="H9" s="228"/>
      <c r="L9" s="20"/>
    </row>
    <row r="10" spans="2:46" ht="12" customHeight="1">
      <c r="B10" s="20"/>
      <c r="D10" s="27" t="s">
        <v>198</v>
      </c>
      <c r="L10" s="20"/>
    </row>
    <row r="11" spans="2:46" s="1" customFormat="1" ht="16.5" customHeight="1">
      <c r="B11" s="33"/>
      <c r="E11" s="219" t="s">
        <v>1022</v>
      </c>
      <c r="F11" s="245"/>
      <c r="G11" s="245"/>
      <c r="H11" s="245"/>
      <c r="L11" s="33"/>
    </row>
    <row r="12" spans="2:46" s="1" customFormat="1" ht="12" customHeight="1">
      <c r="B12" s="33"/>
      <c r="D12" s="27" t="s">
        <v>1023</v>
      </c>
      <c r="L12" s="33"/>
    </row>
    <row r="13" spans="2:46" s="1" customFormat="1" ht="16.5" customHeight="1">
      <c r="B13" s="33"/>
      <c r="E13" s="208" t="s">
        <v>1639</v>
      </c>
      <c r="F13" s="245"/>
      <c r="G13" s="245"/>
      <c r="H13" s="245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28. 1. 2025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6" t="str">
        <f>'Rekapitulace stavby'!E14</f>
        <v>Vyplň údaj</v>
      </c>
      <c r="F22" s="227"/>
      <c r="G22" s="227"/>
      <c r="H22" s="227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37</v>
      </c>
      <c r="L24" s="33"/>
    </row>
    <row r="25" spans="2:12" s="1" customFormat="1" ht="18" customHeight="1">
      <c r="B25" s="33"/>
      <c r="E25" s="25" t="s">
        <v>38</v>
      </c>
      <c r="I25" s="27" t="s">
        <v>33</v>
      </c>
      <c r="J25" s="25" t="s">
        <v>39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41</v>
      </c>
      <c r="I27" s="27" t="s">
        <v>31</v>
      </c>
      <c r="J27" s="25" t="s">
        <v>1</v>
      </c>
      <c r="L27" s="33"/>
    </row>
    <row r="28" spans="2:12" s="1" customFormat="1" ht="18" customHeight="1">
      <c r="B28" s="33"/>
      <c r="E28" s="25" t="s">
        <v>1025</v>
      </c>
      <c r="I28" s="27" t="s">
        <v>33</v>
      </c>
      <c r="J28" s="25" t="s">
        <v>1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45</v>
      </c>
      <c r="L30" s="33"/>
    </row>
    <row r="31" spans="2:12" s="7" customFormat="1" ht="16.5" customHeight="1">
      <c r="B31" s="96"/>
      <c r="E31" s="232" t="s">
        <v>1</v>
      </c>
      <c r="F31" s="232"/>
      <c r="G31" s="232"/>
      <c r="H31" s="232"/>
      <c r="L31" s="96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7" t="s">
        <v>47</v>
      </c>
      <c r="J34" s="67">
        <f>ROUND(J128,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49</v>
      </c>
      <c r="I36" s="36" t="s">
        <v>48</v>
      </c>
      <c r="J36" s="36" t="s">
        <v>50</v>
      </c>
      <c r="L36" s="33"/>
    </row>
    <row r="37" spans="2:12" s="1" customFormat="1" ht="14.45" customHeight="1">
      <c r="B37" s="33"/>
      <c r="D37" s="56" t="s">
        <v>51</v>
      </c>
      <c r="E37" s="27" t="s">
        <v>52</v>
      </c>
      <c r="F37" s="87">
        <f>ROUND((SUM(BE128:BE224)),  2)</f>
        <v>0</v>
      </c>
      <c r="I37" s="98">
        <v>0.21</v>
      </c>
      <c r="J37" s="87">
        <f>ROUND(((SUM(BE128:BE224))*I37),  2)</f>
        <v>0</v>
      </c>
      <c r="L37" s="33"/>
    </row>
    <row r="38" spans="2:12" s="1" customFormat="1" ht="14.45" customHeight="1">
      <c r="B38" s="33"/>
      <c r="E38" s="27" t="s">
        <v>53</v>
      </c>
      <c r="F38" s="87">
        <f>ROUND((SUM(BF128:BF224)),  2)</f>
        <v>0</v>
      </c>
      <c r="I38" s="98">
        <v>0.12</v>
      </c>
      <c r="J38" s="87">
        <f>ROUND(((SUM(BF128:BF224))*I38),  2)</f>
        <v>0</v>
      </c>
      <c r="L38" s="33"/>
    </row>
    <row r="39" spans="2:12" s="1" customFormat="1" ht="14.45" hidden="1" customHeight="1">
      <c r="B39" s="33"/>
      <c r="E39" s="27" t="s">
        <v>54</v>
      </c>
      <c r="F39" s="87">
        <f>ROUND((SUM(BG128:BG224)),  2)</f>
        <v>0</v>
      </c>
      <c r="I39" s="98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55</v>
      </c>
      <c r="F40" s="87">
        <f>ROUND((SUM(BH128:BH224)),  2)</f>
        <v>0</v>
      </c>
      <c r="I40" s="98">
        <v>0.12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56</v>
      </c>
      <c r="F41" s="87">
        <f>ROUND((SUM(BI128:BI224)),  2)</f>
        <v>0</v>
      </c>
      <c r="I41" s="98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9"/>
      <c r="D43" s="100" t="s">
        <v>57</v>
      </c>
      <c r="E43" s="58"/>
      <c r="F43" s="58"/>
      <c r="G43" s="101" t="s">
        <v>58</v>
      </c>
      <c r="H43" s="102" t="s">
        <v>59</v>
      </c>
      <c r="I43" s="58"/>
      <c r="J43" s="103">
        <f>SUM(J34:J41)</f>
        <v>0</v>
      </c>
      <c r="K43" s="104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60</v>
      </c>
      <c r="E50" s="43"/>
      <c r="F50" s="43"/>
      <c r="G50" s="42" t="s">
        <v>61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62</v>
      </c>
      <c r="E61" s="35"/>
      <c r="F61" s="105" t="s">
        <v>63</v>
      </c>
      <c r="G61" s="44" t="s">
        <v>62</v>
      </c>
      <c r="H61" s="35"/>
      <c r="I61" s="35"/>
      <c r="J61" s="106" t="s">
        <v>63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64</v>
      </c>
      <c r="E65" s="43"/>
      <c r="F65" s="43"/>
      <c r="G65" s="42" t="s">
        <v>65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62</v>
      </c>
      <c r="E76" s="35"/>
      <c r="F76" s="105" t="s">
        <v>63</v>
      </c>
      <c r="G76" s="44" t="s">
        <v>62</v>
      </c>
      <c r="H76" s="35"/>
      <c r="I76" s="35"/>
      <c r="J76" s="106" t="s">
        <v>63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221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3" t="str">
        <f>E7</f>
        <v>REVITALIZACE PARKU SMETANOVY SADY, JIHLAVA</v>
      </c>
      <c r="F85" s="244"/>
      <c r="G85" s="244"/>
      <c r="H85" s="244"/>
      <c r="L85" s="33"/>
    </row>
    <row r="86" spans="2:12" ht="12" customHeight="1">
      <c r="B86" s="20"/>
      <c r="C86" s="27" t="s">
        <v>192</v>
      </c>
      <c r="L86" s="20"/>
    </row>
    <row r="87" spans="2:12" ht="16.5" customHeight="1">
      <c r="B87" s="20"/>
      <c r="E87" s="243" t="s">
        <v>195</v>
      </c>
      <c r="F87" s="228"/>
      <c r="G87" s="228"/>
      <c r="H87" s="228"/>
      <c r="L87" s="20"/>
    </row>
    <row r="88" spans="2:12" ht="12" customHeight="1">
      <c r="B88" s="20"/>
      <c r="C88" s="27" t="s">
        <v>198</v>
      </c>
      <c r="L88" s="20"/>
    </row>
    <row r="89" spans="2:12" s="1" customFormat="1" ht="16.5" customHeight="1">
      <c r="B89" s="33"/>
      <c r="E89" s="219" t="s">
        <v>1022</v>
      </c>
      <c r="F89" s="245"/>
      <c r="G89" s="245"/>
      <c r="H89" s="245"/>
      <c r="L89" s="33"/>
    </row>
    <row r="90" spans="2:12" s="1" customFormat="1" ht="12" customHeight="1">
      <c r="B90" s="33"/>
      <c r="C90" s="27" t="s">
        <v>1023</v>
      </c>
      <c r="L90" s="33"/>
    </row>
    <row r="91" spans="2:12" s="1" customFormat="1" ht="16.5" customHeight="1">
      <c r="B91" s="33"/>
      <c r="E91" s="208" t="str">
        <f>E13</f>
        <v>SO 04.5 - Trvalkové záhony</v>
      </c>
      <c r="F91" s="245"/>
      <c r="G91" s="245"/>
      <c r="H91" s="24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Jihlava</v>
      </c>
      <c r="I93" s="27" t="s">
        <v>24</v>
      </c>
      <c r="J93" s="53" t="str">
        <f>IF(J16="","",J16)</f>
        <v>28. 1. 2025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Jihlava</v>
      </c>
      <c r="I95" s="27" t="s">
        <v>36</v>
      </c>
      <c r="J95" s="31" t="str">
        <f>E25</f>
        <v>Ing. Zdeněk Sendler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41</v>
      </c>
      <c r="J96" s="31" t="str">
        <f>E28</f>
        <v>Ing. Barbora Kubická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7" t="s">
        <v>222</v>
      </c>
      <c r="D98" s="99"/>
      <c r="E98" s="99"/>
      <c r="F98" s="99"/>
      <c r="G98" s="99"/>
      <c r="H98" s="99"/>
      <c r="I98" s="99"/>
      <c r="J98" s="108" t="s">
        <v>223</v>
      </c>
      <c r="K98" s="99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9" t="s">
        <v>224</v>
      </c>
      <c r="J100" s="67">
        <f>J128</f>
        <v>0</v>
      </c>
      <c r="L100" s="33"/>
      <c r="AU100" s="17" t="s">
        <v>225</v>
      </c>
    </row>
    <row r="101" spans="2:47" s="8" customFormat="1" ht="24.95" customHeight="1">
      <c r="B101" s="110"/>
      <c r="D101" s="111" t="s">
        <v>1026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14" customFormat="1" ht="19.899999999999999" customHeight="1">
      <c r="B102" s="171"/>
      <c r="D102" s="172" t="s">
        <v>1640</v>
      </c>
      <c r="E102" s="173"/>
      <c r="F102" s="173"/>
      <c r="G102" s="173"/>
      <c r="H102" s="173"/>
      <c r="I102" s="173"/>
      <c r="J102" s="174">
        <f>J130</f>
        <v>0</v>
      </c>
      <c r="L102" s="171"/>
    </row>
    <row r="103" spans="2:47" s="14" customFormat="1" ht="19.899999999999999" customHeight="1">
      <c r="B103" s="171"/>
      <c r="D103" s="172" t="s">
        <v>1641</v>
      </c>
      <c r="E103" s="173"/>
      <c r="F103" s="173"/>
      <c r="G103" s="173"/>
      <c r="H103" s="173"/>
      <c r="I103" s="173"/>
      <c r="J103" s="174">
        <f>J213</f>
        <v>0</v>
      </c>
      <c r="L103" s="171"/>
    </row>
    <row r="104" spans="2:47" s="14" customFormat="1" ht="19.899999999999999" customHeight="1">
      <c r="B104" s="171"/>
      <c r="D104" s="172" t="s">
        <v>678</v>
      </c>
      <c r="E104" s="173"/>
      <c r="F104" s="173"/>
      <c r="G104" s="173"/>
      <c r="H104" s="173"/>
      <c r="I104" s="173"/>
      <c r="J104" s="174">
        <f>J223</f>
        <v>0</v>
      </c>
      <c r="L104" s="171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230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16.5" customHeight="1">
      <c r="B114" s="33"/>
      <c r="E114" s="243" t="str">
        <f>E7</f>
        <v>REVITALIZACE PARKU SMETANOVY SADY, JIHLAVA</v>
      </c>
      <c r="F114" s="244"/>
      <c r="G114" s="244"/>
      <c r="H114" s="244"/>
      <c r="L114" s="33"/>
    </row>
    <row r="115" spans="2:63" ht="12" customHeight="1">
      <c r="B115" s="20"/>
      <c r="C115" s="27" t="s">
        <v>192</v>
      </c>
      <c r="L115" s="20"/>
    </row>
    <row r="116" spans="2:63" ht="16.5" customHeight="1">
      <c r="B116" s="20"/>
      <c r="E116" s="243" t="s">
        <v>195</v>
      </c>
      <c r="F116" s="228"/>
      <c r="G116" s="228"/>
      <c r="H116" s="228"/>
      <c r="L116" s="20"/>
    </row>
    <row r="117" spans="2:63" ht="12" customHeight="1">
      <c r="B117" s="20"/>
      <c r="C117" s="27" t="s">
        <v>198</v>
      </c>
      <c r="L117" s="20"/>
    </row>
    <row r="118" spans="2:63" s="1" customFormat="1" ht="16.5" customHeight="1">
      <c r="B118" s="33"/>
      <c r="E118" s="219" t="s">
        <v>1022</v>
      </c>
      <c r="F118" s="245"/>
      <c r="G118" s="245"/>
      <c r="H118" s="245"/>
      <c r="L118" s="33"/>
    </row>
    <row r="119" spans="2:63" s="1" customFormat="1" ht="12" customHeight="1">
      <c r="B119" s="33"/>
      <c r="C119" s="27" t="s">
        <v>1023</v>
      </c>
      <c r="L119" s="33"/>
    </row>
    <row r="120" spans="2:63" s="1" customFormat="1" ht="16.5" customHeight="1">
      <c r="B120" s="33"/>
      <c r="E120" s="208" t="str">
        <f>E13</f>
        <v>SO 04.5 - Trvalkové záhony</v>
      </c>
      <c r="F120" s="245"/>
      <c r="G120" s="245"/>
      <c r="H120" s="245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F16</f>
        <v>Jihlava</v>
      </c>
      <c r="I122" s="27" t="s">
        <v>24</v>
      </c>
      <c r="J122" s="53" t="str">
        <f>IF(J16="","",J16)</f>
        <v>28. 1. 2025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30</v>
      </c>
      <c r="F124" s="25" t="str">
        <f>E19</f>
        <v>Statutární město Jihlava</v>
      </c>
      <c r="I124" s="27" t="s">
        <v>36</v>
      </c>
      <c r="J124" s="31" t="str">
        <f>E25</f>
        <v>Ing. Zdeněk Sendler</v>
      </c>
      <c r="L124" s="33"/>
    </row>
    <row r="125" spans="2:63" s="1" customFormat="1" ht="15.2" customHeight="1">
      <c r="B125" s="33"/>
      <c r="C125" s="27" t="s">
        <v>34</v>
      </c>
      <c r="F125" s="25" t="str">
        <f>IF(E22="","",E22)</f>
        <v>Vyplň údaj</v>
      </c>
      <c r="I125" s="27" t="s">
        <v>41</v>
      </c>
      <c r="J125" s="31" t="str">
        <f>E28</f>
        <v>Ing. Barbora Kubická</v>
      </c>
      <c r="L125" s="33"/>
    </row>
    <row r="126" spans="2:63" s="1" customFormat="1" ht="10.35" customHeight="1">
      <c r="B126" s="33"/>
      <c r="L126" s="33"/>
    </row>
    <row r="127" spans="2:63" s="9" customFormat="1" ht="29.25" customHeight="1">
      <c r="B127" s="114"/>
      <c r="C127" s="115" t="s">
        <v>231</v>
      </c>
      <c r="D127" s="116" t="s">
        <v>72</v>
      </c>
      <c r="E127" s="116" t="s">
        <v>68</v>
      </c>
      <c r="F127" s="116" t="s">
        <v>69</v>
      </c>
      <c r="G127" s="116" t="s">
        <v>232</v>
      </c>
      <c r="H127" s="116" t="s">
        <v>233</v>
      </c>
      <c r="I127" s="116" t="s">
        <v>234</v>
      </c>
      <c r="J127" s="116" t="s">
        <v>223</v>
      </c>
      <c r="K127" s="117" t="s">
        <v>235</v>
      </c>
      <c r="L127" s="114"/>
      <c r="M127" s="60" t="s">
        <v>1</v>
      </c>
      <c r="N127" s="61" t="s">
        <v>51</v>
      </c>
      <c r="O127" s="61" t="s">
        <v>236</v>
      </c>
      <c r="P127" s="61" t="s">
        <v>237</v>
      </c>
      <c r="Q127" s="61" t="s">
        <v>238</v>
      </c>
      <c r="R127" s="61" t="s">
        <v>239</v>
      </c>
      <c r="S127" s="61" t="s">
        <v>240</v>
      </c>
      <c r="T127" s="62" t="s">
        <v>241</v>
      </c>
    </row>
    <row r="128" spans="2:63" s="1" customFormat="1" ht="22.9" customHeight="1">
      <c r="B128" s="33"/>
      <c r="C128" s="65" t="s">
        <v>242</v>
      </c>
      <c r="J128" s="118">
        <f>BK128</f>
        <v>0</v>
      </c>
      <c r="L128" s="33"/>
      <c r="M128" s="63"/>
      <c r="N128" s="54"/>
      <c r="O128" s="54"/>
      <c r="P128" s="119">
        <f>P129</f>
        <v>0</v>
      </c>
      <c r="Q128" s="54"/>
      <c r="R128" s="119">
        <f>R129</f>
        <v>11.452530000000001</v>
      </c>
      <c r="S128" s="54"/>
      <c r="T128" s="120">
        <f>T129</f>
        <v>0</v>
      </c>
      <c r="AT128" s="17" t="s">
        <v>86</v>
      </c>
      <c r="AU128" s="17" t="s">
        <v>225</v>
      </c>
      <c r="BK128" s="121">
        <f>BK129</f>
        <v>0</v>
      </c>
    </row>
    <row r="129" spans="2:65" s="10" customFormat="1" ht="25.9" customHeight="1">
      <c r="B129" s="122"/>
      <c r="D129" s="123" t="s">
        <v>86</v>
      </c>
      <c r="E129" s="124" t="s">
        <v>679</v>
      </c>
      <c r="F129" s="124" t="s">
        <v>679</v>
      </c>
      <c r="I129" s="125"/>
      <c r="J129" s="126">
        <f>BK129</f>
        <v>0</v>
      </c>
      <c r="L129" s="122"/>
      <c r="M129" s="127"/>
      <c r="P129" s="128">
        <f>P130+P213+P223</f>
        <v>0</v>
      </c>
      <c r="R129" s="128">
        <f>R130+R213+R223</f>
        <v>11.452530000000001</v>
      </c>
      <c r="T129" s="129">
        <f>T130+T213+T223</f>
        <v>0</v>
      </c>
      <c r="AR129" s="123" t="s">
        <v>94</v>
      </c>
      <c r="AT129" s="130" t="s">
        <v>86</v>
      </c>
      <c r="AU129" s="130" t="s">
        <v>87</v>
      </c>
      <c r="AY129" s="123" t="s">
        <v>245</v>
      </c>
      <c r="BK129" s="131">
        <f>BK130+BK213+BK223</f>
        <v>0</v>
      </c>
    </row>
    <row r="130" spans="2:65" s="10" customFormat="1" ht="22.9" customHeight="1">
      <c r="B130" s="122"/>
      <c r="D130" s="123" t="s">
        <v>86</v>
      </c>
      <c r="E130" s="175" t="s">
        <v>1028</v>
      </c>
      <c r="F130" s="175" t="s">
        <v>132</v>
      </c>
      <c r="I130" s="125"/>
      <c r="J130" s="176">
        <f>BK130</f>
        <v>0</v>
      </c>
      <c r="L130" s="122"/>
      <c r="M130" s="127"/>
      <c r="P130" s="128">
        <f>SUM(P131:P212)</f>
        <v>0</v>
      </c>
      <c r="R130" s="128">
        <f>SUM(R131:R212)</f>
        <v>11.452530000000001</v>
      </c>
      <c r="T130" s="129">
        <f>SUM(T131:T212)</f>
        <v>0</v>
      </c>
      <c r="AR130" s="123" t="s">
        <v>94</v>
      </c>
      <c r="AT130" s="130" t="s">
        <v>86</v>
      </c>
      <c r="AU130" s="130" t="s">
        <v>94</v>
      </c>
      <c r="AY130" s="123" t="s">
        <v>245</v>
      </c>
      <c r="BK130" s="131">
        <f>SUM(BK131:BK212)</f>
        <v>0</v>
      </c>
    </row>
    <row r="131" spans="2:65" s="1" customFormat="1" ht="44.25" customHeight="1">
      <c r="B131" s="33"/>
      <c r="C131" s="132" t="s">
        <v>94</v>
      </c>
      <c r="D131" s="132" t="s">
        <v>246</v>
      </c>
      <c r="E131" s="133" t="s">
        <v>506</v>
      </c>
      <c r="F131" s="134" t="s">
        <v>1165</v>
      </c>
      <c r="G131" s="135" t="s">
        <v>350</v>
      </c>
      <c r="H131" s="136">
        <v>13.35</v>
      </c>
      <c r="I131" s="137"/>
      <c r="J131" s="138">
        <f>ROUND(I131*H131,2)</f>
        <v>0</v>
      </c>
      <c r="K131" s="134" t="s">
        <v>266</v>
      </c>
      <c r="L131" s="33"/>
      <c r="M131" s="139" t="s">
        <v>1</v>
      </c>
      <c r="N131" s="140" t="s">
        <v>52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251</v>
      </c>
      <c r="AT131" s="143" t="s">
        <v>246</v>
      </c>
      <c r="AU131" s="143" t="s">
        <v>96</v>
      </c>
      <c r="AY131" s="17" t="s">
        <v>245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94</v>
      </c>
      <c r="BK131" s="144">
        <f>ROUND(I131*H131,2)</f>
        <v>0</v>
      </c>
      <c r="BL131" s="17" t="s">
        <v>251</v>
      </c>
      <c r="BM131" s="143" t="s">
        <v>1642</v>
      </c>
    </row>
    <row r="132" spans="2:65" s="11" customFormat="1" ht="11.25">
      <c r="B132" s="145"/>
      <c r="D132" s="146" t="s">
        <v>253</v>
      </c>
      <c r="E132" s="147" t="s">
        <v>1</v>
      </c>
      <c r="F132" s="148" t="s">
        <v>1032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1" customFormat="1" ht="22.5">
      <c r="B133" s="145"/>
      <c r="D133" s="146" t="s">
        <v>253</v>
      </c>
      <c r="E133" s="147" t="s">
        <v>1</v>
      </c>
      <c r="F133" s="148" t="s">
        <v>1033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96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65" s="11" customFormat="1" ht="11.25">
      <c r="B134" s="145"/>
      <c r="D134" s="146" t="s">
        <v>253</v>
      </c>
      <c r="E134" s="147" t="s">
        <v>1</v>
      </c>
      <c r="F134" s="148" t="s">
        <v>1034</v>
      </c>
      <c r="H134" s="147" t="s">
        <v>1</v>
      </c>
      <c r="I134" s="149"/>
      <c r="L134" s="145"/>
      <c r="M134" s="150"/>
      <c r="T134" s="151"/>
      <c r="AT134" s="147" t="s">
        <v>253</v>
      </c>
      <c r="AU134" s="147" t="s">
        <v>96</v>
      </c>
      <c r="AV134" s="11" t="s">
        <v>94</v>
      </c>
      <c r="AW134" s="11" t="s">
        <v>40</v>
      </c>
      <c r="AX134" s="11" t="s">
        <v>87</v>
      </c>
      <c r="AY134" s="147" t="s">
        <v>245</v>
      </c>
    </row>
    <row r="135" spans="2:65" s="11" customFormat="1" ht="22.5">
      <c r="B135" s="145"/>
      <c r="D135" s="146" t="s">
        <v>253</v>
      </c>
      <c r="E135" s="147" t="s">
        <v>1</v>
      </c>
      <c r="F135" s="148" t="s">
        <v>1035</v>
      </c>
      <c r="H135" s="147" t="s">
        <v>1</v>
      </c>
      <c r="I135" s="149"/>
      <c r="L135" s="145"/>
      <c r="M135" s="150"/>
      <c r="T135" s="151"/>
      <c r="AT135" s="147" t="s">
        <v>253</v>
      </c>
      <c r="AU135" s="147" t="s">
        <v>96</v>
      </c>
      <c r="AV135" s="11" t="s">
        <v>94</v>
      </c>
      <c r="AW135" s="11" t="s">
        <v>40</v>
      </c>
      <c r="AX135" s="11" t="s">
        <v>87</v>
      </c>
      <c r="AY135" s="147" t="s">
        <v>245</v>
      </c>
    </row>
    <row r="136" spans="2:65" s="11" customFormat="1" ht="11.25">
      <c r="B136" s="145"/>
      <c r="D136" s="146" t="s">
        <v>253</v>
      </c>
      <c r="E136" s="147" t="s">
        <v>1</v>
      </c>
      <c r="F136" s="148" t="s">
        <v>1170</v>
      </c>
      <c r="H136" s="147" t="s">
        <v>1</v>
      </c>
      <c r="I136" s="149"/>
      <c r="L136" s="145"/>
      <c r="M136" s="150"/>
      <c r="T136" s="151"/>
      <c r="AT136" s="147" t="s">
        <v>253</v>
      </c>
      <c r="AU136" s="147" t="s">
        <v>96</v>
      </c>
      <c r="AV136" s="11" t="s">
        <v>94</v>
      </c>
      <c r="AW136" s="11" t="s">
        <v>40</v>
      </c>
      <c r="AX136" s="11" t="s">
        <v>87</v>
      </c>
      <c r="AY136" s="147" t="s">
        <v>245</v>
      </c>
    </row>
    <row r="137" spans="2:65" s="12" customFormat="1" ht="11.25">
      <c r="B137" s="152"/>
      <c r="D137" s="146" t="s">
        <v>253</v>
      </c>
      <c r="E137" s="153" t="s">
        <v>1</v>
      </c>
      <c r="F137" s="154" t="s">
        <v>1643</v>
      </c>
      <c r="H137" s="155">
        <v>13.35</v>
      </c>
      <c r="I137" s="156"/>
      <c r="L137" s="152"/>
      <c r="M137" s="157"/>
      <c r="T137" s="158"/>
      <c r="AT137" s="153" t="s">
        <v>253</v>
      </c>
      <c r="AU137" s="153" t="s">
        <v>96</v>
      </c>
      <c r="AV137" s="12" t="s">
        <v>96</v>
      </c>
      <c r="AW137" s="12" t="s">
        <v>40</v>
      </c>
      <c r="AX137" s="12" t="s">
        <v>94</v>
      </c>
      <c r="AY137" s="153" t="s">
        <v>245</v>
      </c>
    </row>
    <row r="138" spans="2:65" s="1" customFormat="1" ht="16.5" customHeight="1">
      <c r="B138" s="33"/>
      <c r="C138" s="132" t="s">
        <v>96</v>
      </c>
      <c r="D138" s="132" t="s">
        <v>246</v>
      </c>
      <c r="E138" s="133" t="s">
        <v>1446</v>
      </c>
      <c r="F138" s="134" t="s">
        <v>1447</v>
      </c>
      <c r="G138" s="135" t="s">
        <v>350</v>
      </c>
      <c r="H138" s="136">
        <v>13.35</v>
      </c>
      <c r="I138" s="137"/>
      <c r="J138" s="138">
        <f>ROUND(I138*H138,2)</f>
        <v>0</v>
      </c>
      <c r="K138" s="134" t="s">
        <v>250</v>
      </c>
      <c r="L138" s="33"/>
      <c r="M138" s="139" t="s">
        <v>1</v>
      </c>
      <c r="N138" s="140" t="s">
        <v>52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251</v>
      </c>
      <c r="AT138" s="143" t="s">
        <v>246</v>
      </c>
      <c r="AU138" s="143" t="s">
        <v>96</v>
      </c>
      <c r="AY138" s="17" t="s">
        <v>245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94</v>
      </c>
      <c r="BK138" s="144">
        <f>ROUND(I138*H138,2)</f>
        <v>0</v>
      </c>
      <c r="BL138" s="17" t="s">
        <v>251</v>
      </c>
      <c r="BM138" s="143" t="s">
        <v>1644</v>
      </c>
    </row>
    <row r="139" spans="2:65" s="12" customFormat="1" ht="11.25">
      <c r="B139" s="152"/>
      <c r="D139" s="146" t="s">
        <v>253</v>
      </c>
      <c r="E139" s="153" t="s">
        <v>1</v>
      </c>
      <c r="F139" s="154" t="s">
        <v>1645</v>
      </c>
      <c r="H139" s="155">
        <v>13.35</v>
      </c>
      <c r="I139" s="156"/>
      <c r="L139" s="152"/>
      <c r="M139" s="157"/>
      <c r="T139" s="158"/>
      <c r="AT139" s="153" t="s">
        <v>253</v>
      </c>
      <c r="AU139" s="153" t="s">
        <v>96</v>
      </c>
      <c r="AV139" s="12" t="s">
        <v>96</v>
      </c>
      <c r="AW139" s="12" t="s">
        <v>40</v>
      </c>
      <c r="AX139" s="12" t="s">
        <v>94</v>
      </c>
      <c r="AY139" s="153" t="s">
        <v>245</v>
      </c>
    </row>
    <row r="140" spans="2:65" s="1" customFormat="1" ht="37.9" customHeight="1">
      <c r="B140" s="33"/>
      <c r="C140" s="132" t="s">
        <v>114</v>
      </c>
      <c r="D140" s="132" t="s">
        <v>246</v>
      </c>
      <c r="E140" s="133" t="s">
        <v>487</v>
      </c>
      <c r="F140" s="134" t="s">
        <v>488</v>
      </c>
      <c r="G140" s="135" t="s">
        <v>350</v>
      </c>
      <c r="H140" s="136">
        <v>13.35</v>
      </c>
      <c r="I140" s="137"/>
      <c r="J140" s="138">
        <f>ROUND(I140*H140,2)</f>
        <v>0</v>
      </c>
      <c r="K140" s="134" t="s">
        <v>250</v>
      </c>
      <c r="L140" s="33"/>
      <c r="M140" s="139" t="s">
        <v>1</v>
      </c>
      <c r="N140" s="140" t="s">
        <v>52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251</v>
      </c>
      <c r="AT140" s="143" t="s">
        <v>246</v>
      </c>
      <c r="AU140" s="143" t="s">
        <v>96</v>
      </c>
      <c r="AY140" s="17" t="s">
        <v>245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94</v>
      </c>
      <c r="BK140" s="144">
        <f>ROUND(I140*H140,2)</f>
        <v>0</v>
      </c>
      <c r="BL140" s="17" t="s">
        <v>251</v>
      </c>
      <c r="BM140" s="143" t="s">
        <v>1646</v>
      </c>
    </row>
    <row r="141" spans="2:65" s="12" customFormat="1" ht="11.25">
      <c r="B141" s="152"/>
      <c r="D141" s="146" t="s">
        <v>253</v>
      </c>
      <c r="E141" s="153" t="s">
        <v>1</v>
      </c>
      <c r="F141" s="154" t="s">
        <v>1645</v>
      </c>
      <c r="H141" s="155">
        <v>13.35</v>
      </c>
      <c r="I141" s="156"/>
      <c r="L141" s="152"/>
      <c r="M141" s="157"/>
      <c r="T141" s="158"/>
      <c r="AT141" s="153" t="s">
        <v>253</v>
      </c>
      <c r="AU141" s="153" t="s">
        <v>96</v>
      </c>
      <c r="AV141" s="12" t="s">
        <v>96</v>
      </c>
      <c r="AW141" s="12" t="s">
        <v>40</v>
      </c>
      <c r="AX141" s="12" t="s">
        <v>94</v>
      </c>
      <c r="AY141" s="153" t="s">
        <v>245</v>
      </c>
    </row>
    <row r="142" spans="2:65" s="1" customFormat="1" ht="37.9" customHeight="1">
      <c r="B142" s="33"/>
      <c r="C142" s="132" t="s">
        <v>251</v>
      </c>
      <c r="D142" s="132" t="s">
        <v>246</v>
      </c>
      <c r="E142" s="133" t="s">
        <v>501</v>
      </c>
      <c r="F142" s="134" t="s">
        <v>502</v>
      </c>
      <c r="G142" s="135" t="s">
        <v>350</v>
      </c>
      <c r="H142" s="136">
        <v>146.85</v>
      </c>
      <c r="I142" s="137"/>
      <c r="J142" s="138">
        <f>ROUND(I142*H142,2)</f>
        <v>0</v>
      </c>
      <c r="K142" s="134" t="s">
        <v>250</v>
      </c>
      <c r="L142" s="33"/>
      <c r="M142" s="139" t="s">
        <v>1</v>
      </c>
      <c r="N142" s="140" t="s">
        <v>52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251</v>
      </c>
      <c r="AT142" s="143" t="s">
        <v>246</v>
      </c>
      <c r="AU142" s="143" t="s">
        <v>96</v>
      </c>
      <c r="AY142" s="17" t="s">
        <v>245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94</v>
      </c>
      <c r="BK142" s="144">
        <f>ROUND(I142*H142,2)</f>
        <v>0</v>
      </c>
      <c r="BL142" s="17" t="s">
        <v>251</v>
      </c>
      <c r="BM142" s="143" t="s">
        <v>1647</v>
      </c>
    </row>
    <row r="143" spans="2:65" s="12" customFormat="1" ht="11.25">
      <c r="B143" s="152"/>
      <c r="D143" s="146" t="s">
        <v>253</v>
      </c>
      <c r="E143" s="153" t="s">
        <v>1</v>
      </c>
      <c r="F143" s="154" t="s">
        <v>1648</v>
      </c>
      <c r="H143" s="155">
        <v>146.85</v>
      </c>
      <c r="I143" s="156"/>
      <c r="L143" s="152"/>
      <c r="M143" s="157"/>
      <c r="T143" s="158"/>
      <c r="AT143" s="153" t="s">
        <v>253</v>
      </c>
      <c r="AU143" s="153" t="s">
        <v>96</v>
      </c>
      <c r="AV143" s="12" t="s">
        <v>96</v>
      </c>
      <c r="AW143" s="12" t="s">
        <v>40</v>
      </c>
      <c r="AX143" s="12" t="s">
        <v>94</v>
      </c>
      <c r="AY143" s="153" t="s">
        <v>245</v>
      </c>
    </row>
    <row r="144" spans="2:65" s="1" customFormat="1" ht="24.2" customHeight="1">
      <c r="B144" s="33"/>
      <c r="C144" s="132" t="s">
        <v>268</v>
      </c>
      <c r="D144" s="132" t="s">
        <v>246</v>
      </c>
      <c r="E144" s="133" t="s">
        <v>1543</v>
      </c>
      <c r="F144" s="134" t="s">
        <v>1544</v>
      </c>
      <c r="G144" s="135" t="s">
        <v>249</v>
      </c>
      <c r="H144" s="136">
        <v>133.5</v>
      </c>
      <c r="I144" s="137"/>
      <c r="J144" s="138">
        <f>ROUND(I144*H144,2)</f>
        <v>0</v>
      </c>
      <c r="K144" s="134" t="s">
        <v>250</v>
      </c>
      <c r="L144" s="33"/>
      <c r="M144" s="139" t="s">
        <v>1</v>
      </c>
      <c r="N144" s="140" t="s">
        <v>52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251</v>
      </c>
      <c r="AT144" s="143" t="s">
        <v>246</v>
      </c>
      <c r="AU144" s="143" t="s">
        <v>96</v>
      </c>
      <c r="AY144" s="17" t="s">
        <v>245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94</v>
      </c>
      <c r="BK144" s="144">
        <f>ROUND(I144*H144,2)</f>
        <v>0</v>
      </c>
      <c r="BL144" s="17" t="s">
        <v>251</v>
      </c>
      <c r="BM144" s="143" t="s">
        <v>1649</v>
      </c>
    </row>
    <row r="145" spans="2:65" s="12" customFormat="1" ht="22.5">
      <c r="B145" s="152"/>
      <c r="D145" s="146" t="s">
        <v>253</v>
      </c>
      <c r="E145" s="153" t="s">
        <v>1</v>
      </c>
      <c r="F145" s="154" t="s">
        <v>1650</v>
      </c>
      <c r="H145" s="155">
        <v>133.5</v>
      </c>
      <c r="I145" s="156"/>
      <c r="L145" s="152"/>
      <c r="M145" s="157"/>
      <c r="T145" s="158"/>
      <c r="AT145" s="153" t="s">
        <v>253</v>
      </c>
      <c r="AU145" s="153" t="s">
        <v>96</v>
      </c>
      <c r="AV145" s="12" t="s">
        <v>96</v>
      </c>
      <c r="AW145" s="12" t="s">
        <v>40</v>
      </c>
      <c r="AX145" s="12" t="s">
        <v>94</v>
      </c>
      <c r="AY145" s="153" t="s">
        <v>245</v>
      </c>
    </row>
    <row r="146" spans="2:65" s="1" customFormat="1" ht="16.5" customHeight="1">
      <c r="B146" s="33"/>
      <c r="C146" s="132" t="s">
        <v>276</v>
      </c>
      <c r="D146" s="132" t="s">
        <v>246</v>
      </c>
      <c r="E146" s="133" t="s">
        <v>1651</v>
      </c>
      <c r="F146" s="134" t="s">
        <v>1652</v>
      </c>
      <c r="G146" s="135" t="s">
        <v>249</v>
      </c>
      <c r="H146" s="136">
        <v>133.5</v>
      </c>
      <c r="I146" s="137"/>
      <c r="J146" s="138">
        <f>ROUND(I146*H146,2)</f>
        <v>0</v>
      </c>
      <c r="K146" s="134" t="s">
        <v>250</v>
      </c>
      <c r="L146" s="33"/>
      <c r="M146" s="139" t="s">
        <v>1</v>
      </c>
      <c r="N146" s="140" t="s">
        <v>52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251</v>
      </c>
      <c r="AT146" s="143" t="s">
        <v>246</v>
      </c>
      <c r="AU146" s="143" t="s">
        <v>96</v>
      </c>
      <c r="AY146" s="17" t="s">
        <v>245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94</v>
      </c>
      <c r="BK146" s="144">
        <f>ROUND(I146*H146,2)</f>
        <v>0</v>
      </c>
      <c r="BL146" s="17" t="s">
        <v>251</v>
      </c>
      <c r="BM146" s="143" t="s">
        <v>1653</v>
      </c>
    </row>
    <row r="147" spans="2:65" s="12" customFormat="1" ht="11.25">
      <c r="B147" s="152"/>
      <c r="D147" s="146" t="s">
        <v>253</v>
      </c>
      <c r="E147" s="153" t="s">
        <v>1</v>
      </c>
      <c r="F147" s="154" t="s">
        <v>1654</v>
      </c>
      <c r="H147" s="155">
        <v>133.5</v>
      </c>
      <c r="I147" s="156"/>
      <c r="L147" s="152"/>
      <c r="M147" s="157"/>
      <c r="T147" s="158"/>
      <c r="AT147" s="153" t="s">
        <v>253</v>
      </c>
      <c r="AU147" s="153" t="s">
        <v>96</v>
      </c>
      <c r="AV147" s="12" t="s">
        <v>96</v>
      </c>
      <c r="AW147" s="12" t="s">
        <v>40</v>
      </c>
      <c r="AX147" s="12" t="s">
        <v>94</v>
      </c>
      <c r="AY147" s="153" t="s">
        <v>245</v>
      </c>
    </row>
    <row r="148" spans="2:65" s="1" customFormat="1" ht="21.75" customHeight="1">
      <c r="B148" s="33"/>
      <c r="C148" s="132" t="s">
        <v>283</v>
      </c>
      <c r="D148" s="132" t="s">
        <v>246</v>
      </c>
      <c r="E148" s="133" t="s">
        <v>1454</v>
      </c>
      <c r="F148" s="134" t="s">
        <v>1455</v>
      </c>
      <c r="G148" s="135" t="s">
        <v>249</v>
      </c>
      <c r="H148" s="136">
        <v>348.6</v>
      </c>
      <c r="I148" s="137"/>
      <c r="J148" s="138">
        <f>ROUND(I148*H148,2)</f>
        <v>0</v>
      </c>
      <c r="K148" s="134" t="s">
        <v>250</v>
      </c>
      <c r="L148" s="33"/>
      <c r="M148" s="139" t="s">
        <v>1</v>
      </c>
      <c r="N148" s="140" t="s">
        <v>52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251</v>
      </c>
      <c r="AT148" s="143" t="s">
        <v>246</v>
      </c>
      <c r="AU148" s="143" t="s">
        <v>96</v>
      </c>
      <c r="AY148" s="17" t="s">
        <v>245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94</v>
      </c>
      <c r="BK148" s="144">
        <f>ROUND(I148*H148,2)</f>
        <v>0</v>
      </c>
      <c r="BL148" s="17" t="s">
        <v>251</v>
      </c>
      <c r="BM148" s="143" t="s">
        <v>1655</v>
      </c>
    </row>
    <row r="149" spans="2:65" s="12" customFormat="1" ht="11.25">
      <c r="B149" s="152"/>
      <c r="D149" s="146" t="s">
        <v>253</v>
      </c>
      <c r="E149" s="153" t="s">
        <v>1</v>
      </c>
      <c r="F149" s="154" t="s">
        <v>1656</v>
      </c>
      <c r="H149" s="155">
        <v>174.3</v>
      </c>
      <c r="I149" s="156"/>
      <c r="L149" s="152"/>
      <c r="M149" s="157"/>
      <c r="T149" s="158"/>
      <c r="AT149" s="153" t="s">
        <v>253</v>
      </c>
      <c r="AU149" s="153" t="s">
        <v>96</v>
      </c>
      <c r="AV149" s="12" t="s">
        <v>96</v>
      </c>
      <c r="AW149" s="12" t="s">
        <v>40</v>
      </c>
      <c r="AX149" s="12" t="s">
        <v>87</v>
      </c>
      <c r="AY149" s="153" t="s">
        <v>245</v>
      </c>
    </row>
    <row r="150" spans="2:65" s="12" customFormat="1" ht="22.5">
      <c r="B150" s="152"/>
      <c r="D150" s="146" t="s">
        <v>253</v>
      </c>
      <c r="E150" s="153" t="s">
        <v>1</v>
      </c>
      <c r="F150" s="154" t="s">
        <v>1657</v>
      </c>
      <c r="H150" s="155">
        <v>174.3</v>
      </c>
      <c r="I150" s="156"/>
      <c r="L150" s="152"/>
      <c r="M150" s="157"/>
      <c r="T150" s="158"/>
      <c r="AT150" s="153" t="s">
        <v>253</v>
      </c>
      <c r="AU150" s="153" t="s">
        <v>96</v>
      </c>
      <c r="AV150" s="12" t="s">
        <v>96</v>
      </c>
      <c r="AW150" s="12" t="s">
        <v>40</v>
      </c>
      <c r="AX150" s="12" t="s">
        <v>87</v>
      </c>
      <c r="AY150" s="153" t="s">
        <v>245</v>
      </c>
    </row>
    <row r="151" spans="2:65" s="15" customFormat="1" ht="11.25">
      <c r="B151" s="177"/>
      <c r="D151" s="146" t="s">
        <v>253</v>
      </c>
      <c r="E151" s="178" t="s">
        <v>1</v>
      </c>
      <c r="F151" s="179" t="s">
        <v>695</v>
      </c>
      <c r="H151" s="180">
        <v>348.6</v>
      </c>
      <c r="I151" s="181"/>
      <c r="L151" s="177"/>
      <c r="M151" s="182"/>
      <c r="T151" s="183"/>
      <c r="AT151" s="178" t="s">
        <v>253</v>
      </c>
      <c r="AU151" s="178" t="s">
        <v>96</v>
      </c>
      <c r="AV151" s="15" t="s">
        <v>114</v>
      </c>
      <c r="AW151" s="15" t="s">
        <v>40</v>
      </c>
      <c r="AX151" s="15" t="s">
        <v>94</v>
      </c>
      <c r="AY151" s="178" t="s">
        <v>245</v>
      </c>
    </row>
    <row r="152" spans="2:65" s="1" customFormat="1" ht="33" customHeight="1">
      <c r="B152" s="33"/>
      <c r="C152" s="132" t="s">
        <v>194</v>
      </c>
      <c r="D152" s="132" t="s">
        <v>246</v>
      </c>
      <c r="E152" s="133" t="s">
        <v>435</v>
      </c>
      <c r="F152" s="134" t="s">
        <v>436</v>
      </c>
      <c r="G152" s="135" t="s">
        <v>249</v>
      </c>
      <c r="H152" s="136">
        <v>174.3</v>
      </c>
      <c r="I152" s="137"/>
      <c r="J152" s="138">
        <f>ROUND(I152*H152,2)</f>
        <v>0</v>
      </c>
      <c r="K152" s="134" t="s">
        <v>250</v>
      </c>
      <c r="L152" s="33"/>
      <c r="M152" s="139" t="s">
        <v>1</v>
      </c>
      <c r="N152" s="140" t="s">
        <v>52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251</v>
      </c>
      <c r="AT152" s="143" t="s">
        <v>246</v>
      </c>
      <c r="AU152" s="143" t="s">
        <v>96</v>
      </c>
      <c r="AY152" s="17" t="s">
        <v>245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94</v>
      </c>
      <c r="BK152" s="144">
        <f>ROUND(I152*H152,2)</f>
        <v>0</v>
      </c>
      <c r="BL152" s="17" t="s">
        <v>251</v>
      </c>
      <c r="BM152" s="143" t="s">
        <v>1658</v>
      </c>
    </row>
    <row r="153" spans="2:65" s="12" customFormat="1" ht="22.5">
      <c r="B153" s="152"/>
      <c r="D153" s="146" t="s">
        <v>253</v>
      </c>
      <c r="E153" s="153" t="s">
        <v>1</v>
      </c>
      <c r="F153" s="154" t="s">
        <v>1657</v>
      </c>
      <c r="H153" s="155">
        <v>174.3</v>
      </c>
      <c r="I153" s="156"/>
      <c r="L153" s="152"/>
      <c r="M153" s="157"/>
      <c r="T153" s="158"/>
      <c r="AT153" s="153" t="s">
        <v>253</v>
      </c>
      <c r="AU153" s="153" t="s">
        <v>96</v>
      </c>
      <c r="AV153" s="12" t="s">
        <v>96</v>
      </c>
      <c r="AW153" s="12" t="s">
        <v>40</v>
      </c>
      <c r="AX153" s="12" t="s">
        <v>94</v>
      </c>
      <c r="AY153" s="153" t="s">
        <v>245</v>
      </c>
    </row>
    <row r="154" spans="2:65" s="1" customFormat="1" ht="24.2" customHeight="1">
      <c r="B154" s="33"/>
      <c r="C154" s="132" t="s">
        <v>189</v>
      </c>
      <c r="D154" s="132" t="s">
        <v>246</v>
      </c>
      <c r="E154" s="133" t="s">
        <v>1659</v>
      </c>
      <c r="F154" s="134" t="s">
        <v>1660</v>
      </c>
      <c r="G154" s="135" t="s">
        <v>249</v>
      </c>
      <c r="H154" s="136">
        <v>174.3</v>
      </c>
      <c r="I154" s="137"/>
      <c r="J154" s="138">
        <f>ROUND(I154*H154,2)</f>
        <v>0</v>
      </c>
      <c r="K154" s="134" t="s">
        <v>250</v>
      </c>
      <c r="L154" s="33"/>
      <c r="M154" s="139" t="s">
        <v>1</v>
      </c>
      <c r="N154" s="140" t="s">
        <v>52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251</v>
      </c>
      <c r="AT154" s="143" t="s">
        <v>246</v>
      </c>
      <c r="AU154" s="143" t="s">
        <v>96</v>
      </c>
      <c r="AY154" s="17" t="s">
        <v>245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94</v>
      </c>
      <c r="BK154" s="144">
        <f>ROUND(I154*H154,2)</f>
        <v>0</v>
      </c>
      <c r="BL154" s="17" t="s">
        <v>251</v>
      </c>
      <c r="BM154" s="143" t="s">
        <v>1661</v>
      </c>
    </row>
    <row r="155" spans="2:65" s="12" customFormat="1" ht="11.25">
      <c r="B155" s="152"/>
      <c r="D155" s="146" t="s">
        <v>253</v>
      </c>
      <c r="E155" s="153" t="s">
        <v>1</v>
      </c>
      <c r="F155" s="154" t="s">
        <v>1662</v>
      </c>
      <c r="H155" s="155">
        <v>87.2</v>
      </c>
      <c r="I155" s="156"/>
      <c r="L155" s="152"/>
      <c r="M155" s="157"/>
      <c r="T155" s="158"/>
      <c r="AT155" s="153" t="s">
        <v>253</v>
      </c>
      <c r="AU155" s="153" t="s">
        <v>96</v>
      </c>
      <c r="AV155" s="12" t="s">
        <v>96</v>
      </c>
      <c r="AW155" s="12" t="s">
        <v>40</v>
      </c>
      <c r="AX155" s="12" t="s">
        <v>87</v>
      </c>
      <c r="AY155" s="153" t="s">
        <v>245</v>
      </c>
    </row>
    <row r="156" spans="2:65" s="12" customFormat="1" ht="11.25">
      <c r="B156" s="152"/>
      <c r="D156" s="146" t="s">
        <v>253</v>
      </c>
      <c r="E156" s="153" t="s">
        <v>1</v>
      </c>
      <c r="F156" s="154" t="s">
        <v>1663</v>
      </c>
      <c r="H156" s="155">
        <v>56</v>
      </c>
      <c r="I156" s="156"/>
      <c r="L156" s="152"/>
      <c r="M156" s="157"/>
      <c r="T156" s="158"/>
      <c r="AT156" s="153" t="s">
        <v>253</v>
      </c>
      <c r="AU156" s="153" t="s">
        <v>96</v>
      </c>
      <c r="AV156" s="12" t="s">
        <v>96</v>
      </c>
      <c r="AW156" s="12" t="s">
        <v>40</v>
      </c>
      <c r="AX156" s="12" t="s">
        <v>87</v>
      </c>
      <c r="AY156" s="153" t="s">
        <v>245</v>
      </c>
    </row>
    <row r="157" spans="2:65" s="12" customFormat="1" ht="11.25">
      <c r="B157" s="152"/>
      <c r="D157" s="146" t="s">
        <v>253</v>
      </c>
      <c r="E157" s="153" t="s">
        <v>1</v>
      </c>
      <c r="F157" s="154" t="s">
        <v>1664</v>
      </c>
      <c r="H157" s="155">
        <v>20.5</v>
      </c>
      <c r="I157" s="156"/>
      <c r="L157" s="152"/>
      <c r="M157" s="157"/>
      <c r="T157" s="158"/>
      <c r="AT157" s="153" t="s">
        <v>253</v>
      </c>
      <c r="AU157" s="153" t="s">
        <v>96</v>
      </c>
      <c r="AV157" s="12" t="s">
        <v>96</v>
      </c>
      <c r="AW157" s="12" t="s">
        <v>40</v>
      </c>
      <c r="AX157" s="12" t="s">
        <v>87</v>
      </c>
      <c r="AY157" s="153" t="s">
        <v>245</v>
      </c>
    </row>
    <row r="158" spans="2:65" s="12" customFormat="1" ht="11.25">
      <c r="B158" s="152"/>
      <c r="D158" s="146" t="s">
        <v>253</v>
      </c>
      <c r="E158" s="153" t="s">
        <v>1</v>
      </c>
      <c r="F158" s="154" t="s">
        <v>1665</v>
      </c>
      <c r="H158" s="155">
        <v>5.3</v>
      </c>
      <c r="I158" s="156"/>
      <c r="L158" s="152"/>
      <c r="M158" s="157"/>
      <c r="T158" s="158"/>
      <c r="AT158" s="153" t="s">
        <v>253</v>
      </c>
      <c r="AU158" s="153" t="s">
        <v>96</v>
      </c>
      <c r="AV158" s="12" t="s">
        <v>96</v>
      </c>
      <c r="AW158" s="12" t="s">
        <v>40</v>
      </c>
      <c r="AX158" s="12" t="s">
        <v>87</v>
      </c>
      <c r="AY158" s="153" t="s">
        <v>245</v>
      </c>
    </row>
    <row r="159" spans="2:65" s="12" customFormat="1" ht="11.25">
      <c r="B159" s="152"/>
      <c r="D159" s="146" t="s">
        <v>253</v>
      </c>
      <c r="E159" s="153" t="s">
        <v>1</v>
      </c>
      <c r="F159" s="154" t="s">
        <v>1666</v>
      </c>
      <c r="H159" s="155">
        <v>5.3</v>
      </c>
      <c r="I159" s="156"/>
      <c r="L159" s="152"/>
      <c r="M159" s="157"/>
      <c r="T159" s="158"/>
      <c r="AT159" s="153" t="s">
        <v>253</v>
      </c>
      <c r="AU159" s="153" t="s">
        <v>96</v>
      </c>
      <c r="AV159" s="12" t="s">
        <v>96</v>
      </c>
      <c r="AW159" s="12" t="s">
        <v>40</v>
      </c>
      <c r="AX159" s="12" t="s">
        <v>87</v>
      </c>
      <c r="AY159" s="153" t="s">
        <v>245</v>
      </c>
    </row>
    <row r="160" spans="2:65" s="15" customFormat="1" ht="11.25">
      <c r="B160" s="177"/>
      <c r="D160" s="146" t="s">
        <v>253</v>
      </c>
      <c r="E160" s="178" t="s">
        <v>1</v>
      </c>
      <c r="F160" s="179" t="s">
        <v>695</v>
      </c>
      <c r="H160" s="180">
        <v>174.3</v>
      </c>
      <c r="I160" s="181"/>
      <c r="L160" s="177"/>
      <c r="M160" s="182"/>
      <c r="T160" s="183"/>
      <c r="AT160" s="178" t="s">
        <v>253</v>
      </c>
      <c r="AU160" s="178" t="s">
        <v>96</v>
      </c>
      <c r="AV160" s="15" t="s">
        <v>114</v>
      </c>
      <c r="AW160" s="15" t="s">
        <v>40</v>
      </c>
      <c r="AX160" s="15" t="s">
        <v>94</v>
      </c>
      <c r="AY160" s="178" t="s">
        <v>245</v>
      </c>
    </row>
    <row r="161" spans="2:65" s="1" customFormat="1" ht="37.9" customHeight="1">
      <c r="B161" s="33"/>
      <c r="C161" s="184" t="s">
        <v>296</v>
      </c>
      <c r="D161" s="184" t="s">
        <v>794</v>
      </c>
      <c r="E161" s="185" t="s">
        <v>1667</v>
      </c>
      <c r="F161" s="186" t="s">
        <v>1668</v>
      </c>
      <c r="G161" s="187" t="s">
        <v>350</v>
      </c>
      <c r="H161" s="188">
        <v>37.649000000000001</v>
      </c>
      <c r="I161" s="189"/>
      <c r="J161" s="190">
        <f>ROUND(I161*H161,2)</f>
        <v>0</v>
      </c>
      <c r="K161" s="186" t="s">
        <v>266</v>
      </c>
      <c r="L161" s="191"/>
      <c r="M161" s="192" t="s">
        <v>1</v>
      </c>
      <c r="N161" s="193" t="s">
        <v>52</v>
      </c>
      <c r="P161" s="141">
        <f>O161*H161</f>
        <v>0</v>
      </c>
      <c r="Q161" s="141">
        <v>0.22</v>
      </c>
      <c r="R161" s="141">
        <f>Q161*H161</f>
        <v>8.2827800000000007</v>
      </c>
      <c r="S161" s="141">
        <v>0</v>
      </c>
      <c r="T161" s="142">
        <f>S161*H161</f>
        <v>0</v>
      </c>
      <c r="AR161" s="143" t="s">
        <v>194</v>
      </c>
      <c r="AT161" s="143" t="s">
        <v>794</v>
      </c>
      <c r="AU161" s="143" t="s">
        <v>96</v>
      </c>
      <c r="AY161" s="17" t="s">
        <v>245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94</v>
      </c>
      <c r="BK161" s="144">
        <f>ROUND(I161*H161,2)</f>
        <v>0</v>
      </c>
      <c r="BL161" s="17" t="s">
        <v>251</v>
      </c>
      <c r="BM161" s="143" t="s">
        <v>1669</v>
      </c>
    </row>
    <row r="162" spans="2:65" s="12" customFormat="1" ht="33.75">
      <c r="B162" s="152"/>
      <c r="D162" s="146" t="s">
        <v>253</v>
      </c>
      <c r="E162" s="153" t="s">
        <v>1</v>
      </c>
      <c r="F162" s="154" t="s">
        <v>1670</v>
      </c>
      <c r="H162" s="155">
        <v>37.649000000000001</v>
      </c>
      <c r="I162" s="156"/>
      <c r="L162" s="152"/>
      <c r="M162" s="157"/>
      <c r="T162" s="158"/>
      <c r="AT162" s="153" t="s">
        <v>253</v>
      </c>
      <c r="AU162" s="153" t="s">
        <v>96</v>
      </c>
      <c r="AV162" s="12" t="s">
        <v>96</v>
      </c>
      <c r="AW162" s="12" t="s">
        <v>40</v>
      </c>
      <c r="AX162" s="12" t="s">
        <v>94</v>
      </c>
      <c r="AY162" s="153" t="s">
        <v>245</v>
      </c>
    </row>
    <row r="163" spans="2:65" s="11" customFormat="1" ht="11.25">
      <c r="B163" s="145"/>
      <c r="D163" s="146" t="s">
        <v>253</v>
      </c>
      <c r="E163" s="147" t="s">
        <v>1</v>
      </c>
      <c r="F163" s="148" t="s">
        <v>1370</v>
      </c>
      <c r="H163" s="147" t="s">
        <v>1</v>
      </c>
      <c r="I163" s="149"/>
      <c r="L163" s="145"/>
      <c r="M163" s="150"/>
      <c r="T163" s="151"/>
      <c r="AT163" s="147" t="s">
        <v>253</v>
      </c>
      <c r="AU163" s="147" t="s">
        <v>96</v>
      </c>
      <c r="AV163" s="11" t="s">
        <v>94</v>
      </c>
      <c r="AW163" s="11" t="s">
        <v>40</v>
      </c>
      <c r="AX163" s="11" t="s">
        <v>87</v>
      </c>
      <c r="AY163" s="147" t="s">
        <v>245</v>
      </c>
    </row>
    <row r="164" spans="2:65" s="11" customFormat="1" ht="22.5">
      <c r="B164" s="145"/>
      <c r="D164" s="146" t="s">
        <v>253</v>
      </c>
      <c r="E164" s="147" t="s">
        <v>1</v>
      </c>
      <c r="F164" s="148" t="s">
        <v>1196</v>
      </c>
      <c r="H164" s="147" t="s">
        <v>1</v>
      </c>
      <c r="I164" s="149"/>
      <c r="L164" s="145"/>
      <c r="M164" s="150"/>
      <c r="T164" s="151"/>
      <c r="AT164" s="147" t="s">
        <v>253</v>
      </c>
      <c r="AU164" s="147" t="s">
        <v>96</v>
      </c>
      <c r="AV164" s="11" t="s">
        <v>94</v>
      </c>
      <c r="AW164" s="11" t="s">
        <v>40</v>
      </c>
      <c r="AX164" s="11" t="s">
        <v>87</v>
      </c>
      <c r="AY164" s="147" t="s">
        <v>245</v>
      </c>
    </row>
    <row r="165" spans="2:65" s="11" customFormat="1" ht="22.5">
      <c r="B165" s="145"/>
      <c r="D165" s="146" t="s">
        <v>253</v>
      </c>
      <c r="E165" s="147" t="s">
        <v>1</v>
      </c>
      <c r="F165" s="148" t="s">
        <v>1671</v>
      </c>
      <c r="H165" s="147" t="s">
        <v>1</v>
      </c>
      <c r="I165" s="149"/>
      <c r="L165" s="145"/>
      <c r="M165" s="150"/>
      <c r="T165" s="151"/>
      <c r="AT165" s="147" t="s">
        <v>253</v>
      </c>
      <c r="AU165" s="147" t="s">
        <v>96</v>
      </c>
      <c r="AV165" s="11" t="s">
        <v>94</v>
      </c>
      <c r="AW165" s="11" t="s">
        <v>40</v>
      </c>
      <c r="AX165" s="11" t="s">
        <v>87</v>
      </c>
      <c r="AY165" s="147" t="s">
        <v>245</v>
      </c>
    </row>
    <row r="166" spans="2:65" s="11" customFormat="1" ht="22.5">
      <c r="B166" s="145"/>
      <c r="D166" s="146" t="s">
        <v>253</v>
      </c>
      <c r="E166" s="147" t="s">
        <v>1</v>
      </c>
      <c r="F166" s="148" t="s">
        <v>1672</v>
      </c>
      <c r="H166" s="147" t="s">
        <v>1</v>
      </c>
      <c r="I166" s="149"/>
      <c r="L166" s="145"/>
      <c r="M166" s="150"/>
      <c r="T166" s="151"/>
      <c r="AT166" s="147" t="s">
        <v>253</v>
      </c>
      <c r="AU166" s="147" t="s">
        <v>96</v>
      </c>
      <c r="AV166" s="11" t="s">
        <v>94</v>
      </c>
      <c r="AW166" s="11" t="s">
        <v>40</v>
      </c>
      <c r="AX166" s="11" t="s">
        <v>87</v>
      </c>
      <c r="AY166" s="147" t="s">
        <v>245</v>
      </c>
    </row>
    <row r="167" spans="2:65" s="1" customFormat="1" ht="37.9" customHeight="1">
      <c r="B167" s="33"/>
      <c r="C167" s="132" t="s">
        <v>301</v>
      </c>
      <c r="D167" s="132" t="s">
        <v>246</v>
      </c>
      <c r="E167" s="133" t="s">
        <v>1673</v>
      </c>
      <c r="F167" s="134" t="s">
        <v>1674</v>
      </c>
      <c r="G167" s="135" t="s">
        <v>249</v>
      </c>
      <c r="H167" s="136">
        <v>174.3</v>
      </c>
      <c r="I167" s="137"/>
      <c r="J167" s="138">
        <f>ROUND(I167*H167,2)</f>
        <v>0</v>
      </c>
      <c r="K167" s="134" t="s">
        <v>250</v>
      </c>
      <c r="L167" s="33"/>
      <c r="M167" s="139" t="s">
        <v>1</v>
      </c>
      <c r="N167" s="140" t="s">
        <v>52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251</v>
      </c>
      <c r="AT167" s="143" t="s">
        <v>246</v>
      </c>
      <c r="AU167" s="143" t="s">
        <v>96</v>
      </c>
      <c r="AY167" s="17" t="s">
        <v>245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94</v>
      </c>
      <c r="BK167" s="144">
        <f>ROUND(I167*H167,2)</f>
        <v>0</v>
      </c>
      <c r="BL167" s="17" t="s">
        <v>251</v>
      </c>
      <c r="BM167" s="143" t="s">
        <v>1675</v>
      </c>
    </row>
    <row r="168" spans="2:65" s="12" customFormat="1" ht="22.5">
      <c r="B168" s="152"/>
      <c r="D168" s="146" t="s">
        <v>253</v>
      </c>
      <c r="E168" s="153" t="s">
        <v>1</v>
      </c>
      <c r="F168" s="154" t="s">
        <v>1676</v>
      </c>
      <c r="H168" s="155">
        <v>174.3</v>
      </c>
      <c r="I168" s="156"/>
      <c r="L168" s="152"/>
      <c r="M168" s="157"/>
      <c r="T168" s="158"/>
      <c r="AT168" s="153" t="s">
        <v>253</v>
      </c>
      <c r="AU168" s="153" t="s">
        <v>96</v>
      </c>
      <c r="AV168" s="12" t="s">
        <v>96</v>
      </c>
      <c r="AW168" s="12" t="s">
        <v>40</v>
      </c>
      <c r="AX168" s="12" t="s">
        <v>94</v>
      </c>
      <c r="AY168" s="153" t="s">
        <v>245</v>
      </c>
    </row>
    <row r="169" spans="2:65" s="1" customFormat="1" ht="21.75" customHeight="1">
      <c r="B169" s="33"/>
      <c r="C169" s="132" t="s">
        <v>8</v>
      </c>
      <c r="D169" s="132" t="s">
        <v>246</v>
      </c>
      <c r="E169" s="133" t="s">
        <v>1478</v>
      </c>
      <c r="F169" s="134" t="s">
        <v>1479</v>
      </c>
      <c r="G169" s="135" t="s">
        <v>249</v>
      </c>
      <c r="H169" s="136">
        <v>522.9</v>
      </c>
      <c r="I169" s="137"/>
      <c r="J169" s="138">
        <f>ROUND(I169*H169,2)</f>
        <v>0</v>
      </c>
      <c r="K169" s="134" t="s">
        <v>250</v>
      </c>
      <c r="L169" s="33"/>
      <c r="M169" s="139" t="s">
        <v>1</v>
      </c>
      <c r="N169" s="140" t="s">
        <v>52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251</v>
      </c>
      <c r="AT169" s="143" t="s">
        <v>246</v>
      </c>
      <c r="AU169" s="143" t="s">
        <v>96</v>
      </c>
      <c r="AY169" s="17" t="s">
        <v>245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94</v>
      </c>
      <c r="BK169" s="144">
        <f>ROUND(I169*H169,2)</f>
        <v>0</v>
      </c>
      <c r="BL169" s="17" t="s">
        <v>251</v>
      </c>
      <c r="BM169" s="143" t="s">
        <v>1677</v>
      </c>
    </row>
    <row r="170" spans="2:65" s="12" customFormat="1" ht="11.25">
      <c r="B170" s="152"/>
      <c r="D170" s="146" t="s">
        <v>253</v>
      </c>
      <c r="E170" s="153" t="s">
        <v>1</v>
      </c>
      <c r="F170" s="154" t="s">
        <v>1678</v>
      </c>
      <c r="H170" s="155">
        <v>522.9</v>
      </c>
      <c r="I170" s="156"/>
      <c r="L170" s="152"/>
      <c r="M170" s="157"/>
      <c r="T170" s="158"/>
      <c r="AT170" s="153" t="s">
        <v>253</v>
      </c>
      <c r="AU170" s="153" t="s">
        <v>96</v>
      </c>
      <c r="AV170" s="12" t="s">
        <v>96</v>
      </c>
      <c r="AW170" s="12" t="s">
        <v>40</v>
      </c>
      <c r="AX170" s="12" t="s">
        <v>94</v>
      </c>
      <c r="AY170" s="153" t="s">
        <v>245</v>
      </c>
    </row>
    <row r="171" spans="2:65" s="1" customFormat="1" ht="33" customHeight="1">
      <c r="B171" s="33"/>
      <c r="C171" s="132" t="s">
        <v>314</v>
      </c>
      <c r="D171" s="132" t="s">
        <v>246</v>
      </c>
      <c r="E171" s="133" t="s">
        <v>1482</v>
      </c>
      <c r="F171" s="134" t="s">
        <v>1483</v>
      </c>
      <c r="G171" s="135" t="s">
        <v>249</v>
      </c>
      <c r="H171" s="136">
        <v>174.3</v>
      </c>
      <c r="I171" s="137"/>
      <c r="J171" s="138">
        <f>ROUND(I171*H171,2)</f>
        <v>0</v>
      </c>
      <c r="K171" s="134" t="s">
        <v>250</v>
      </c>
      <c r="L171" s="33"/>
      <c r="M171" s="139" t="s">
        <v>1</v>
      </c>
      <c r="N171" s="140" t="s">
        <v>52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251</v>
      </c>
      <c r="AT171" s="143" t="s">
        <v>246</v>
      </c>
      <c r="AU171" s="143" t="s">
        <v>96</v>
      </c>
      <c r="AY171" s="17" t="s">
        <v>245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94</v>
      </c>
      <c r="BK171" s="144">
        <f>ROUND(I171*H171,2)</f>
        <v>0</v>
      </c>
      <c r="BL171" s="17" t="s">
        <v>251</v>
      </c>
      <c r="BM171" s="143" t="s">
        <v>1679</v>
      </c>
    </row>
    <row r="172" spans="2:65" s="12" customFormat="1" ht="11.25">
      <c r="B172" s="152"/>
      <c r="D172" s="146" t="s">
        <v>253</v>
      </c>
      <c r="E172" s="153" t="s">
        <v>1</v>
      </c>
      <c r="F172" s="154" t="s">
        <v>1680</v>
      </c>
      <c r="H172" s="155">
        <v>174.3</v>
      </c>
      <c r="I172" s="156"/>
      <c r="L172" s="152"/>
      <c r="M172" s="157"/>
      <c r="T172" s="158"/>
      <c r="AT172" s="153" t="s">
        <v>253</v>
      </c>
      <c r="AU172" s="153" t="s">
        <v>96</v>
      </c>
      <c r="AV172" s="12" t="s">
        <v>96</v>
      </c>
      <c r="AW172" s="12" t="s">
        <v>40</v>
      </c>
      <c r="AX172" s="12" t="s">
        <v>94</v>
      </c>
      <c r="AY172" s="153" t="s">
        <v>245</v>
      </c>
    </row>
    <row r="173" spans="2:65" s="1" customFormat="1" ht="37.9" customHeight="1">
      <c r="B173" s="33"/>
      <c r="C173" s="132" t="s">
        <v>322</v>
      </c>
      <c r="D173" s="132" t="s">
        <v>246</v>
      </c>
      <c r="E173" s="133" t="s">
        <v>1681</v>
      </c>
      <c r="F173" s="134" t="s">
        <v>1682</v>
      </c>
      <c r="G173" s="135" t="s">
        <v>249</v>
      </c>
      <c r="H173" s="136">
        <v>174.3</v>
      </c>
      <c r="I173" s="137"/>
      <c r="J173" s="138">
        <f>ROUND(I173*H173,2)</f>
        <v>0</v>
      </c>
      <c r="K173" s="134" t="s">
        <v>250</v>
      </c>
      <c r="L173" s="33"/>
      <c r="M173" s="139" t="s">
        <v>1</v>
      </c>
      <c r="N173" s="140" t="s">
        <v>52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251</v>
      </c>
      <c r="AT173" s="143" t="s">
        <v>246</v>
      </c>
      <c r="AU173" s="143" t="s">
        <v>96</v>
      </c>
      <c r="AY173" s="17" t="s">
        <v>245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94</v>
      </c>
      <c r="BK173" s="144">
        <f>ROUND(I173*H173,2)</f>
        <v>0</v>
      </c>
      <c r="BL173" s="17" t="s">
        <v>251</v>
      </c>
      <c r="BM173" s="143" t="s">
        <v>1683</v>
      </c>
    </row>
    <row r="174" spans="2:65" s="12" customFormat="1" ht="22.5">
      <c r="B174" s="152"/>
      <c r="D174" s="146" t="s">
        <v>253</v>
      </c>
      <c r="E174" s="153" t="s">
        <v>1</v>
      </c>
      <c r="F174" s="154" t="s">
        <v>1684</v>
      </c>
      <c r="H174" s="155">
        <v>174.3</v>
      </c>
      <c r="I174" s="156"/>
      <c r="L174" s="152"/>
      <c r="M174" s="157"/>
      <c r="T174" s="158"/>
      <c r="AT174" s="153" t="s">
        <v>253</v>
      </c>
      <c r="AU174" s="153" t="s">
        <v>96</v>
      </c>
      <c r="AV174" s="12" t="s">
        <v>96</v>
      </c>
      <c r="AW174" s="12" t="s">
        <v>40</v>
      </c>
      <c r="AX174" s="12" t="s">
        <v>94</v>
      </c>
      <c r="AY174" s="153" t="s">
        <v>245</v>
      </c>
    </row>
    <row r="175" spans="2:65" s="1" customFormat="1" ht="33" customHeight="1">
      <c r="B175" s="33"/>
      <c r="C175" s="132" t="s">
        <v>324</v>
      </c>
      <c r="D175" s="132" t="s">
        <v>246</v>
      </c>
      <c r="E175" s="133" t="s">
        <v>1685</v>
      </c>
      <c r="F175" s="134" t="s">
        <v>1686</v>
      </c>
      <c r="G175" s="135" t="s">
        <v>334</v>
      </c>
      <c r="H175" s="136">
        <v>14</v>
      </c>
      <c r="I175" s="137"/>
      <c r="J175" s="138">
        <f>ROUND(I175*H175,2)</f>
        <v>0</v>
      </c>
      <c r="K175" s="134" t="s">
        <v>250</v>
      </c>
      <c r="L175" s="33"/>
      <c r="M175" s="139" t="s">
        <v>1</v>
      </c>
      <c r="N175" s="140" t="s">
        <v>52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251</v>
      </c>
      <c r="AT175" s="143" t="s">
        <v>246</v>
      </c>
      <c r="AU175" s="143" t="s">
        <v>96</v>
      </c>
      <c r="AY175" s="17" t="s">
        <v>245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94</v>
      </c>
      <c r="BK175" s="144">
        <f>ROUND(I175*H175,2)</f>
        <v>0</v>
      </c>
      <c r="BL175" s="17" t="s">
        <v>251</v>
      </c>
      <c r="BM175" s="143" t="s">
        <v>1687</v>
      </c>
    </row>
    <row r="176" spans="2:65" s="12" customFormat="1" ht="11.25">
      <c r="B176" s="152"/>
      <c r="D176" s="146" t="s">
        <v>253</v>
      </c>
      <c r="E176" s="153" t="s">
        <v>1</v>
      </c>
      <c r="F176" s="154" t="s">
        <v>1688</v>
      </c>
      <c r="H176" s="155">
        <v>6</v>
      </c>
      <c r="I176" s="156"/>
      <c r="L176" s="152"/>
      <c r="M176" s="157"/>
      <c r="T176" s="158"/>
      <c r="AT176" s="153" t="s">
        <v>253</v>
      </c>
      <c r="AU176" s="153" t="s">
        <v>96</v>
      </c>
      <c r="AV176" s="12" t="s">
        <v>96</v>
      </c>
      <c r="AW176" s="12" t="s">
        <v>40</v>
      </c>
      <c r="AX176" s="12" t="s">
        <v>87</v>
      </c>
      <c r="AY176" s="153" t="s">
        <v>245</v>
      </c>
    </row>
    <row r="177" spans="2:65" s="12" customFormat="1" ht="11.25">
      <c r="B177" s="152"/>
      <c r="D177" s="146" t="s">
        <v>253</v>
      </c>
      <c r="E177" s="153" t="s">
        <v>1</v>
      </c>
      <c r="F177" s="154" t="s">
        <v>1689</v>
      </c>
      <c r="H177" s="155">
        <v>8</v>
      </c>
      <c r="I177" s="156"/>
      <c r="L177" s="152"/>
      <c r="M177" s="157"/>
      <c r="T177" s="158"/>
      <c r="AT177" s="153" t="s">
        <v>253</v>
      </c>
      <c r="AU177" s="153" t="s">
        <v>96</v>
      </c>
      <c r="AV177" s="12" t="s">
        <v>96</v>
      </c>
      <c r="AW177" s="12" t="s">
        <v>40</v>
      </c>
      <c r="AX177" s="12" t="s">
        <v>87</v>
      </c>
      <c r="AY177" s="153" t="s">
        <v>245</v>
      </c>
    </row>
    <row r="178" spans="2:65" s="15" customFormat="1" ht="11.25">
      <c r="B178" s="177"/>
      <c r="D178" s="146" t="s">
        <v>253</v>
      </c>
      <c r="E178" s="178" t="s">
        <v>1</v>
      </c>
      <c r="F178" s="179" t="s">
        <v>695</v>
      </c>
      <c r="H178" s="180">
        <v>14</v>
      </c>
      <c r="I178" s="181"/>
      <c r="L178" s="177"/>
      <c r="M178" s="182"/>
      <c r="T178" s="183"/>
      <c r="AT178" s="178" t="s">
        <v>253</v>
      </c>
      <c r="AU178" s="178" t="s">
        <v>96</v>
      </c>
      <c r="AV178" s="15" t="s">
        <v>114</v>
      </c>
      <c r="AW178" s="15" t="s">
        <v>40</v>
      </c>
      <c r="AX178" s="15" t="s">
        <v>94</v>
      </c>
      <c r="AY178" s="178" t="s">
        <v>245</v>
      </c>
    </row>
    <row r="179" spans="2:65" s="1" customFormat="1" ht="33" customHeight="1">
      <c r="B179" s="33"/>
      <c r="C179" s="132" t="s">
        <v>327</v>
      </c>
      <c r="D179" s="132" t="s">
        <v>246</v>
      </c>
      <c r="E179" s="133" t="s">
        <v>1690</v>
      </c>
      <c r="F179" s="134" t="s">
        <v>1691</v>
      </c>
      <c r="G179" s="135" t="s">
        <v>334</v>
      </c>
      <c r="H179" s="136">
        <v>1359</v>
      </c>
      <c r="I179" s="137"/>
      <c r="J179" s="138">
        <f>ROUND(I179*H179,2)</f>
        <v>0</v>
      </c>
      <c r="K179" s="134" t="s">
        <v>250</v>
      </c>
      <c r="L179" s="33"/>
      <c r="M179" s="139" t="s">
        <v>1</v>
      </c>
      <c r="N179" s="140" t="s">
        <v>52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251</v>
      </c>
      <c r="AT179" s="143" t="s">
        <v>246</v>
      </c>
      <c r="AU179" s="143" t="s">
        <v>96</v>
      </c>
      <c r="AY179" s="17" t="s">
        <v>245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94</v>
      </c>
      <c r="BK179" s="144">
        <f>ROUND(I179*H179,2)</f>
        <v>0</v>
      </c>
      <c r="BL179" s="17" t="s">
        <v>251</v>
      </c>
      <c r="BM179" s="143" t="s">
        <v>1692</v>
      </c>
    </row>
    <row r="180" spans="2:65" s="12" customFormat="1" ht="11.25">
      <c r="B180" s="152"/>
      <c r="D180" s="146" t="s">
        <v>253</v>
      </c>
      <c r="E180" s="153" t="s">
        <v>1</v>
      </c>
      <c r="F180" s="154" t="s">
        <v>1693</v>
      </c>
      <c r="H180" s="155">
        <v>924</v>
      </c>
      <c r="I180" s="156"/>
      <c r="L180" s="152"/>
      <c r="M180" s="157"/>
      <c r="T180" s="158"/>
      <c r="AT180" s="153" t="s">
        <v>253</v>
      </c>
      <c r="AU180" s="153" t="s">
        <v>96</v>
      </c>
      <c r="AV180" s="12" t="s">
        <v>96</v>
      </c>
      <c r="AW180" s="12" t="s">
        <v>40</v>
      </c>
      <c r="AX180" s="12" t="s">
        <v>87</v>
      </c>
      <c r="AY180" s="153" t="s">
        <v>245</v>
      </c>
    </row>
    <row r="181" spans="2:65" s="12" customFormat="1" ht="11.25">
      <c r="B181" s="152"/>
      <c r="D181" s="146" t="s">
        <v>253</v>
      </c>
      <c r="E181" s="153" t="s">
        <v>1</v>
      </c>
      <c r="F181" s="154" t="s">
        <v>1694</v>
      </c>
      <c r="H181" s="155">
        <v>435</v>
      </c>
      <c r="I181" s="156"/>
      <c r="L181" s="152"/>
      <c r="M181" s="157"/>
      <c r="T181" s="158"/>
      <c r="AT181" s="153" t="s">
        <v>253</v>
      </c>
      <c r="AU181" s="153" t="s">
        <v>96</v>
      </c>
      <c r="AV181" s="12" t="s">
        <v>96</v>
      </c>
      <c r="AW181" s="12" t="s">
        <v>40</v>
      </c>
      <c r="AX181" s="12" t="s">
        <v>87</v>
      </c>
      <c r="AY181" s="153" t="s">
        <v>245</v>
      </c>
    </row>
    <row r="182" spans="2:65" s="15" customFormat="1" ht="11.25">
      <c r="B182" s="177"/>
      <c r="D182" s="146" t="s">
        <v>253</v>
      </c>
      <c r="E182" s="178" t="s">
        <v>1</v>
      </c>
      <c r="F182" s="179" t="s">
        <v>695</v>
      </c>
      <c r="H182" s="180">
        <v>1359</v>
      </c>
      <c r="I182" s="181"/>
      <c r="L182" s="177"/>
      <c r="M182" s="182"/>
      <c r="T182" s="183"/>
      <c r="AT182" s="178" t="s">
        <v>253</v>
      </c>
      <c r="AU182" s="178" t="s">
        <v>96</v>
      </c>
      <c r="AV182" s="15" t="s">
        <v>114</v>
      </c>
      <c r="AW182" s="15" t="s">
        <v>40</v>
      </c>
      <c r="AX182" s="15" t="s">
        <v>94</v>
      </c>
      <c r="AY182" s="178" t="s">
        <v>245</v>
      </c>
    </row>
    <row r="183" spans="2:65" s="1" customFormat="1" ht="24.2" customHeight="1">
      <c r="B183" s="33"/>
      <c r="C183" s="132" t="s">
        <v>331</v>
      </c>
      <c r="D183" s="132" t="s">
        <v>246</v>
      </c>
      <c r="E183" s="133" t="s">
        <v>1695</v>
      </c>
      <c r="F183" s="134" t="s">
        <v>1696</v>
      </c>
      <c r="G183" s="135" t="s">
        <v>334</v>
      </c>
      <c r="H183" s="136">
        <v>924</v>
      </c>
      <c r="I183" s="137"/>
      <c r="J183" s="138">
        <f>ROUND(I183*H183,2)</f>
        <v>0</v>
      </c>
      <c r="K183" s="134" t="s">
        <v>250</v>
      </c>
      <c r="L183" s="33"/>
      <c r="M183" s="139" t="s">
        <v>1</v>
      </c>
      <c r="N183" s="140" t="s">
        <v>52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251</v>
      </c>
      <c r="AT183" s="143" t="s">
        <v>246</v>
      </c>
      <c r="AU183" s="143" t="s">
        <v>96</v>
      </c>
      <c r="AY183" s="17" t="s">
        <v>245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94</v>
      </c>
      <c r="BK183" s="144">
        <f>ROUND(I183*H183,2)</f>
        <v>0</v>
      </c>
      <c r="BL183" s="17" t="s">
        <v>251</v>
      </c>
      <c r="BM183" s="143" t="s">
        <v>1697</v>
      </c>
    </row>
    <row r="184" spans="2:65" s="12" customFormat="1" ht="11.25">
      <c r="B184" s="152"/>
      <c r="D184" s="146" t="s">
        <v>253</v>
      </c>
      <c r="E184" s="153" t="s">
        <v>1</v>
      </c>
      <c r="F184" s="154" t="s">
        <v>1698</v>
      </c>
      <c r="H184" s="155">
        <v>924</v>
      </c>
      <c r="I184" s="156"/>
      <c r="L184" s="152"/>
      <c r="M184" s="157"/>
      <c r="T184" s="158"/>
      <c r="AT184" s="153" t="s">
        <v>253</v>
      </c>
      <c r="AU184" s="153" t="s">
        <v>96</v>
      </c>
      <c r="AV184" s="12" t="s">
        <v>96</v>
      </c>
      <c r="AW184" s="12" t="s">
        <v>40</v>
      </c>
      <c r="AX184" s="12" t="s">
        <v>94</v>
      </c>
      <c r="AY184" s="153" t="s">
        <v>245</v>
      </c>
    </row>
    <row r="185" spans="2:65" s="1" customFormat="1" ht="16.5" customHeight="1">
      <c r="B185" s="33"/>
      <c r="C185" s="184" t="s">
        <v>337</v>
      </c>
      <c r="D185" s="184" t="s">
        <v>794</v>
      </c>
      <c r="E185" s="185" t="s">
        <v>1699</v>
      </c>
      <c r="F185" s="186" t="s">
        <v>1700</v>
      </c>
      <c r="G185" s="187" t="s">
        <v>334</v>
      </c>
      <c r="H185" s="188">
        <v>924</v>
      </c>
      <c r="I185" s="189"/>
      <c r="J185" s="190">
        <f>ROUND(I185*H185,2)</f>
        <v>0</v>
      </c>
      <c r="K185" s="186" t="s">
        <v>266</v>
      </c>
      <c r="L185" s="191"/>
      <c r="M185" s="192" t="s">
        <v>1</v>
      </c>
      <c r="N185" s="193" t="s">
        <v>52</v>
      </c>
      <c r="P185" s="141">
        <f>O185*H185</f>
        <v>0</v>
      </c>
      <c r="Q185" s="141">
        <v>5.0000000000000001E-4</v>
      </c>
      <c r="R185" s="141">
        <f>Q185*H185</f>
        <v>0.46200000000000002</v>
      </c>
      <c r="S185" s="141">
        <v>0</v>
      </c>
      <c r="T185" s="142">
        <f>S185*H185</f>
        <v>0</v>
      </c>
      <c r="AR185" s="143" t="s">
        <v>194</v>
      </c>
      <c r="AT185" s="143" t="s">
        <v>794</v>
      </c>
      <c r="AU185" s="143" t="s">
        <v>96</v>
      </c>
      <c r="AY185" s="17" t="s">
        <v>245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94</v>
      </c>
      <c r="BK185" s="144">
        <f>ROUND(I185*H185,2)</f>
        <v>0</v>
      </c>
      <c r="BL185" s="17" t="s">
        <v>251</v>
      </c>
      <c r="BM185" s="143" t="s">
        <v>1701</v>
      </c>
    </row>
    <row r="186" spans="2:65" s="12" customFormat="1" ht="22.5">
      <c r="B186" s="152"/>
      <c r="D186" s="146" t="s">
        <v>253</v>
      </c>
      <c r="E186" s="153" t="s">
        <v>1</v>
      </c>
      <c r="F186" s="154" t="s">
        <v>1702</v>
      </c>
      <c r="H186" s="155">
        <v>924</v>
      </c>
      <c r="I186" s="156"/>
      <c r="L186" s="152"/>
      <c r="M186" s="157"/>
      <c r="T186" s="158"/>
      <c r="AT186" s="153" t="s">
        <v>253</v>
      </c>
      <c r="AU186" s="153" t="s">
        <v>96</v>
      </c>
      <c r="AV186" s="12" t="s">
        <v>96</v>
      </c>
      <c r="AW186" s="12" t="s">
        <v>40</v>
      </c>
      <c r="AX186" s="12" t="s">
        <v>94</v>
      </c>
      <c r="AY186" s="153" t="s">
        <v>245</v>
      </c>
    </row>
    <row r="187" spans="2:65" s="1" customFormat="1" ht="16.5" customHeight="1">
      <c r="B187" s="33"/>
      <c r="C187" s="132" t="s">
        <v>342</v>
      </c>
      <c r="D187" s="132" t="s">
        <v>246</v>
      </c>
      <c r="E187" s="133" t="s">
        <v>1703</v>
      </c>
      <c r="F187" s="134" t="s">
        <v>1704</v>
      </c>
      <c r="G187" s="135" t="s">
        <v>334</v>
      </c>
      <c r="H187" s="136">
        <v>2175</v>
      </c>
      <c r="I187" s="137"/>
      <c r="J187" s="138">
        <f>ROUND(I187*H187,2)</f>
        <v>0</v>
      </c>
      <c r="K187" s="134" t="s">
        <v>250</v>
      </c>
      <c r="L187" s="33"/>
      <c r="M187" s="139" t="s">
        <v>1</v>
      </c>
      <c r="N187" s="140" t="s">
        <v>52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251</v>
      </c>
      <c r="AT187" s="143" t="s">
        <v>246</v>
      </c>
      <c r="AU187" s="143" t="s">
        <v>96</v>
      </c>
      <c r="AY187" s="17" t="s">
        <v>245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94</v>
      </c>
      <c r="BK187" s="144">
        <f>ROUND(I187*H187,2)</f>
        <v>0</v>
      </c>
      <c r="BL187" s="17" t="s">
        <v>251</v>
      </c>
      <c r="BM187" s="143" t="s">
        <v>1705</v>
      </c>
    </row>
    <row r="188" spans="2:65" s="12" customFormat="1" ht="11.25">
      <c r="B188" s="152"/>
      <c r="D188" s="146" t="s">
        <v>253</v>
      </c>
      <c r="E188" s="153" t="s">
        <v>1</v>
      </c>
      <c r="F188" s="154" t="s">
        <v>1706</v>
      </c>
      <c r="H188" s="155">
        <v>2175</v>
      </c>
      <c r="I188" s="156"/>
      <c r="L188" s="152"/>
      <c r="M188" s="157"/>
      <c r="T188" s="158"/>
      <c r="AT188" s="153" t="s">
        <v>253</v>
      </c>
      <c r="AU188" s="153" t="s">
        <v>96</v>
      </c>
      <c r="AV188" s="12" t="s">
        <v>96</v>
      </c>
      <c r="AW188" s="12" t="s">
        <v>40</v>
      </c>
      <c r="AX188" s="12" t="s">
        <v>94</v>
      </c>
      <c r="AY188" s="153" t="s">
        <v>245</v>
      </c>
    </row>
    <row r="189" spans="2:65" s="1" customFormat="1" ht="16.5" customHeight="1">
      <c r="B189" s="33"/>
      <c r="C189" s="184" t="s">
        <v>347</v>
      </c>
      <c r="D189" s="184" t="s">
        <v>794</v>
      </c>
      <c r="E189" s="185" t="s">
        <v>1707</v>
      </c>
      <c r="F189" s="186" t="s">
        <v>1708</v>
      </c>
      <c r="G189" s="187" t="s">
        <v>334</v>
      </c>
      <c r="H189" s="188">
        <v>2175</v>
      </c>
      <c r="I189" s="189"/>
      <c r="J189" s="190">
        <f>ROUND(I189*H189,2)</f>
        <v>0</v>
      </c>
      <c r="K189" s="186" t="s">
        <v>266</v>
      </c>
      <c r="L189" s="191"/>
      <c r="M189" s="192" t="s">
        <v>1</v>
      </c>
      <c r="N189" s="193" t="s">
        <v>52</v>
      </c>
      <c r="P189" s="141">
        <f>O189*H189</f>
        <v>0</v>
      </c>
      <c r="Q189" s="141">
        <v>1.0000000000000001E-5</v>
      </c>
      <c r="R189" s="141">
        <f>Q189*H189</f>
        <v>2.1750000000000002E-2</v>
      </c>
      <c r="S189" s="141">
        <v>0</v>
      </c>
      <c r="T189" s="142">
        <f>S189*H189</f>
        <v>0</v>
      </c>
      <c r="AR189" s="143" t="s">
        <v>194</v>
      </c>
      <c r="AT189" s="143" t="s">
        <v>794</v>
      </c>
      <c r="AU189" s="143" t="s">
        <v>96</v>
      </c>
      <c r="AY189" s="17" t="s">
        <v>245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94</v>
      </c>
      <c r="BK189" s="144">
        <f>ROUND(I189*H189,2)</f>
        <v>0</v>
      </c>
      <c r="BL189" s="17" t="s">
        <v>251</v>
      </c>
      <c r="BM189" s="143" t="s">
        <v>1709</v>
      </c>
    </row>
    <row r="190" spans="2:65" s="12" customFormat="1" ht="22.5">
      <c r="B190" s="152"/>
      <c r="D190" s="146" t="s">
        <v>253</v>
      </c>
      <c r="E190" s="153" t="s">
        <v>1</v>
      </c>
      <c r="F190" s="154" t="s">
        <v>1710</v>
      </c>
      <c r="H190" s="155">
        <v>2175</v>
      </c>
      <c r="I190" s="156"/>
      <c r="L190" s="152"/>
      <c r="M190" s="157"/>
      <c r="T190" s="158"/>
      <c r="AT190" s="153" t="s">
        <v>253</v>
      </c>
      <c r="AU190" s="153" t="s">
        <v>96</v>
      </c>
      <c r="AV190" s="12" t="s">
        <v>96</v>
      </c>
      <c r="AW190" s="12" t="s">
        <v>40</v>
      </c>
      <c r="AX190" s="12" t="s">
        <v>94</v>
      </c>
      <c r="AY190" s="153" t="s">
        <v>245</v>
      </c>
    </row>
    <row r="191" spans="2:65" s="1" customFormat="1" ht="24.2" customHeight="1">
      <c r="B191" s="33"/>
      <c r="C191" s="132" t="s">
        <v>7</v>
      </c>
      <c r="D191" s="132" t="s">
        <v>246</v>
      </c>
      <c r="E191" s="133" t="s">
        <v>1371</v>
      </c>
      <c r="F191" s="134" t="s">
        <v>1372</v>
      </c>
      <c r="G191" s="135" t="s">
        <v>334</v>
      </c>
      <c r="H191" s="136">
        <v>8</v>
      </c>
      <c r="I191" s="137"/>
      <c r="J191" s="138">
        <f>ROUND(I191*H191,2)</f>
        <v>0</v>
      </c>
      <c r="K191" s="134" t="s">
        <v>250</v>
      </c>
      <c r="L191" s="33"/>
      <c r="M191" s="139" t="s">
        <v>1</v>
      </c>
      <c r="N191" s="140" t="s">
        <v>52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251</v>
      </c>
      <c r="AT191" s="143" t="s">
        <v>246</v>
      </c>
      <c r="AU191" s="143" t="s">
        <v>96</v>
      </c>
      <c r="AY191" s="17" t="s">
        <v>245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94</v>
      </c>
      <c r="BK191" s="144">
        <f>ROUND(I191*H191,2)</f>
        <v>0</v>
      </c>
      <c r="BL191" s="17" t="s">
        <v>251</v>
      </c>
      <c r="BM191" s="143" t="s">
        <v>1711</v>
      </c>
    </row>
    <row r="192" spans="2:65" s="12" customFormat="1" ht="11.25">
      <c r="B192" s="152"/>
      <c r="D192" s="146" t="s">
        <v>253</v>
      </c>
      <c r="E192" s="153" t="s">
        <v>1</v>
      </c>
      <c r="F192" s="154" t="s">
        <v>1712</v>
      </c>
      <c r="H192" s="155">
        <v>8</v>
      </c>
      <c r="I192" s="156"/>
      <c r="L192" s="152"/>
      <c r="M192" s="157"/>
      <c r="T192" s="158"/>
      <c r="AT192" s="153" t="s">
        <v>253</v>
      </c>
      <c r="AU192" s="153" t="s">
        <v>96</v>
      </c>
      <c r="AV192" s="12" t="s">
        <v>96</v>
      </c>
      <c r="AW192" s="12" t="s">
        <v>40</v>
      </c>
      <c r="AX192" s="12" t="s">
        <v>94</v>
      </c>
      <c r="AY192" s="153" t="s">
        <v>245</v>
      </c>
    </row>
    <row r="193" spans="2:65" s="1" customFormat="1" ht="16.5" customHeight="1">
      <c r="B193" s="33"/>
      <c r="C193" s="184" t="s">
        <v>359</v>
      </c>
      <c r="D193" s="184" t="s">
        <v>794</v>
      </c>
      <c r="E193" s="185" t="s">
        <v>1713</v>
      </c>
      <c r="F193" s="186" t="s">
        <v>1714</v>
      </c>
      <c r="G193" s="187" t="s">
        <v>334</v>
      </c>
      <c r="H193" s="188">
        <v>5</v>
      </c>
      <c r="I193" s="189"/>
      <c r="J193" s="190">
        <f>ROUND(I193*H193,2)</f>
        <v>0</v>
      </c>
      <c r="K193" s="186" t="s">
        <v>266</v>
      </c>
      <c r="L193" s="191"/>
      <c r="M193" s="192" t="s">
        <v>1</v>
      </c>
      <c r="N193" s="193" t="s">
        <v>52</v>
      </c>
      <c r="P193" s="141">
        <f>O193*H193</f>
        <v>0</v>
      </c>
      <c r="Q193" s="141">
        <v>0.03</v>
      </c>
      <c r="R193" s="141">
        <f>Q193*H193</f>
        <v>0.15</v>
      </c>
      <c r="S193" s="141">
        <v>0</v>
      </c>
      <c r="T193" s="142">
        <f>S193*H193</f>
        <v>0</v>
      </c>
      <c r="AR193" s="143" t="s">
        <v>194</v>
      </c>
      <c r="AT193" s="143" t="s">
        <v>794</v>
      </c>
      <c r="AU193" s="143" t="s">
        <v>96</v>
      </c>
      <c r="AY193" s="17" t="s">
        <v>245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94</v>
      </c>
      <c r="BK193" s="144">
        <f>ROUND(I193*H193,2)</f>
        <v>0</v>
      </c>
      <c r="BL193" s="17" t="s">
        <v>251</v>
      </c>
      <c r="BM193" s="143" t="s">
        <v>1715</v>
      </c>
    </row>
    <row r="194" spans="2:65" s="12" customFormat="1" ht="11.25">
      <c r="B194" s="152"/>
      <c r="D194" s="146" t="s">
        <v>253</v>
      </c>
      <c r="E194" s="153" t="s">
        <v>1</v>
      </c>
      <c r="F194" s="154" t="s">
        <v>1716</v>
      </c>
      <c r="H194" s="155">
        <v>5</v>
      </c>
      <c r="I194" s="156"/>
      <c r="L194" s="152"/>
      <c r="M194" s="157"/>
      <c r="T194" s="158"/>
      <c r="AT194" s="153" t="s">
        <v>253</v>
      </c>
      <c r="AU194" s="153" t="s">
        <v>96</v>
      </c>
      <c r="AV194" s="12" t="s">
        <v>96</v>
      </c>
      <c r="AW194" s="12" t="s">
        <v>40</v>
      </c>
      <c r="AX194" s="12" t="s">
        <v>94</v>
      </c>
      <c r="AY194" s="153" t="s">
        <v>245</v>
      </c>
    </row>
    <row r="195" spans="2:65" s="1" customFormat="1" ht="16.5" customHeight="1">
      <c r="B195" s="33"/>
      <c r="C195" s="184" t="s">
        <v>362</v>
      </c>
      <c r="D195" s="184" t="s">
        <v>794</v>
      </c>
      <c r="E195" s="185" t="s">
        <v>1717</v>
      </c>
      <c r="F195" s="186" t="s">
        <v>1718</v>
      </c>
      <c r="G195" s="187" t="s">
        <v>334</v>
      </c>
      <c r="H195" s="188">
        <v>3</v>
      </c>
      <c r="I195" s="189"/>
      <c r="J195" s="190">
        <f>ROUND(I195*H195,2)</f>
        <v>0</v>
      </c>
      <c r="K195" s="186" t="s">
        <v>266</v>
      </c>
      <c r="L195" s="191"/>
      <c r="M195" s="192" t="s">
        <v>1</v>
      </c>
      <c r="N195" s="193" t="s">
        <v>52</v>
      </c>
      <c r="P195" s="141">
        <f>O195*H195</f>
        <v>0</v>
      </c>
      <c r="Q195" s="141">
        <v>0.03</v>
      </c>
      <c r="R195" s="141">
        <f>Q195*H195</f>
        <v>0.09</v>
      </c>
      <c r="S195" s="141">
        <v>0</v>
      </c>
      <c r="T195" s="142">
        <f>S195*H195</f>
        <v>0</v>
      </c>
      <c r="AR195" s="143" t="s">
        <v>194</v>
      </c>
      <c r="AT195" s="143" t="s">
        <v>794</v>
      </c>
      <c r="AU195" s="143" t="s">
        <v>96</v>
      </c>
      <c r="AY195" s="17" t="s">
        <v>245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94</v>
      </c>
      <c r="BK195" s="144">
        <f>ROUND(I195*H195,2)</f>
        <v>0</v>
      </c>
      <c r="BL195" s="17" t="s">
        <v>251</v>
      </c>
      <c r="BM195" s="143" t="s">
        <v>1719</v>
      </c>
    </row>
    <row r="196" spans="2:65" s="12" customFormat="1" ht="22.5">
      <c r="B196" s="152"/>
      <c r="D196" s="146" t="s">
        <v>253</v>
      </c>
      <c r="E196" s="153" t="s">
        <v>1</v>
      </c>
      <c r="F196" s="154" t="s">
        <v>1720</v>
      </c>
      <c r="H196" s="155">
        <v>3</v>
      </c>
      <c r="I196" s="156"/>
      <c r="L196" s="152"/>
      <c r="M196" s="157"/>
      <c r="T196" s="158"/>
      <c r="AT196" s="153" t="s">
        <v>253</v>
      </c>
      <c r="AU196" s="153" t="s">
        <v>96</v>
      </c>
      <c r="AV196" s="12" t="s">
        <v>96</v>
      </c>
      <c r="AW196" s="12" t="s">
        <v>40</v>
      </c>
      <c r="AX196" s="12" t="s">
        <v>94</v>
      </c>
      <c r="AY196" s="153" t="s">
        <v>245</v>
      </c>
    </row>
    <row r="197" spans="2:65" s="1" customFormat="1" ht="24.2" customHeight="1">
      <c r="B197" s="33"/>
      <c r="C197" s="132" t="s">
        <v>366</v>
      </c>
      <c r="D197" s="132" t="s">
        <v>246</v>
      </c>
      <c r="E197" s="133" t="s">
        <v>1721</v>
      </c>
      <c r="F197" s="134" t="s">
        <v>1722</v>
      </c>
      <c r="G197" s="135" t="s">
        <v>334</v>
      </c>
      <c r="H197" s="136">
        <v>6</v>
      </c>
      <c r="I197" s="137"/>
      <c r="J197" s="138">
        <f>ROUND(I197*H197,2)</f>
        <v>0</v>
      </c>
      <c r="K197" s="134" t="s">
        <v>250</v>
      </c>
      <c r="L197" s="33"/>
      <c r="M197" s="139" t="s">
        <v>1</v>
      </c>
      <c r="N197" s="140" t="s">
        <v>52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251</v>
      </c>
      <c r="AT197" s="143" t="s">
        <v>246</v>
      </c>
      <c r="AU197" s="143" t="s">
        <v>96</v>
      </c>
      <c r="AY197" s="17" t="s">
        <v>245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94</v>
      </c>
      <c r="BK197" s="144">
        <f>ROUND(I197*H197,2)</f>
        <v>0</v>
      </c>
      <c r="BL197" s="17" t="s">
        <v>251</v>
      </c>
      <c r="BM197" s="143" t="s">
        <v>1723</v>
      </c>
    </row>
    <row r="198" spans="2:65" s="12" customFormat="1" ht="11.25">
      <c r="B198" s="152"/>
      <c r="D198" s="146" t="s">
        <v>253</v>
      </c>
      <c r="E198" s="153" t="s">
        <v>1</v>
      </c>
      <c r="F198" s="154" t="s">
        <v>1724</v>
      </c>
      <c r="H198" s="155">
        <v>6</v>
      </c>
      <c r="I198" s="156"/>
      <c r="L198" s="152"/>
      <c r="M198" s="157"/>
      <c r="T198" s="158"/>
      <c r="AT198" s="153" t="s">
        <v>253</v>
      </c>
      <c r="AU198" s="153" t="s">
        <v>96</v>
      </c>
      <c r="AV198" s="12" t="s">
        <v>96</v>
      </c>
      <c r="AW198" s="12" t="s">
        <v>40</v>
      </c>
      <c r="AX198" s="12" t="s">
        <v>94</v>
      </c>
      <c r="AY198" s="153" t="s">
        <v>245</v>
      </c>
    </row>
    <row r="199" spans="2:65" s="1" customFormat="1" ht="24.2" customHeight="1">
      <c r="B199" s="33"/>
      <c r="C199" s="184" t="s">
        <v>371</v>
      </c>
      <c r="D199" s="184" t="s">
        <v>794</v>
      </c>
      <c r="E199" s="185" t="s">
        <v>1725</v>
      </c>
      <c r="F199" s="186" t="s">
        <v>1726</v>
      </c>
      <c r="G199" s="187" t="s">
        <v>334</v>
      </c>
      <c r="H199" s="188">
        <v>6</v>
      </c>
      <c r="I199" s="189"/>
      <c r="J199" s="190">
        <f>ROUND(I199*H199,2)</f>
        <v>0</v>
      </c>
      <c r="K199" s="186" t="s">
        <v>266</v>
      </c>
      <c r="L199" s="191"/>
      <c r="M199" s="192" t="s">
        <v>1</v>
      </c>
      <c r="N199" s="193" t="s">
        <v>52</v>
      </c>
      <c r="P199" s="141">
        <f>O199*H199</f>
        <v>0</v>
      </c>
      <c r="Q199" s="141">
        <v>1E-3</v>
      </c>
      <c r="R199" s="141">
        <f>Q199*H199</f>
        <v>6.0000000000000001E-3</v>
      </c>
      <c r="S199" s="141">
        <v>0</v>
      </c>
      <c r="T199" s="142">
        <f>S199*H199</f>
        <v>0</v>
      </c>
      <c r="AR199" s="143" t="s">
        <v>194</v>
      </c>
      <c r="AT199" s="143" t="s">
        <v>794</v>
      </c>
      <c r="AU199" s="143" t="s">
        <v>96</v>
      </c>
      <c r="AY199" s="17" t="s">
        <v>245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94</v>
      </c>
      <c r="BK199" s="144">
        <f>ROUND(I199*H199,2)</f>
        <v>0</v>
      </c>
      <c r="BL199" s="17" t="s">
        <v>251</v>
      </c>
      <c r="BM199" s="143" t="s">
        <v>1727</v>
      </c>
    </row>
    <row r="200" spans="2:65" s="12" customFormat="1" ht="22.5">
      <c r="B200" s="152"/>
      <c r="D200" s="146" t="s">
        <v>253</v>
      </c>
      <c r="E200" s="153" t="s">
        <v>1</v>
      </c>
      <c r="F200" s="154" t="s">
        <v>1728</v>
      </c>
      <c r="H200" s="155">
        <v>6</v>
      </c>
      <c r="I200" s="156"/>
      <c r="L200" s="152"/>
      <c r="M200" s="157"/>
      <c r="T200" s="158"/>
      <c r="AT200" s="153" t="s">
        <v>253</v>
      </c>
      <c r="AU200" s="153" t="s">
        <v>96</v>
      </c>
      <c r="AV200" s="12" t="s">
        <v>96</v>
      </c>
      <c r="AW200" s="12" t="s">
        <v>40</v>
      </c>
      <c r="AX200" s="12" t="s">
        <v>94</v>
      </c>
      <c r="AY200" s="153" t="s">
        <v>245</v>
      </c>
    </row>
    <row r="201" spans="2:65" s="1" customFormat="1" ht="24.2" customHeight="1">
      <c r="B201" s="33"/>
      <c r="C201" s="132" t="s">
        <v>377</v>
      </c>
      <c r="D201" s="132" t="s">
        <v>246</v>
      </c>
      <c r="E201" s="133" t="s">
        <v>1729</v>
      </c>
      <c r="F201" s="134" t="s">
        <v>1730</v>
      </c>
      <c r="G201" s="135" t="s">
        <v>258</v>
      </c>
      <c r="H201" s="136">
        <v>8.9999999999999993E-3</v>
      </c>
      <c r="I201" s="137"/>
      <c r="J201" s="138">
        <f>ROUND(I201*H201,2)</f>
        <v>0</v>
      </c>
      <c r="K201" s="134" t="s">
        <v>250</v>
      </c>
      <c r="L201" s="33"/>
      <c r="M201" s="139" t="s">
        <v>1</v>
      </c>
      <c r="N201" s="140" t="s">
        <v>52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251</v>
      </c>
      <c r="AT201" s="143" t="s">
        <v>246</v>
      </c>
      <c r="AU201" s="143" t="s">
        <v>96</v>
      </c>
      <c r="AY201" s="17" t="s">
        <v>245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94</v>
      </c>
      <c r="BK201" s="144">
        <f>ROUND(I201*H201,2)</f>
        <v>0</v>
      </c>
      <c r="BL201" s="17" t="s">
        <v>251</v>
      </c>
      <c r="BM201" s="143" t="s">
        <v>1731</v>
      </c>
    </row>
    <row r="202" spans="2:65" s="12" customFormat="1" ht="22.5">
      <c r="B202" s="152"/>
      <c r="D202" s="146" t="s">
        <v>253</v>
      </c>
      <c r="E202" s="153" t="s">
        <v>1</v>
      </c>
      <c r="F202" s="154" t="s">
        <v>1732</v>
      </c>
      <c r="H202" s="155">
        <v>8.9999999999999993E-3</v>
      </c>
      <c r="I202" s="156"/>
      <c r="L202" s="152"/>
      <c r="M202" s="157"/>
      <c r="T202" s="158"/>
      <c r="AT202" s="153" t="s">
        <v>253</v>
      </c>
      <c r="AU202" s="153" t="s">
        <v>96</v>
      </c>
      <c r="AV202" s="12" t="s">
        <v>96</v>
      </c>
      <c r="AW202" s="12" t="s">
        <v>40</v>
      </c>
      <c r="AX202" s="12" t="s">
        <v>94</v>
      </c>
      <c r="AY202" s="153" t="s">
        <v>245</v>
      </c>
    </row>
    <row r="203" spans="2:65" s="1" customFormat="1" ht="21.75" customHeight="1">
      <c r="B203" s="33"/>
      <c r="C203" s="184" t="s">
        <v>383</v>
      </c>
      <c r="D203" s="184" t="s">
        <v>794</v>
      </c>
      <c r="E203" s="185" t="s">
        <v>1733</v>
      </c>
      <c r="F203" s="186" t="s">
        <v>1734</v>
      </c>
      <c r="G203" s="187" t="s">
        <v>334</v>
      </c>
      <c r="H203" s="188">
        <v>938</v>
      </c>
      <c r="I203" s="189"/>
      <c r="J203" s="190">
        <f>ROUND(I203*H203,2)</f>
        <v>0</v>
      </c>
      <c r="K203" s="186" t="s">
        <v>266</v>
      </c>
      <c r="L203" s="191"/>
      <c r="M203" s="192" t="s">
        <v>1</v>
      </c>
      <c r="N203" s="193" t="s">
        <v>52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194</v>
      </c>
      <c r="AT203" s="143" t="s">
        <v>794</v>
      </c>
      <c r="AU203" s="143" t="s">
        <v>96</v>
      </c>
      <c r="AY203" s="17" t="s">
        <v>245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94</v>
      </c>
      <c r="BK203" s="144">
        <f>ROUND(I203*H203,2)</f>
        <v>0</v>
      </c>
      <c r="BL203" s="17" t="s">
        <v>251</v>
      </c>
      <c r="BM203" s="143" t="s">
        <v>1735</v>
      </c>
    </row>
    <row r="204" spans="2:65" s="12" customFormat="1" ht="11.25">
      <c r="B204" s="152"/>
      <c r="D204" s="146" t="s">
        <v>253</v>
      </c>
      <c r="E204" s="153" t="s">
        <v>1</v>
      </c>
      <c r="F204" s="154" t="s">
        <v>1736</v>
      </c>
      <c r="H204" s="155">
        <v>938</v>
      </c>
      <c r="I204" s="156"/>
      <c r="L204" s="152"/>
      <c r="M204" s="157"/>
      <c r="T204" s="158"/>
      <c r="AT204" s="153" t="s">
        <v>253</v>
      </c>
      <c r="AU204" s="153" t="s">
        <v>96</v>
      </c>
      <c r="AV204" s="12" t="s">
        <v>96</v>
      </c>
      <c r="AW204" s="12" t="s">
        <v>40</v>
      </c>
      <c r="AX204" s="12" t="s">
        <v>94</v>
      </c>
      <c r="AY204" s="153" t="s">
        <v>245</v>
      </c>
    </row>
    <row r="205" spans="2:65" s="1" customFormat="1" ht="24.2" customHeight="1">
      <c r="B205" s="33"/>
      <c r="C205" s="132" t="s">
        <v>388</v>
      </c>
      <c r="D205" s="132" t="s">
        <v>246</v>
      </c>
      <c r="E205" s="133" t="s">
        <v>1305</v>
      </c>
      <c r="F205" s="134" t="s">
        <v>1306</v>
      </c>
      <c r="G205" s="135" t="s">
        <v>249</v>
      </c>
      <c r="H205" s="136">
        <v>174.3</v>
      </c>
      <c r="I205" s="137"/>
      <c r="J205" s="138">
        <f>ROUND(I205*H205,2)</f>
        <v>0</v>
      </c>
      <c r="K205" s="134" t="s">
        <v>250</v>
      </c>
      <c r="L205" s="33"/>
      <c r="M205" s="139" t="s">
        <v>1</v>
      </c>
      <c r="N205" s="140" t="s">
        <v>52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251</v>
      </c>
      <c r="AT205" s="143" t="s">
        <v>246</v>
      </c>
      <c r="AU205" s="143" t="s">
        <v>96</v>
      </c>
      <c r="AY205" s="17" t="s">
        <v>245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94</v>
      </c>
      <c r="BK205" s="144">
        <f>ROUND(I205*H205,2)</f>
        <v>0</v>
      </c>
      <c r="BL205" s="17" t="s">
        <v>251</v>
      </c>
      <c r="BM205" s="143" t="s">
        <v>1737</v>
      </c>
    </row>
    <row r="206" spans="2:65" s="12" customFormat="1" ht="11.25">
      <c r="B206" s="152"/>
      <c r="D206" s="146" t="s">
        <v>253</v>
      </c>
      <c r="E206" s="153" t="s">
        <v>1</v>
      </c>
      <c r="F206" s="154" t="s">
        <v>1738</v>
      </c>
      <c r="H206" s="155">
        <v>174.3</v>
      </c>
      <c r="I206" s="156"/>
      <c r="L206" s="152"/>
      <c r="M206" s="157"/>
      <c r="T206" s="158"/>
      <c r="AT206" s="153" t="s">
        <v>253</v>
      </c>
      <c r="AU206" s="153" t="s">
        <v>96</v>
      </c>
      <c r="AV206" s="12" t="s">
        <v>96</v>
      </c>
      <c r="AW206" s="12" t="s">
        <v>40</v>
      </c>
      <c r="AX206" s="12" t="s">
        <v>94</v>
      </c>
      <c r="AY206" s="153" t="s">
        <v>245</v>
      </c>
    </row>
    <row r="207" spans="2:65" s="1" customFormat="1" ht="16.5" customHeight="1">
      <c r="B207" s="33"/>
      <c r="C207" s="184" t="s">
        <v>182</v>
      </c>
      <c r="D207" s="184" t="s">
        <v>794</v>
      </c>
      <c r="E207" s="185" t="s">
        <v>1739</v>
      </c>
      <c r="F207" s="186" t="s">
        <v>1740</v>
      </c>
      <c r="G207" s="187" t="s">
        <v>350</v>
      </c>
      <c r="H207" s="188">
        <v>12.2</v>
      </c>
      <c r="I207" s="189"/>
      <c r="J207" s="190">
        <f>ROUND(I207*H207,2)</f>
        <v>0</v>
      </c>
      <c r="K207" s="186" t="s">
        <v>266</v>
      </c>
      <c r="L207" s="191"/>
      <c r="M207" s="192" t="s">
        <v>1</v>
      </c>
      <c r="N207" s="193" t="s">
        <v>52</v>
      </c>
      <c r="P207" s="141">
        <f>O207*H207</f>
        <v>0</v>
      </c>
      <c r="Q207" s="141">
        <v>0.2</v>
      </c>
      <c r="R207" s="141">
        <f>Q207*H207</f>
        <v>2.44</v>
      </c>
      <c r="S207" s="141">
        <v>0</v>
      </c>
      <c r="T207" s="142">
        <f>S207*H207</f>
        <v>0</v>
      </c>
      <c r="AR207" s="143" t="s">
        <v>194</v>
      </c>
      <c r="AT207" s="143" t="s">
        <v>794</v>
      </c>
      <c r="AU207" s="143" t="s">
        <v>96</v>
      </c>
      <c r="AY207" s="17" t="s">
        <v>245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94</v>
      </c>
      <c r="BK207" s="144">
        <f>ROUND(I207*H207,2)</f>
        <v>0</v>
      </c>
      <c r="BL207" s="17" t="s">
        <v>251</v>
      </c>
      <c r="BM207" s="143" t="s">
        <v>1741</v>
      </c>
    </row>
    <row r="208" spans="2:65" s="12" customFormat="1" ht="11.25">
      <c r="B208" s="152"/>
      <c r="D208" s="146" t="s">
        <v>253</v>
      </c>
      <c r="E208" s="153" t="s">
        <v>1</v>
      </c>
      <c r="F208" s="154" t="s">
        <v>1742</v>
      </c>
      <c r="H208" s="155">
        <v>12.2</v>
      </c>
      <c r="I208" s="156"/>
      <c r="L208" s="152"/>
      <c r="M208" s="157"/>
      <c r="T208" s="158"/>
      <c r="AT208" s="153" t="s">
        <v>253</v>
      </c>
      <c r="AU208" s="153" t="s">
        <v>96</v>
      </c>
      <c r="AV208" s="12" t="s">
        <v>96</v>
      </c>
      <c r="AW208" s="12" t="s">
        <v>40</v>
      </c>
      <c r="AX208" s="12" t="s">
        <v>94</v>
      </c>
      <c r="AY208" s="153" t="s">
        <v>245</v>
      </c>
    </row>
    <row r="209" spans="2:65" s="1" customFormat="1" ht="16.5" customHeight="1">
      <c r="B209" s="33"/>
      <c r="C209" s="132" t="s">
        <v>399</v>
      </c>
      <c r="D209" s="132" t="s">
        <v>246</v>
      </c>
      <c r="E209" s="133" t="s">
        <v>1508</v>
      </c>
      <c r="F209" s="134" t="s">
        <v>1509</v>
      </c>
      <c r="G209" s="135" t="s">
        <v>350</v>
      </c>
      <c r="H209" s="136">
        <v>6.9720000000000004</v>
      </c>
      <c r="I209" s="137"/>
      <c r="J209" s="138">
        <f>ROUND(I209*H209,2)</f>
        <v>0</v>
      </c>
      <c r="K209" s="134" t="s">
        <v>250</v>
      </c>
      <c r="L209" s="33"/>
      <c r="M209" s="139" t="s">
        <v>1</v>
      </c>
      <c r="N209" s="140" t="s">
        <v>52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251</v>
      </c>
      <c r="AT209" s="143" t="s">
        <v>246</v>
      </c>
      <c r="AU209" s="143" t="s">
        <v>96</v>
      </c>
      <c r="AY209" s="17" t="s">
        <v>245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94</v>
      </c>
      <c r="BK209" s="144">
        <f>ROUND(I209*H209,2)</f>
        <v>0</v>
      </c>
      <c r="BL209" s="17" t="s">
        <v>251</v>
      </c>
      <c r="BM209" s="143" t="s">
        <v>1743</v>
      </c>
    </row>
    <row r="210" spans="2:65" s="12" customFormat="1" ht="11.25">
      <c r="B210" s="152"/>
      <c r="D210" s="146" t="s">
        <v>253</v>
      </c>
      <c r="E210" s="153" t="s">
        <v>1</v>
      </c>
      <c r="F210" s="154" t="s">
        <v>1744</v>
      </c>
      <c r="H210" s="155">
        <v>6.9720000000000004</v>
      </c>
      <c r="I210" s="156"/>
      <c r="L210" s="152"/>
      <c r="M210" s="157"/>
      <c r="T210" s="158"/>
      <c r="AT210" s="153" t="s">
        <v>253</v>
      </c>
      <c r="AU210" s="153" t="s">
        <v>96</v>
      </c>
      <c r="AV210" s="12" t="s">
        <v>96</v>
      </c>
      <c r="AW210" s="12" t="s">
        <v>40</v>
      </c>
      <c r="AX210" s="12" t="s">
        <v>94</v>
      </c>
      <c r="AY210" s="153" t="s">
        <v>245</v>
      </c>
    </row>
    <row r="211" spans="2:65" s="1" customFormat="1" ht="21.75" customHeight="1">
      <c r="B211" s="33"/>
      <c r="C211" s="132" t="s">
        <v>191</v>
      </c>
      <c r="D211" s="132" t="s">
        <v>246</v>
      </c>
      <c r="E211" s="133" t="s">
        <v>1319</v>
      </c>
      <c r="F211" s="134" t="s">
        <v>1320</v>
      </c>
      <c r="G211" s="135" t="s">
        <v>350</v>
      </c>
      <c r="H211" s="136">
        <v>6.9720000000000004</v>
      </c>
      <c r="I211" s="137"/>
      <c r="J211" s="138">
        <f>ROUND(I211*H211,2)</f>
        <v>0</v>
      </c>
      <c r="K211" s="134" t="s">
        <v>250</v>
      </c>
      <c r="L211" s="33"/>
      <c r="M211" s="139" t="s">
        <v>1</v>
      </c>
      <c r="N211" s="140" t="s">
        <v>52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251</v>
      </c>
      <c r="AT211" s="143" t="s">
        <v>246</v>
      </c>
      <c r="AU211" s="143" t="s">
        <v>96</v>
      </c>
      <c r="AY211" s="17" t="s">
        <v>245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94</v>
      </c>
      <c r="BK211" s="144">
        <f>ROUND(I211*H211,2)</f>
        <v>0</v>
      </c>
      <c r="BL211" s="17" t="s">
        <v>251</v>
      </c>
      <c r="BM211" s="143" t="s">
        <v>1745</v>
      </c>
    </row>
    <row r="212" spans="2:65" s="12" customFormat="1" ht="11.25">
      <c r="B212" s="152"/>
      <c r="D212" s="146" t="s">
        <v>253</v>
      </c>
      <c r="E212" s="153" t="s">
        <v>1</v>
      </c>
      <c r="F212" s="154" t="s">
        <v>1746</v>
      </c>
      <c r="H212" s="155">
        <v>6.9720000000000004</v>
      </c>
      <c r="I212" s="156"/>
      <c r="L212" s="152"/>
      <c r="M212" s="157"/>
      <c r="T212" s="158"/>
      <c r="AT212" s="153" t="s">
        <v>253</v>
      </c>
      <c r="AU212" s="153" t="s">
        <v>96</v>
      </c>
      <c r="AV212" s="12" t="s">
        <v>96</v>
      </c>
      <c r="AW212" s="12" t="s">
        <v>40</v>
      </c>
      <c r="AX212" s="12" t="s">
        <v>94</v>
      </c>
      <c r="AY212" s="153" t="s">
        <v>245</v>
      </c>
    </row>
    <row r="213" spans="2:65" s="10" customFormat="1" ht="22.9" customHeight="1">
      <c r="B213" s="122"/>
      <c r="D213" s="123" t="s">
        <v>86</v>
      </c>
      <c r="E213" s="175" t="s">
        <v>1747</v>
      </c>
      <c r="F213" s="175" t="s">
        <v>1326</v>
      </c>
      <c r="I213" s="125"/>
      <c r="J213" s="176">
        <f>BK213</f>
        <v>0</v>
      </c>
      <c r="L213" s="122"/>
      <c r="M213" s="127"/>
      <c r="P213" s="128">
        <f>SUM(P214:P222)</f>
        <v>0</v>
      </c>
      <c r="R213" s="128">
        <f>SUM(R214:R222)</f>
        <v>0</v>
      </c>
      <c r="T213" s="129">
        <f>SUM(T214:T222)</f>
        <v>0</v>
      </c>
      <c r="AR213" s="123" t="s">
        <v>94</v>
      </c>
      <c r="AT213" s="130" t="s">
        <v>86</v>
      </c>
      <c r="AU213" s="130" t="s">
        <v>94</v>
      </c>
      <c r="AY213" s="123" t="s">
        <v>245</v>
      </c>
      <c r="BK213" s="131">
        <f>SUM(BK214:BK222)</f>
        <v>0</v>
      </c>
    </row>
    <row r="214" spans="2:65" s="1" customFormat="1" ht="55.5" customHeight="1">
      <c r="B214" s="33"/>
      <c r="C214" s="132" t="s">
        <v>425</v>
      </c>
      <c r="D214" s="132" t="s">
        <v>246</v>
      </c>
      <c r="E214" s="133" t="s">
        <v>1343</v>
      </c>
      <c r="F214" s="134" t="s">
        <v>1344</v>
      </c>
      <c r="G214" s="135" t="s">
        <v>258</v>
      </c>
      <c r="H214" s="136">
        <v>2.4E-2</v>
      </c>
      <c r="I214" s="137"/>
      <c r="J214" s="138">
        <f>ROUND(I214*H214,2)</f>
        <v>0</v>
      </c>
      <c r="K214" s="134" t="s">
        <v>266</v>
      </c>
      <c r="L214" s="33"/>
      <c r="M214" s="139" t="s">
        <v>1</v>
      </c>
      <c r="N214" s="140" t="s">
        <v>52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251</v>
      </c>
      <c r="AT214" s="143" t="s">
        <v>246</v>
      </c>
      <c r="AU214" s="143" t="s">
        <v>96</v>
      </c>
      <c r="AY214" s="17" t="s">
        <v>245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94</v>
      </c>
      <c r="BK214" s="144">
        <f>ROUND(I214*H214,2)</f>
        <v>0</v>
      </c>
      <c r="BL214" s="17" t="s">
        <v>251</v>
      </c>
      <c r="BM214" s="143" t="s">
        <v>1748</v>
      </c>
    </row>
    <row r="215" spans="2:65" s="11" customFormat="1" ht="11.25">
      <c r="B215" s="145"/>
      <c r="D215" s="146" t="s">
        <v>253</v>
      </c>
      <c r="E215" s="147" t="s">
        <v>1</v>
      </c>
      <c r="F215" s="148" t="s">
        <v>1170</v>
      </c>
      <c r="H215" s="147" t="s">
        <v>1</v>
      </c>
      <c r="I215" s="149"/>
      <c r="L215" s="145"/>
      <c r="M215" s="150"/>
      <c r="T215" s="151"/>
      <c r="AT215" s="147" t="s">
        <v>253</v>
      </c>
      <c r="AU215" s="147" t="s">
        <v>96</v>
      </c>
      <c r="AV215" s="11" t="s">
        <v>94</v>
      </c>
      <c r="AW215" s="11" t="s">
        <v>40</v>
      </c>
      <c r="AX215" s="11" t="s">
        <v>87</v>
      </c>
      <c r="AY215" s="147" t="s">
        <v>245</v>
      </c>
    </row>
    <row r="216" spans="2:65" s="12" customFormat="1" ht="22.5">
      <c r="B216" s="152"/>
      <c r="D216" s="146" t="s">
        <v>253</v>
      </c>
      <c r="E216" s="153" t="s">
        <v>1</v>
      </c>
      <c r="F216" s="154" t="s">
        <v>1749</v>
      </c>
      <c r="H216" s="155">
        <v>2.4E-2</v>
      </c>
      <c r="I216" s="156"/>
      <c r="L216" s="152"/>
      <c r="M216" s="157"/>
      <c r="T216" s="158"/>
      <c r="AT216" s="153" t="s">
        <v>253</v>
      </c>
      <c r="AU216" s="153" t="s">
        <v>96</v>
      </c>
      <c r="AV216" s="12" t="s">
        <v>96</v>
      </c>
      <c r="AW216" s="12" t="s">
        <v>40</v>
      </c>
      <c r="AX216" s="12" t="s">
        <v>94</v>
      </c>
      <c r="AY216" s="153" t="s">
        <v>245</v>
      </c>
    </row>
    <row r="217" spans="2:65" s="1" customFormat="1" ht="24.2" customHeight="1">
      <c r="B217" s="33"/>
      <c r="C217" s="132" t="s">
        <v>429</v>
      </c>
      <c r="D217" s="132" t="s">
        <v>246</v>
      </c>
      <c r="E217" s="133" t="s">
        <v>1750</v>
      </c>
      <c r="F217" s="134" t="s">
        <v>1751</v>
      </c>
      <c r="G217" s="135" t="s">
        <v>249</v>
      </c>
      <c r="H217" s="136">
        <v>174.3</v>
      </c>
      <c r="I217" s="137"/>
      <c r="J217" s="138">
        <f>ROUND(I217*H217,2)</f>
        <v>0</v>
      </c>
      <c r="K217" s="134" t="s">
        <v>250</v>
      </c>
      <c r="L217" s="33"/>
      <c r="M217" s="139" t="s">
        <v>1</v>
      </c>
      <c r="N217" s="140" t="s">
        <v>52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251</v>
      </c>
      <c r="AT217" s="143" t="s">
        <v>246</v>
      </c>
      <c r="AU217" s="143" t="s">
        <v>96</v>
      </c>
      <c r="AY217" s="17" t="s">
        <v>245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94</v>
      </c>
      <c r="BK217" s="144">
        <f>ROUND(I217*H217,2)</f>
        <v>0</v>
      </c>
      <c r="BL217" s="17" t="s">
        <v>251</v>
      </c>
      <c r="BM217" s="143" t="s">
        <v>1752</v>
      </c>
    </row>
    <row r="218" spans="2:65" s="12" customFormat="1" ht="11.25">
      <c r="B218" s="152"/>
      <c r="D218" s="146" t="s">
        <v>253</v>
      </c>
      <c r="E218" s="153" t="s">
        <v>1</v>
      </c>
      <c r="F218" s="154" t="s">
        <v>1753</v>
      </c>
      <c r="H218" s="155">
        <v>174.3</v>
      </c>
      <c r="I218" s="156"/>
      <c r="L218" s="152"/>
      <c r="M218" s="157"/>
      <c r="T218" s="158"/>
      <c r="AT218" s="153" t="s">
        <v>253</v>
      </c>
      <c r="AU218" s="153" t="s">
        <v>96</v>
      </c>
      <c r="AV218" s="12" t="s">
        <v>96</v>
      </c>
      <c r="AW218" s="12" t="s">
        <v>40</v>
      </c>
      <c r="AX218" s="12" t="s">
        <v>94</v>
      </c>
      <c r="AY218" s="153" t="s">
        <v>245</v>
      </c>
    </row>
    <row r="219" spans="2:65" s="1" customFormat="1" ht="16.5" customHeight="1">
      <c r="B219" s="33"/>
      <c r="C219" s="132" t="s">
        <v>434</v>
      </c>
      <c r="D219" s="132" t="s">
        <v>246</v>
      </c>
      <c r="E219" s="133" t="s">
        <v>1508</v>
      </c>
      <c r="F219" s="134" t="s">
        <v>1509</v>
      </c>
      <c r="G219" s="135" t="s">
        <v>350</v>
      </c>
      <c r="H219" s="136">
        <v>34.86</v>
      </c>
      <c r="I219" s="137"/>
      <c r="J219" s="138">
        <f>ROUND(I219*H219,2)</f>
        <v>0</v>
      </c>
      <c r="K219" s="134" t="s">
        <v>250</v>
      </c>
      <c r="L219" s="33"/>
      <c r="M219" s="139" t="s">
        <v>1</v>
      </c>
      <c r="N219" s="140" t="s">
        <v>52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251</v>
      </c>
      <c r="AT219" s="143" t="s">
        <v>246</v>
      </c>
      <c r="AU219" s="143" t="s">
        <v>96</v>
      </c>
      <c r="AY219" s="17" t="s">
        <v>245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94</v>
      </c>
      <c r="BK219" s="144">
        <f>ROUND(I219*H219,2)</f>
        <v>0</v>
      </c>
      <c r="BL219" s="17" t="s">
        <v>251</v>
      </c>
      <c r="BM219" s="143" t="s">
        <v>1754</v>
      </c>
    </row>
    <row r="220" spans="2:65" s="12" customFormat="1" ht="11.25">
      <c r="B220" s="152"/>
      <c r="D220" s="146" t="s">
        <v>253</v>
      </c>
      <c r="E220" s="153" t="s">
        <v>1</v>
      </c>
      <c r="F220" s="154" t="s">
        <v>1755</v>
      </c>
      <c r="H220" s="155">
        <v>34.86</v>
      </c>
      <c r="I220" s="156"/>
      <c r="L220" s="152"/>
      <c r="M220" s="157"/>
      <c r="T220" s="158"/>
      <c r="AT220" s="153" t="s">
        <v>253</v>
      </c>
      <c r="AU220" s="153" t="s">
        <v>96</v>
      </c>
      <c r="AV220" s="12" t="s">
        <v>96</v>
      </c>
      <c r="AW220" s="12" t="s">
        <v>40</v>
      </c>
      <c r="AX220" s="12" t="s">
        <v>94</v>
      </c>
      <c r="AY220" s="153" t="s">
        <v>245</v>
      </c>
    </row>
    <row r="221" spans="2:65" s="1" customFormat="1" ht="21.75" customHeight="1">
      <c r="B221" s="33"/>
      <c r="C221" s="132" t="s">
        <v>441</v>
      </c>
      <c r="D221" s="132" t="s">
        <v>246</v>
      </c>
      <c r="E221" s="133" t="s">
        <v>1319</v>
      </c>
      <c r="F221" s="134" t="s">
        <v>1320</v>
      </c>
      <c r="G221" s="135" t="s">
        <v>350</v>
      </c>
      <c r="H221" s="136">
        <v>34.86</v>
      </c>
      <c r="I221" s="137"/>
      <c r="J221" s="138">
        <f>ROUND(I221*H221,2)</f>
        <v>0</v>
      </c>
      <c r="K221" s="134" t="s">
        <v>250</v>
      </c>
      <c r="L221" s="33"/>
      <c r="M221" s="139" t="s">
        <v>1</v>
      </c>
      <c r="N221" s="140" t="s">
        <v>52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251</v>
      </c>
      <c r="AT221" s="143" t="s">
        <v>246</v>
      </c>
      <c r="AU221" s="143" t="s">
        <v>96</v>
      </c>
      <c r="AY221" s="17" t="s">
        <v>245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94</v>
      </c>
      <c r="BK221" s="144">
        <f>ROUND(I221*H221,2)</f>
        <v>0</v>
      </c>
      <c r="BL221" s="17" t="s">
        <v>251</v>
      </c>
      <c r="BM221" s="143" t="s">
        <v>1756</v>
      </c>
    </row>
    <row r="222" spans="2:65" s="12" customFormat="1" ht="11.25">
      <c r="B222" s="152"/>
      <c r="D222" s="146" t="s">
        <v>253</v>
      </c>
      <c r="E222" s="153" t="s">
        <v>1</v>
      </c>
      <c r="F222" s="154" t="s">
        <v>1757</v>
      </c>
      <c r="H222" s="155">
        <v>34.86</v>
      </c>
      <c r="I222" s="156"/>
      <c r="L222" s="152"/>
      <c r="M222" s="157"/>
      <c r="T222" s="158"/>
      <c r="AT222" s="153" t="s">
        <v>253</v>
      </c>
      <c r="AU222" s="153" t="s">
        <v>96</v>
      </c>
      <c r="AV222" s="12" t="s">
        <v>96</v>
      </c>
      <c r="AW222" s="12" t="s">
        <v>40</v>
      </c>
      <c r="AX222" s="12" t="s">
        <v>94</v>
      </c>
      <c r="AY222" s="153" t="s">
        <v>245</v>
      </c>
    </row>
    <row r="223" spans="2:65" s="10" customFormat="1" ht="22.9" customHeight="1">
      <c r="B223" s="122"/>
      <c r="D223" s="123" t="s">
        <v>86</v>
      </c>
      <c r="E223" s="175" t="s">
        <v>968</v>
      </c>
      <c r="F223" s="175" t="s">
        <v>969</v>
      </c>
      <c r="I223" s="125"/>
      <c r="J223" s="176">
        <f>BK223</f>
        <v>0</v>
      </c>
      <c r="L223" s="122"/>
      <c r="M223" s="127"/>
      <c r="P223" s="128">
        <f>P224</f>
        <v>0</v>
      </c>
      <c r="R223" s="128">
        <f>R224</f>
        <v>0</v>
      </c>
      <c r="T223" s="129">
        <f>T224</f>
        <v>0</v>
      </c>
      <c r="AR223" s="123" t="s">
        <v>94</v>
      </c>
      <c r="AT223" s="130" t="s">
        <v>86</v>
      </c>
      <c r="AU223" s="130" t="s">
        <v>94</v>
      </c>
      <c r="AY223" s="123" t="s">
        <v>245</v>
      </c>
      <c r="BK223" s="131">
        <f>BK224</f>
        <v>0</v>
      </c>
    </row>
    <row r="224" spans="2:65" s="1" customFormat="1" ht="24.2" customHeight="1">
      <c r="B224" s="33"/>
      <c r="C224" s="132" t="s">
        <v>449</v>
      </c>
      <c r="D224" s="132" t="s">
        <v>246</v>
      </c>
      <c r="E224" s="133" t="s">
        <v>1158</v>
      </c>
      <c r="F224" s="134" t="s">
        <v>1159</v>
      </c>
      <c r="G224" s="135" t="s">
        <v>258</v>
      </c>
      <c r="H224" s="136">
        <v>11.452999999999999</v>
      </c>
      <c r="I224" s="137"/>
      <c r="J224" s="138">
        <f>ROUND(I224*H224,2)</f>
        <v>0</v>
      </c>
      <c r="K224" s="134" t="s">
        <v>250</v>
      </c>
      <c r="L224" s="33"/>
      <c r="M224" s="166" t="s">
        <v>1</v>
      </c>
      <c r="N224" s="167" t="s">
        <v>52</v>
      </c>
      <c r="O224" s="168"/>
      <c r="P224" s="169">
        <f>O224*H224</f>
        <v>0</v>
      </c>
      <c r="Q224" s="169">
        <v>0</v>
      </c>
      <c r="R224" s="169">
        <f>Q224*H224</f>
        <v>0</v>
      </c>
      <c r="S224" s="169">
        <v>0</v>
      </c>
      <c r="T224" s="170">
        <f>S224*H224</f>
        <v>0</v>
      </c>
      <c r="AR224" s="143" t="s">
        <v>251</v>
      </c>
      <c r="AT224" s="143" t="s">
        <v>246</v>
      </c>
      <c r="AU224" s="143" t="s">
        <v>96</v>
      </c>
      <c r="AY224" s="17" t="s">
        <v>245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94</v>
      </c>
      <c r="BK224" s="144">
        <f>ROUND(I224*H224,2)</f>
        <v>0</v>
      </c>
      <c r="BL224" s="17" t="s">
        <v>251</v>
      </c>
      <c r="BM224" s="143" t="s">
        <v>1758</v>
      </c>
    </row>
    <row r="225" spans="2:12" s="1" customFormat="1" ht="6.95" customHeight="1">
      <c r="B225" s="45"/>
      <c r="C225" s="46"/>
      <c r="D225" s="46"/>
      <c r="E225" s="46"/>
      <c r="F225" s="46"/>
      <c r="G225" s="46"/>
      <c r="H225" s="46"/>
      <c r="I225" s="46"/>
      <c r="J225" s="46"/>
      <c r="K225" s="46"/>
      <c r="L225" s="33"/>
    </row>
  </sheetData>
  <sheetProtection algorithmName="SHA-512" hashValue="/Gq/R73wgoTBnjtCcheBTNqyDwZ3PmahByna6S/Cy0/VvKE2on/3oWeZ5pChVQyT2ZI8ZKgNHF9ON5NaVhf3Wg==" saltValue="hUDRVHuKhrxZO81aJtsw2AdXHrpRgwW7ozdTZWFN7KwU10XHaEqsP7D1Wx8isoB5CgXPgRRnA9bX9TK/NEDYJw==" spinCount="100000" sheet="1" objects="1" scenarios="1" formatColumns="0" formatRows="0" autoFilter="0"/>
  <autoFilter ref="C127:K224" xr:uid="{00000000-0009-0000-0000-00000A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  <pageSetUpPr fitToPage="1"/>
  </sheetPr>
  <dimension ref="B2:BM18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136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.75">
      <c r="B8" s="20"/>
      <c r="D8" s="27" t="s">
        <v>192</v>
      </c>
      <c r="L8" s="20"/>
    </row>
    <row r="9" spans="2:46" ht="16.5" customHeight="1">
      <c r="B9" s="20"/>
      <c r="E9" s="243" t="s">
        <v>195</v>
      </c>
      <c r="F9" s="228"/>
      <c r="G9" s="228"/>
      <c r="H9" s="228"/>
      <c r="L9" s="20"/>
    </row>
    <row r="10" spans="2:46" ht="12" customHeight="1">
      <c r="B10" s="20"/>
      <c r="D10" s="27" t="s">
        <v>198</v>
      </c>
      <c r="L10" s="20"/>
    </row>
    <row r="11" spans="2:46" s="1" customFormat="1" ht="16.5" customHeight="1">
      <c r="B11" s="33"/>
      <c r="E11" s="219" t="s">
        <v>1022</v>
      </c>
      <c r="F11" s="245"/>
      <c r="G11" s="245"/>
      <c r="H11" s="245"/>
      <c r="L11" s="33"/>
    </row>
    <row r="12" spans="2:46" s="1" customFormat="1" ht="12" customHeight="1">
      <c r="B12" s="33"/>
      <c r="D12" s="27" t="s">
        <v>1023</v>
      </c>
      <c r="L12" s="33"/>
    </row>
    <row r="13" spans="2:46" s="1" customFormat="1" ht="16.5" customHeight="1">
      <c r="B13" s="33"/>
      <c r="E13" s="208" t="s">
        <v>1759</v>
      </c>
      <c r="F13" s="245"/>
      <c r="G13" s="245"/>
      <c r="H13" s="245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7" t="s">
        <v>18</v>
      </c>
      <c r="F15" s="25" t="s">
        <v>1</v>
      </c>
      <c r="I15" s="27" t="s">
        <v>20</v>
      </c>
      <c r="J15" s="25" t="s">
        <v>1</v>
      </c>
      <c r="L15" s="33"/>
    </row>
    <row r="16" spans="2:4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28. 1. 2025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6" t="str">
        <f>'Rekapitulace stavby'!E14</f>
        <v>Vyplň údaj</v>
      </c>
      <c r="F22" s="227"/>
      <c r="G22" s="227"/>
      <c r="H22" s="227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37</v>
      </c>
      <c r="L24" s="33"/>
    </row>
    <row r="25" spans="2:12" s="1" customFormat="1" ht="18" customHeight="1">
      <c r="B25" s="33"/>
      <c r="E25" s="25" t="s">
        <v>38</v>
      </c>
      <c r="I25" s="27" t="s">
        <v>33</v>
      </c>
      <c r="J25" s="25" t="s">
        <v>39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41</v>
      </c>
      <c r="I27" s="27" t="s">
        <v>31</v>
      </c>
      <c r="J27" s="25" t="s">
        <v>1</v>
      </c>
      <c r="L27" s="33"/>
    </row>
    <row r="28" spans="2:12" s="1" customFormat="1" ht="18" customHeight="1">
      <c r="B28" s="33"/>
      <c r="E28" s="25" t="s">
        <v>1025</v>
      </c>
      <c r="I28" s="27" t="s">
        <v>33</v>
      </c>
      <c r="J28" s="25" t="s">
        <v>1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45</v>
      </c>
      <c r="L30" s="33"/>
    </row>
    <row r="31" spans="2:12" s="7" customFormat="1" ht="16.5" customHeight="1">
      <c r="B31" s="96"/>
      <c r="E31" s="232" t="s">
        <v>1</v>
      </c>
      <c r="F31" s="232"/>
      <c r="G31" s="232"/>
      <c r="H31" s="232"/>
      <c r="L31" s="96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7" t="s">
        <v>47</v>
      </c>
      <c r="J34" s="67">
        <f>ROUND(J128,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49</v>
      </c>
      <c r="I36" s="36" t="s">
        <v>48</v>
      </c>
      <c r="J36" s="36" t="s">
        <v>50</v>
      </c>
      <c r="L36" s="33"/>
    </row>
    <row r="37" spans="2:12" s="1" customFormat="1" ht="14.45" customHeight="1">
      <c r="B37" s="33"/>
      <c r="D37" s="56" t="s">
        <v>51</v>
      </c>
      <c r="E37" s="27" t="s">
        <v>52</v>
      </c>
      <c r="F37" s="87">
        <f>ROUND((SUM(BE128:BE187)),  2)</f>
        <v>0</v>
      </c>
      <c r="I37" s="98">
        <v>0.21</v>
      </c>
      <c r="J37" s="87">
        <f>ROUND(((SUM(BE128:BE187))*I37),  2)</f>
        <v>0</v>
      </c>
      <c r="L37" s="33"/>
    </row>
    <row r="38" spans="2:12" s="1" customFormat="1" ht="14.45" customHeight="1">
      <c r="B38" s="33"/>
      <c r="E38" s="27" t="s">
        <v>53</v>
      </c>
      <c r="F38" s="87">
        <f>ROUND((SUM(BF128:BF187)),  2)</f>
        <v>0</v>
      </c>
      <c r="I38" s="98">
        <v>0.12</v>
      </c>
      <c r="J38" s="87">
        <f>ROUND(((SUM(BF128:BF187))*I38),  2)</f>
        <v>0</v>
      </c>
      <c r="L38" s="33"/>
    </row>
    <row r="39" spans="2:12" s="1" customFormat="1" ht="14.45" hidden="1" customHeight="1">
      <c r="B39" s="33"/>
      <c r="E39" s="27" t="s">
        <v>54</v>
      </c>
      <c r="F39" s="87">
        <f>ROUND((SUM(BG128:BG187)),  2)</f>
        <v>0</v>
      </c>
      <c r="I39" s="98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55</v>
      </c>
      <c r="F40" s="87">
        <f>ROUND((SUM(BH128:BH187)),  2)</f>
        <v>0</v>
      </c>
      <c r="I40" s="98">
        <v>0.12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56</v>
      </c>
      <c r="F41" s="87">
        <f>ROUND((SUM(BI128:BI187)),  2)</f>
        <v>0</v>
      </c>
      <c r="I41" s="98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9"/>
      <c r="D43" s="100" t="s">
        <v>57</v>
      </c>
      <c r="E43" s="58"/>
      <c r="F43" s="58"/>
      <c r="G43" s="101" t="s">
        <v>58</v>
      </c>
      <c r="H43" s="102" t="s">
        <v>59</v>
      </c>
      <c r="I43" s="58"/>
      <c r="J43" s="103">
        <f>SUM(J34:J41)</f>
        <v>0</v>
      </c>
      <c r="K43" s="104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60</v>
      </c>
      <c r="E50" s="43"/>
      <c r="F50" s="43"/>
      <c r="G50" s="42" t="s">
        <v>61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62</v>
      </c>
      <c r="E61" s="35"/>
      <c r="F61" s="105" t="s">
        <v>63</v>
      </c>
      <c r="G61" s="44" t="s">
        <v>62</v>
      </c>
      <c r="H61" s="35"/>
      <c r="I61" s="35"/>
      <c r="J61" s="106" t="s">
        <v>63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64</v>
      </c>
      <c r="E65" s="43"/>
      <c r="F65" s="43"/>
      <c r="G65" s="42" t="s">
        <v>65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62</v>
      </c>
      <c r="E76" s="35"/>
      <c r="F76" s="105" t="s">
        <v>63</v>
      </c>
      <c r="G76" s="44" t="s">
        <v>62</v>
      </c>
      <c r="H76" s="35"/>
      <c r="I76" s="35"/>
      <c r="J76" s="106" t="s">
        <v>63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12" s="1" customFormat="1" ht="24.95" customHeight="1">
      <c r="B82" s="33"/>
      <c r="C82" s="21" t="s">
        <v>221</v>
      </c>
      <c r="L82" s="33"/>
    </row>
    <row r="83" spans="2:12" s="1" customFormat="1" ht="6.95" customHeight="1">
      <c r="B83" s="33"/>
      <c r="L83" s="33"/>
    </row>
    <row r="84" spans="2:12" s="1" customFormat="1" ht="12" customHeight="1">
      <c r="B84" s="33"/>
      <c r="C84" s="27" t="s">
        <v>16</v>
      </c>
      <c r="L84" s="33"/>
    </row>
    <row r="85" spans="2:12" s="1" customFormat="1" ht="16.5" customHeight="1">
      <c r="B85" s="33"/>
      <c r="E85" s="243" t="str">
        <f>E7</f>
        <v>REVITALIZACE PARKU SMETANOVY SADY, JIHLAVA</v>
      </c>
      <c r="F85" s="244"/>
      <c r="G85" s="244"/>
      <c r="H85" s="244"/>
      <c r="L85" s="33"/>
    </row>
    <row r="86" spans="2:12" ht="12" customHeight="1">
      <c r="B86" s="20"/>
      <c r="C86" s="27" t="s">
        <v>192</v>
      </c>
      <c r="L86" s="20"/>
    </row>
    <row r="87" spans="2:12" ht="16.5" customHeight="1">
      <c r="B87" s="20"/>
      <c r="E87" s="243" t="s">
        <v>195</v>
      </c>
      <c r="F87" s="228"/>
      <c r="G87" s="228"/>
      <c r="H87" s="228"/>
      <c r="L87" s="20"/>
    </row>
    <row r="88" spans="2:12" ht="12" customHeight="1">
      <c r="B88" s="20"/>
      <c r="C88" s="27" t="s">
        <v>198</v>
      </c>
      <c r="L88" s="20"/>
    </row>
    <row r="89" spans="2:12" s="1" customFormat="1" ht="16.5" customHeight="1">
      <c r="B89" s="33"/>
      <c r="E89" s="219" t="s">
        <v>1022</v>
      </c>
      <c r="F89" s="245"/>
      <c r="G89" s="245"/>
      <c r="H89" s="245"/>
      <c r="L89" s="33"/>
    </row>
    <row r="90" spans="2:12" s="1" customFormat="1" ht="12" customHeight="1">
      <c r="B90" s="33"/>
      <c r="C90" s="27" t="s">
        <v>1023</v>
      </c>
      <c r="L90" s="33"/>
    </row>
    <row r="91" spans="2:12" s="1" customFormat="1" ht="16.5" customHeight="1">
      <c r="B91" s="33"/>
      <c r="E91" s="208" t="str">
        <f>E13</f>
        <v>SO 04.6 - Popínavé rostliny</v>
      </c>
      <c r="F91" s="245"/>
      <c r="G91" s="245"/>
      <c r="H91" s="245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7" t="s">
        <v>22</v>
      </c>
      <c r="F93" s="25" t="str">
        <f>F16</f>
        <v>Jihlava</v>
      </c>
      <c r="I93" s="27" t="s">
        <v>24</v>
      </c>
      <c r="J93" s="53" t="str">
        <f>IF(J16="","",J16)</f>
        <v>28. 1. 2025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7" t="s">
        <v>30</v>
      </c>
      <c r="F95" s="25" t="str">
        <f>E19</f>
        <v>Statutární město Jihlava</v>
      </c>
      <c r="I95" s="27" t="s">
        <v>36</v>
      </c>
      <c r="J95" s="31" t="str">
        <f>E25</f>
        <v>Ing. Zdeněk Sendler</v>
      </c>
      <c r="L95" s="33"/>
    </row>
    <row r="96" spans="2:12" s="1" customFormat="1" ht="15.2" customHeight="1">
      <c r="B96" s="33"/>
      <c r="C96" s="27" t="s">
        <v>34</v>
      </c>
      <c r="F96" s="25" t="str">
        <f>IF(E22="","",E22)</f>
        <v>Vyplň údaj</v>
      </c>
      <c r="I96" s="27" t="s">
        <v>41</v>
      </c>
      <c r="J96" s="31" t="str">
        <f>E28</f>
        <v>Ing. Barbora Kubická</v>
      </c>
      <c r="L96" s="33"/>
    </row>
    <row r="97" spans="2:47" s="1" customFormat="1" ht="10.35" customHeight="1">
      <c r="B97" s="33"/>
      <c r="L97" s="33"/>
    </row>
    <row r="98" spans="2:47" s="1" customFormat="1" ht="29.25" customHeight="1">
      <c r="B98" s="33"/>
      <c r="C98" s="107" t="s">
        <v>222</v>
      </c>
      <c r="D98" s="99"/>
      <c r="E98" s="99"/>
      <c r="F98" s="99"/>
      <c r="G98" s="99"/>
      <c r="H98" s="99"/>
      <c r="I98" s="99"/>
      <c r="J98" s="108" t="s">
        <v>223</v>
      </c>
      <c r="K98" s="99"/>
      <c r="L98" s="33"/>
    </row>
    <row r="99" spans="2:47" s="1" customFormat="1" ht="10.35" customHeight="1">
      <c r="B99" s="33"/>
      <c r="L99" s="33"/>
    </row>
    <row r="100" spans="2:47" s="1" customFormat="1" ht="22.9" customHeight="1">
      <c r="B100" s="33"/>
      <c r="C100" s="109" t="s">
        <v>224</v>
      </c>
      <c r="J100" s="67">
        <f>J128</f>
        <v>0</v>
      </c>
      <c r="L100" s="33"/>
      <c r="AU100" s="17" t="s">
        <v>225</v>
      </c>
    </row>
    <row r="101" spans="2:47" s="8" customFormat="1" ht="24.95" customHeight="1">
      <c r="B101" s="110"/>
      <c r="D101" s="111" t="s">
        <v>1026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14" customFormat="1" ht="19.899999999999999" customHeight="1">
      <c r="B102" s="171"/>
      <c r="D102" s="172" t="s">
        <v>1760</v>
      </c>
      <c r="E102" s="173"/>
      <c r="F102" s="173"/>
      <c r="G102" s="173"/>
      <c r="H102" s="173"/>
      <c r="I102" s="173"/>
      <c r="J102" s="174">
        <f>J130</f>
        <v>0</v>
      </c>
      <c r="L102" s="171"/>
    </row>
    <row r="103" spans="2:47" s="14" customFormat="1" ht="19.899999999999999" customHeight="1">
      <c r="B103" s="171"/>
      <c r="D103" s="172" t="s">
        <v>1163</v>
      </c>
      <c r="E103" s="173"/>
      <c r="F103" s="173"/>
      <c r="G103" s="173"/>
      <c r="H103" s="173"/>
      <c r="I103" s="173"/>
      <c r="J103" s="174">
        <f>J173</f>
        <v>0</v>
      </c>
      <c r="L103" s="171"/>
    </row>
    <row r="104" spans="2:47" s="14" customFormat="1" ht="19.899999999999999" customHeight="1">
      <c r="B104" s="171"/>
      <c r="D104" s="172" t="s">
        <v>678</v>
      </c>
      <c r="E104" s="173"/>
      <c r="F104" s="173"/>
      <c r="G104" s="173"/>
      <c r="H104" s="173"/>
      <c r="I104" s="173"/>
      <c r="J104" s="174">
        <f>J186</f>
        <v>0</v>
      </c>
      <c r="L104" s="171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230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16.5" customHeight="1">
      <c r="B114" s="33"/>
      <c r="E114" s="243" t="str">
        <f>E7</f>
        <v>REVITALIZACE PARKU SMETANOVY SADY, JIHLAVA</v>
      </c>
      <c r="F114" s="244"/>
      <c r="G114" s="244"/>
      <c r="H114" s="244"/>
      <c r="L114" s="33"/>
    </row>
    <row r="115" spans="2:63" ht="12" customHeight="1">
      <c r="B115" s="20"/>
      <c r="C115" s="27" t="s">
        <v>192</v>
      </c>
      <c r="L115" s="20"/>
    </row>
    <row r="116" spans="2:63" ht="16.5" customHeight="1">
      <c r="B116" s="20"/>
      <c r="E116" s="243" t="s">
        <v>195</v>
      </c>
      <c r="F116" s="228"/>
      <c r="G116" s="228"/>
      <c r="H116" s="228"/>
      <c r="L116" s="20"/>
    </row>
    <row r="117" spans="2:63" ht="12" customHeight="1">
      <c r="B117" s="20"/>
      <c r="C117" s="27" t="s">
        <v>198</v>
      </c>
      <c r="L117" s="20"/>
    </row>
    <row r="118" spans="2:63" s="1" customFormat="1" ht="16.5" customHeight="1">
      <c r="B118" s="33"/>
      <c r="E118" s="219" t="s">
        <v>1022</v>
      </c>
      <c r="F118" s="245"/>
      <c r="G118" s="245"/>
      <c r="H118" s="245"/>
      <c r="L118" s="33"/>
    </row>
    <row r="119" spans="2:63" s="1" customFormat="1" ht="12" customHeight="1">
      <c r="B119" s="33"/>
      <c r="C119" s="27" t="s">
        <v>1023</v>
      </c>
      <c r="L119" s="33"/>
    </row>
    <row r="120" spans="2:63" s="1" customFormat="1" ht="16.5" customHeight="1">
      <c r="B120" s="33"/>
      <c r="E120" s="208" t="str">
        <f>E13</f>
        <v>SO 04.6 - Popínavé rostliny</v>
      </c>
      <c r="F120" s="245"/>
      <c r="G120" s="245"/>
      <c r="H120" s="245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F16</f>
        <v>Jihlava</v>
      </c>
      <c r="I122" s="27" t="s">
        <v>24</v>
      </c>
      <c r="J122" s="53" t="str">
        <f>IF(J16="","",J16)</f>
        <v>28. 1. 2025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30</v>
      </c>
      <c r="F124" s="25" t="str">
        <f>E19</f>
        <v>Statutární město Jihlava</v>
      </c>
      <c r="I124" s="27" t="s">
        <v>36</v>
      </c>
      <c r="J124" s="31" t="str">
        <f>E25</f>
        <v>Ing. Zdeněk Sendler</v>
      </c>
      <c r="L124" s="33"/>
    </row>
    <row r="125" spans="2:63" s="1" customFormat="1" ht="15.2" customHeight="1">
      <c r="B125" s="33"/>
      <c r="C125" s="27" t="s">
        <v>34</v>
      </c>
      <c r="F125" s="25" t="str">
        <f>IF(E22="","",E22)</f>
        <v>Vyplň údaj</v>
      </c>
      <c r="I125" s="27" t="s">
        <v>41</v>
      </c>
      <c r="J125" s="31" t="str">
        <f>E28</f>
        <v>Ing. Barbora Kubická</v>
      </c>
      <c r="L125" s="33"/>
    </row>
    <row r="126" spans="2:63" s="1" customFormat="1" ht="10.35" customHeight="1">
      <c r="B126" s="33"/>
      <c r="L126" s="33"/>
    </row>
    <row r="127" spans="2:63" s="9" customFormat="1" ht="29.25" customHeight="1">
      <c r="B127" s="114"/>
      <c r="C127" s="115" t="s">
        <v>231</v>
      </c>
      <c r="D127" s="116" t="s">
        <v>72</v>
      </c>
      <c r="E127" s="116" t="s">
        <v>68</v>
      </c>
      <c r="F127" s="116" t="s">
        <v>69</v>
      </c>
      <c r="G127" s="116" t="s">
        <v>232</v>
      </c>
      <c r="H127" s="116" t="s">
        <v>233</v>
      </c>
      <c r="I127" s="116" t="s">
        <v>234</v>
      </c>
      <c r="J127" s="116" t="s">
        <v>223</v>
      </c>
      <c r="K127" s="117" t="s">
        <v>235</v>
      </c>
      <c r="L127" s="114"/>
      <c r="M127" s="60" t="s">
        <v>1</v>
      </c>
      <c r="N127" s="61" t="s">
        <v>51</v>
      </c>
      <c r="O127" s="61" t="s">
        <v>236</v>
      </c>
      <c r="P127" s="61" t="s">
        <v>237</v>
      </c>
      <c r="Q127" s="61" t="s">
        <v>238</v>
      </c>
      <c r="R127" s="61" t="s">
        <v>239</v>
      </c>
      <c r="S127" s="61" t="s">
        <v>240</v>
      </c>
      <c r="T127" s="62" t="s">
        <v>241</v>
      </c>
    </row>
    <row r="128" spans="2:63" s="1" customFormat="1" ht="22.9" customHeight="1">
      <c r="B128" s="33"/>
      <c r="C128" s="65" t="s">
        <v>242</v>
      </c>
      <c r="J128" s="118">
        <f>BK128</f>
        <v>0</v>
      </c>
      <c r="L128" s="33"/>
      <c r="M128" s="63"/>
      <c r="N128" s="54"/>
      <c r="O128" s="54"/>
      <c r="P128" s="119">
        <f>P129</f>
        <v>0</v>
      </c>
      <c r="Q128" s="54"/>
      <c r="R128" s="119">
        <f>R129</f>
        <v>0.53910000000000002</v>
      </c>
      <c r="S128" s="54"/>
      <c r="T128" s="120">
        <f>T129</f>
        <v>0</v>
      </c>
      <c r="AT128" s="17" t="s">
        <v>86</v>
      </c>
      <c r="AU128" s="17" t="s">
        <v>225</v>
      </c>
      <c r="BK128" s="121">
        <f>BK129</f>
        <v>0</v>
      </c>
    </row>
    <row r="129" spans="2:65" s="10" customFormat="1" ht="25.9" customHeight="1">
      <c r="B129" s="122"/>
      <c r="D129" s="123" t="s">
        <v>86</v>
      </c>
      <c r="E129" s="124" t="s">
        <v>679</v>
      </c>
      <c r="F129" s="124" t="s">
        <v>679</v>
      </c>
      <c r="I129" s="125"/>
      <c r="J129" s="126">
        <f>BK129</f>
        <v>0</v>
      </c>
      <c r="L129" s="122"/>
      <c r="M129" s="127"/>
      <c r="P129" s="128">
        <f>P130+P173+P186</f>
        <v>0</v>
      </c>
      <c r="R129" s="128">
        <f>R130+R173+R186</f>
        <v>0.53910000000000002</v>
      </c>
      <c r="T129" s="129">
        <f>T130+T173+T186</f>
        <v>0</v>
      </c>
      <c r="AR129" s="123" t="s">
        <v>94</v>
      </c>
      <c r="AT129" s="130" t="s">
        <v>86</v>
      </c>
      <c r="AU129" s="130" t="s">
        <v>87</v>
      </c>
      <c r="AY129" s="123" t="s">
        <v>245</v>
      </c>
      <c r="BK129" s="131">
        <f>BK130+BK173+BK186</f>
        <v>0</v>
      </c>
    </row>
    <row r="130" spans="2:65" s="10" customFormat="1" ht="22.9" customHeight="1">
      <c r="B130" s="122"/>
      <c r="D130" s="123" t="s">
        <v>86</v>
      </c>
      <c r="E130" s="175" t="s">
        <v>1028</v>
      </c>
      <c r="F130" s="175" t="s">
        <v>135</v>
      </c>
      <c r="I130" s="125"/>
      <c r="J130" s="176">
        <f>BK130</f>
        <v>0</v>
      </c>
      <c r="L130" s="122"/>
      <c r="M130" s="127"/>
      <c r="P130" s="128">
        <f>SUM(P131:P172)</f>
        <v>0</v>
      </c>
      <c r="R130" s="128">
        <f>SUM(R131:R172)</f>
        <v>0.53910000000000002</v>
      </c>
      <c r="T130" s="129">
        <f>SUM(T131:T172)</f>
        <v>0</v>
      </c>
      <c r="AR130" s="123" t="s">
        <v>94</v>
      </c>
      <c r="AT130" s="130" t="s">
        <v>86</v>
      </c>
      <c r="AU130" s="130" t="s">
        <v>94</v>
      </c>
      <c r="AY130" s="123" t="s">
        <v>245</v>
      </c>
      <c r="BK130" s="131">
        <f>SUM(BK131:BK172)</f>
        <v>0</v>
      </c>
    </row>
    <row r="131" spans="2:65" s="1" customFormat="1" ht="44.25" customHeight="1">
      <c r="B131" s="33"/>
      <c r="C131" s="132" t="s">
        <v>94</v>
      </c>
      <c r="D131" s="132" t="s">
        <v>246</v>
      </c>
      <c r="E131" s="133" t="s">
        <v>506</v>
      </c>
      <c r="F131" s="134" t="s">
        <v>1165</v>
      </c>
      <c r="G131" s="135" t="s">
        <v>350</v>
      </c>
      <c r="H131" s="136">
        <v>0.45</v>
      </c>
      <c r="I131" s="137"/>
      <c r="J131" s="138">
        <f>ROUND(I131*H131,2)</f>
        <v>0</v>
      </c>
      <c r="K131" s="134" t="s">
        <v>266</v>
      </c>
      <c r="L131" s="33"/>
      <c r="M131" s="139" t="s">
        <v>1</v>
      </c>
      <c r="N131" s="140" t="s">
        <v>52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251</v>
      </c>
      <c r="AT131" s="143" t="s">
        <v>246</v>
      </c>
      <c r="AU131" s="143" t="s">
        <v>96</v>
      </c>
      <c r="AY131" s="17" t="s">
        <v>245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94</v>
      </c>
      <c r="BK131" s="144">
        <f>ROUND(I131*H131,2)</f>
        <v>0</v>
      </c>
      <c r="BL131" s="17" t="s">
        <v>251</v>
      </c>
      <c r="BM131" s="143" t="s">
        <v>1761</v>
      </c>
    </row>
    <row r="132" spans="2:65" s="11" customFormat="1" ht="11.25">
      <c r="B132" s="145"/>
      <c r="D132" s="146" t="s">
        <v>253</v>
      </c>
      <c r="E132" s="147" t="s">
        <v>1</v>
      </c>
      <c r="F132" s="148" t="s">
        <v>1032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1" customFormat="1" ht="22.5">
      <c r="B133" s="145"/>
      <c r="D133" s="146" t="s">
        <v>253</v>
      </c>
      <c r="E133" s="147" t="s">
        <v>1</v>
      </c>
      <c r="F133" s="148" t="s">
        <v>1033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96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65" s="11" customFormat="1" ht="11.25">
      <c r="B134" s="145"/>
      <c r="D134" s="146" t="s">
        <v>253</v>
      </c>
      <c r="E134" s="147" t="s">
        <v>1</v>
      </c>
      <c r="F134" s="148" t="s">
        <v>1034</v>
      </c>
      <c r="H134" s="147" t="s">
        <v>1</v>
      </c>
      <c r="I134" s="149"/>
      <c r="L134" s="145"/>
      <c r="M134" s="150"/>
      <c r="T134" s="151"/>
      <c r="AT134" s="147" t="s">
        <v>253</v>
      </c>
      <c r="AU134" s="147" t="s">
        <v>96</v>
      </c>
      <c r="AV134" s="11" t="s">
        <v>94</v>
      </c>
      <c r="AW134" s="11" t="s">
        <v>40</v>
      </c>
      <c r="AX134" s="11" t="s">
        <v>87</v>
      </c>
      <c r="AY134" s="147" t="s">
        <v>245</v>
      </c>
    </row>
    <row r="135" spans="2:65" s="11" customFormat="1" ht="22.5">
      <c r="B135" s="145"/>
      <c r="D135" s="146" t="s">
        <v>253</v>
      </c>
      <c r="E135" s="147" t="s">
        <v>1</v>
      </c>
      <c r="F135" s="148" t="s">
        <v>1035</v>
      </c>
      <c r="H135" s="147" t="s">
        <v>1</v>
      </c>
      <c r="I135" s="149"/>
      <c r="L135" s="145"/>
      <c r="M135" s="150"/>
      <c r="T135" s="151"/>
      <c r="AT135" s="147" t="s">
        <v>253</v>
      </c>
      <c r="AU135" s="147" t="s">
        <v>96</v>
      </c>
      <c r="AV135" s="11" t="s">
        <v>94</v>
      </c>
      <c r="AW135" s="11" t="s">
        <v>40</v>
      </c>
      <c r="AX135" s="11" t="s">
        <v>87</v>
      </c>
      <c r="AY135" s="147" t="s">
        <v>245</v>
      </c>
    </row>
    <row r="136" spans="2:65" s="11" customFormat="1" ht="33.75">
      <c r="B136" s="145"/>
      <c r="D136" s="146" t="s">
        <v>253</v>
      </c>
      <c r="E136" s="147" t="s">
        <v>1</v>
      </c>
      <c r="F136" s="148" t="s">
        <v>1167</v>
      </c>
      <c r="H136" s="147" t="s">
        <v>1</v>
      </c>
      <c r="I136" s="149"/>
      <c r="L136" s="145"/>
      <c r="M136" s="150"/>
      <c r="T136" s="151"/>
      <c r="AT136" s="147" t="s">
        <v>253</v>
      </c>
      <c r="AU136" s="147" t="s">
        <v>96</v>
      </c>
      <c r="AV136" s="11" t="s">
        <v>94</v>
      </c>
      <c r="AW136" s="11" t="s">
        <v>40</v>
      </c>
      <c r="AX136" s="11" t="s">
        <v>87</v>
      </c>
      <c r="AY136" s="147" t="s">
        <v>245</v>
      </c>
    </row>
    <row r="137" spans="2:65" s="11" customFormat="1" ht="11.25">
      <c r="B137" s="145"/>
      <c r="D137" s="146" t="s">
        <v>253</v>
      </c>
      <c r="E137" s="147" t="s">
        <v>1</v>
      </c>
      <c r="F137" s="148" t="s">
        <v>1170</v>
      </c>
      <c r="H137" s="147" t="s">
        <v>1</v>
      </c>
      <c r="I137" s="149"/>
      <c r="L137" s="145"/>
      <c r="M137" s="150"/>
      <c r="T137" s="151"/>
      <c r="AT137" s="147" t="s">
        <v>253</v>
      </c>
      <c r="AU137" s="147" t="s">
        <v>96</v>
      </c>
      <c r="AV137" s="11" t="s">
        <v>94</v>
      </c>
      <c r="AW137" s="11" t="s">
        <v>40</v>
      </c>
      <c r="AX137" s="11" t="s">
        <v>87</v>
      </c>
      <c r="AY137" s="147" t="s">
        <v>245</v>
      </c>
    </row>
    <row r="138" spans="2:65" s="12" customFormat="1" ht="22.5">
      <c r="B138" s="152"/>
      <c r="D138" s="146" t="s">
        <v>253</v>
      </c>
      <c r="E138" s="153" t="s">
        <v>1</v>
      </c>
      <c r="F138" s="154" t="s">
        <v>1762</v>
      </c>
      <c r="H138" s="155">
        <v>0.45</v>
      </c>
      <c r="I138" s="156"/>
      <c r="L138" s="152"/>
      <c r="M138" s="157"/>
      <c r="T138" s="158"/>
      <c r="AT138" s="153" t="s">
        <v>253</v>
      </c>
      <c r="AU138" s="153" t="s">
        <v>96</v>
      </c>
      <c r="AV138" s="12" t="s">
        <v>96</v>
      </c>
      <c r="AW138" s="12" t="s">
        <v>40</v>
      </c>
      <c r="AX138" s="12" t="s">
        <v>94</v>
      </c>
      <c r="AY138" s="153" t="s">
        <v>245</v>
      </c>
    </row>
    <row r="139" spans="2:65" s="1" customFormat="1" ht="37.9" customHeight="1">
      <c r="B139" s="33"/>
      <c r="C139" s="132" t="s">
        <v>96</v>
      </c>
      <c r="D139" s="132" t="s">
        <v>246</v>
      </c>
      <c r="E139" s="133" t="s">
        <v>1763</v>
      </c>
      <c r="F139" s="134" t="s">
        <v>1764</v>
      </c>
      <c r="G139" s="135" t="s">
        <v>334</v>
      </c>
      <c r="H139" s="136">
        <v>45</v>
      </c>
      <c r="I139" s="137"/>
      <c r="J139" s="138">
        <f>ROUND(I139*H139,2)</f>
        <v>0</v>
      </c>
      <c r="K139" s="134" t="s">
        <v>250</v>
      </c>
      <c r="L139" s="33"/>
      <c r="M139" s="139" t="s">
        <v>1</v>
      </c>
      <c r="N139" s="140" t="s">
        <v>52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251</v>
      </c>
      <c r="AT139" s="143" t="s">
        <v>246</v>
      </c>
      <c r="AU139" s="143" t="s">
        <v>96</v>
      </c>
      <c r="AY139" s="17" t="s">
        <v>245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94</v>
      </c>
      <c r="BK139" s="144">
        <f>ROUND(I139*H139,2)</f>
        <v>0</v>
      </c>
      <c r="BL139" s="17" t="s">
        <v>251</v>
      </c>
      <c r="BM139" s="143" t="s">
        <v>1765</v>
      </c>
    </row>
    <row r="140" spans="2:65" s="12" customFormat="1" ht="22.5">
      <c r="B140" s="152"/>
      <c r="D140" s="146" t="s">
        <v>253</v>
      </c>
      <c r="E140" s="153" t="s">
        <v>1</v>
      </c>
      <c r="F140" s="154" t="s">
        <v>1766</v>
      </c>
      <c r="H140" s="155">
        <v>45</v>
      </c>
      <c r="I140" s="156"/>
      <c r="L140" s="152"/>
      <c r="M140" s="157"/>
      <c r="T140" s="158"/>
      <c r="AT140" s="153" t="s">
        <v>253</v>
      </c>
      <c r="AU140" s="153" t="s">
        <v>96</v>
      </c>
      <c r="AV140" s="12" t="s">
        <v>96</v>
      </c>
      <c r="AW140" s="12" t="s">
        <v>40</v>
      </c>
      <c r="AX140" s="12" t="s">
        <v>94</v>
      </c>
      <c r="AY140" s="153" t="s">
        <v>245</v>
      </c>
    </row>
    <row r="141" spans="2:65" s="1" customFormat="1" ht="37.9" customHeight="1">
      <c r="B141" s="33"/>
      <c r="C141" s="184" t="s">
        <v>114</v>
      </c>
      <c r="D141" s="184" t="s">
        <v>794</v>
      </c>
      <c r="E141" s="185" t="s">
        <v>1667</v>
      </c>
      <c r="F141" s="186" t="s">
        <v>1668</v>
      </c>
      <c r="G141" s="187" t="s">
        <v>350</v>
      </c>
      <c r="H141" s="188">
        <v>1.08</v>
      </c>
      <c r="I141" s="189"/>
      <c r="J141" s="190">
        <f>ROUND(I141*H141,2)</f>
        <v>0</v>
      </c>
      <c r="K141" s="186" t="s">
        <v>266</v>
      </c>
      <c r="L141" s="191"/>
      <c r="M141" s="192" t="s">
        <v>1</v>
      </c>
      <c r="N141" s="193" t="s">
        <v>52</v>
      </c>
      <c r="P141" s="141">
        <f>O141*H141</f>
        <v>0</v>
      </c>
      <c r="Q141" s="141">
        <v>0.22</v>
      </c>
      <c r="R141" s="141">
        <f>Q141*H141</f>
        <v>0.23760000000000001</v>
      </c>
      <c r="S141" s="141">
        <v>0</v>
      </c>
      <c r="T141" s="142">
        <f>S141*H141</f>
        <v>0</v>
      </c>
      <c r="AR141" s="143" t="s">
        <v>194</v>
      </c>
      <c r="AT141" s="143" t="s">
        <v>794</v>
      </c>
      <c r="AU141" s="143" t="s">
        <v>96</v>
      </c>
      <c r="AY141" s="17" t="s">
        <v>245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94</v>
      </c>
      <c r="BK141" s="144">
        <f>ROUND(I141*H141,2)</f>
        <v>0</v>
      </c>
      <c r="BL141" s="17" t="s">
        <v>251</v>
      </c>
      <c r="BM141" s="143" t="s">
        <v>1767</v>
      </c>
    </row>
    <row r="142" spans="2:65" s="12" customFormat="1" ht="33.75">
      <c r="B142" s="152"/>
      <c r="D142" s="146" t="s">
        <v>253</v>
      </c>
      <c r="E142" s="153" t="s">
        <v>1</v>
      </c>
      <c r="F142" s="154" t="s">
        <v>1768</v>
      </c>
      <c r="H142" s="155">
        <v>1.08</v>
      </c>
      <c r="I142" s="156"/>
      <c r="L142" s="152"/>
      <c r="M142" s="157"/>
      <c r="T142" s="158"/>
      <c r="AT142" s="153" t="s">
        <v>253</v>
      </c>
      <c r="AU142" s="153" t="s">
        <v>96</v>
      </c>
      <c r="AV142" s="12" t="s">
        <v>96</v>
      </c>
      <c r="AW142" s="12" t="s">
        <v>40</v>
      </c>
      <c r="AX142" s="12" t="s">
        <v>94</v>
      </c>
      <c r="AY142" s="153" t="s">
        <v>245</v>
      </c>
    </row>
    <row r="143" spans="2:65" s="11" customFormat="1" ht="11.25">
      <c r="B143" s="145"/>
      <c r="D143" s="146" t="s">
        <v>253</v>
      </c>
      <c r="E143" s="147" t="s">
        <v>1</v>
      </c>
      <c r="F143" s="148" t="s">
        <v>1769</v>
      </c>
      <c r="H143" s="147" t="s">
        <v>1</v>
      </c>
      <c r="I143" s="149"/>
      <c r="L143" s="145"/>
      <c r="M143" s="150"/>
      <c r="T143" s="151"/>
      <c r="AT143" s="147" t="s">
        <v>253</v>
      </c>
      <c r="AU143" s="147" t="s">
        <v>96</v>
      </c>
      <c r="AV143" s="11" t="s">
        <v>94</v>
      </c>
      <c r="AW143" s="11" t="s">
        <v>40</v>
      </c>
      <c r="AX143" s="11" t="s">
        <v>87</v>
      </c>
      <c r="AY143" s="147" t="s">
        <v>245</v>
      </c>
    </row>
    <row r="144" spans="2:65" s="11" customFormat="1" ht="11.25">
      <c r="B144" s="145"/>
      <c r="D144" s="146" t="s">
        <v>253</v>
      </c>
      <c r="E144" s="147" t="s">
        <v>1</v>
      </c>
      <c r="F144" s="148" t="s">
        <v>1370</v>
      </c>
      <c r="H144" s="147" t="s">
        <v>1</v>
      </c>
      <c r="I144" s="149"/>
      <c r="L144" s="145"/>
      <c r="M144" s="150"/>
      <c r="T144" s="151"/>
      <c r="AT144" s="147" t="s">
        <v>253</v>
      </c>
      <c r="AU144" s="147" t="s">
        <v>96</v>
      </c>
      <c r="AV144" s="11" t="s">
        <v>94</v>
      </c>
      <c r="AW144" s="11" t="s">
        <v>40</v>
      </c>
      <c r="AX144" s="11" t="s">
        <v>87</v>
      </c>
      <c r="AY144" s="147" t="s">
        <v>245</v>
      </c>
    </row>
    <row r="145" spans="2:65" s="11" customFormat="1" ht="22.5">
      <c r="B145" s="145"/>
      <c r="D145" s="146" t="s">
        <v>253</v>
      </c>
      <c r="E145" s="147" t="s">
        <v>1</v>
      </c>
      <c r="F145" s="148" t="s">
        <v>1196</v>
      </c>
      <c r="H145" s="147" t="s">
        <v>1</v>
      </c>
      <c r="I145" s="149"/>
      <c r="L145" s="145"/>
      <c r="M145" s="150"/>
      <c r="T145" s="151"/>
      <c r="AT145" s="147" t="s">
        <v>253</v>
      </c>
      <c r="AU145" s="147" t="s">
        <v>96</v>
      </c>
      <c r="AV145" s="11" t="s">
        <v>94</v>
      </c>
      <c r="AW145" s="11" t="s">
        <v>40</v>
      </c>
      <c r="AX145" s="11" t="s">
        <v>87</v>
      </c>
      <c r="AY145" s="147" t="s">
        <v>245</v>
      </c>
    </row>
    <row r="146" spans="2:65" s="1" customFormat="1" ht="24.2" customHeight="1">
      <c r="B146" s="33"/>
      <c r="C146" s="132" t="s">
        <v>251</v>
      </c>
      <c r="D146" s="132" t="s">
        <v>246</v>
      </c>
      <c r="E146" s="133" t="s">
        <v>1371</v>
      </c>
      <c r="F146" s="134" t="s">
        <v>1372</v>
      </c>
      <c r="G146" s="135" t="s">
        <v>334</v>
      </c>
      <c r="H146" s="136">
        <v>45</v>
      </c>
      <c r="I146" s="137"/>
      <c r="J146" s="138">
        <f>ROUND(I146*H146,2)</f>
        <v>0</v>
      </c>
      <c r="K146" s="134" t="s">
        <v>250</v>
      </c>
      <c r="L146" s="33"/>
      <c r="M146" s="139" t="s">
        <v>1</v>
      </c>
      <c r="N146" s="140" t="s">
        <v>52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251</v>
      </c>
      <c r="AT146" s="143" t="s">
        <v>246</v>
      </c>
      <c r="AU146" s="143" t="s">
        <v>96</v>
      </c>
      <c r="AY146" s="17" t="s">
        <v>245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94</v>
      </c>
      <c r="BK146" s="144">
        <f>ROUND(I146*H146,2)</f>
        <v>0</v>
      </c>
      <c r="BL146" s="17" t="s">
        <v>251</v>
      </c>
      <c r="BM146" s="143" t="s">
        <v>1770</v>
      </c>
    </row>
    <row r="147" spans="2:65" s="12" customFormat="1" ht="22.5">
      <c r="B147" s="152"/>
      <c r="D147" s="146" t="s">
        <v>253</v>
      </c>
      <c r="E147" s="153" t="s">
        <v>1</v>
      </c>
      <c r="F147" s="154" t="s">
        <v>1771</v>
      </c>
      <c r="H147" s="155">
        <v>45</v>
      </c>
      <c r="I147" s="156"/>
      <c r="L147" s="152"/>
      <c r="M147" s="157"/>
      <c r="T147" s="158"/>
      <c r="AT147" s="153" t="s">
        <v>253</v>
      </c>
      <c r="AU147" s="153" t="s">
        <v>96</v>
      </c>
      <c r="AV147" s="12" t="s">
        <v>96</v>
      </c>
      <c r="AW147" s="12" t="s">
        <v>40</v>
      </c>
      <c r="AX147" s="12" t="s">
        <v>94</v>
      </c>
      <c r="AY147" s="153" t="s">
        <v>245</v>
      </c>
    </row>
    <row r="148" spans="2:65" s="1" customFormat="1" ht="44.25" customHeight="1">
      <c r="B148" s="33"/>
      <c r="C148" s="184" t="s">
        <v>268</v>
      </c>
      <c r="D148" s="184" t="s">
        <v>794</v>
      </c>
      <c r="E148" s="185" t="s">
        <v>1772</v>
      </c>
      <c r="F148" s="186" t="s">
        <v>1773</v>
      </c>
      <c r="G148" s="187" t="s">
        <v>334</v>
      </c>
      <c r="H148" s="188">
        <v>15</v>
      </c>
      <c r="I148" s="189"/>
      <c r="J148" s="190">
        <f>ROUND(I148*H148,2)</f>
        <v>0</v>
      </c>
      <c r="K148" s="186" t="s">
        <v>266</v>
      </c>
      <c r="L148" s="191"/>
      <c r="M148" s="192" t="s">
        <v>1</v>
      </c>
      <c r="N148" s="193" t="s">
        <v>52</v>
      </c>
      <c r="P148" s="141">
        <f>O148*H148</f>
        <v>0</v>
      </c>
      <c r="Q148" s="141">
        <v>2.5000000000000001E-3</v>
      </c>
      <c r="R148" s="141">
        <f>Q148*H148</f>
        <v>3.7499999999999999E-2</v>
      </c>
      <c r="S148" s="141">
        <v>0</v>
      </c>
      <c r="T148" s="142">
        <f>S148*H148</f>
        <v>0</v>
      </c>
      <c r="AR148" s="143" t="s">
        <v>194</v>
      </c>
      <c r="AT148" s="143" t="s">
        <v>794</v>
      </c>
      <c r="AU148" s="143" t="s">
        <v>96</v>
      </c>
      <c r="AY148" s="17" t="s">
        <v>245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94</v>
      </c>
      <c r="BK148" s="144">
        <f>ROUND(I148*H148,2)</f>
        <v>0</v>
      </c>
      <c r="BL148" s="17" t="s">
        <v>251</v>
      </c>
      <c r="BM148" s="143" t="s">
        <v>1774</v>
      </c>
    </row>
    <row r="149" spans="2:65" s="12" customFormat="1" ht="11.25">
      <c r="B149" s="152"/>
      <c r="D149" s="146" t="s">
        <v>253</v>
      </c>
      <c r="E149" s="153" t="s">
        <v>1</v>
      </c>
      <c r="F149" s="154" t="s">
        <v>1775</v>
      </c>
      <c r="H149" s="155">
        <v>15</v>
      </c>
      <c r="I149" s="156"/>
      <c r="L149" s="152"/>
      <c r="M149" s="157"/>
      <c r="T149" s="158"/>
      <c r="AT149" s="153" t="s">
        <v>253</v>
      </c>
      <c r="AU149" s="153" t="s">
        <v>96</v>
      </c>
      <c r="AV149" s="12" t="s">
        <v>96</v>
      </c>
      <c r="AW149" s="12" t="s">
        <v>40</v>
      </c>
      <c r="AX149" s="12" t="s">
        <v>94</v>
      </c>
      <c r="AY149" s="153" t="s">
        <v>245</v>
      </c>
    </row>
    <row r="150" spans="2:65" s="1" customFormat="1" ht="37.9" customHeight="1">
      <c r="B150" s="33"/>
      <c r="C150" s="184" t="s">
        <v>276</v>
      </c>
      <c r="D150" s="184" t="s">
        <v>794</v>
      </c>
      <c r="E150" s="185" t="s">
        <v>1776</v>
      </c>
      <c r="F150" s="186" t="s">
        <v>1777</v>
      </c>
      <c r="G150" s="187" t="s">
        <v>334</v>
      </c>
      <c r="H150" s="188">
        <v>25</v>
      </c>
      <c r="I150" s="189"/>
      <c r="J150" s="190">
        <f>ROUND(I150*H150,2)</f>
        <v>0</v>
      </c>
      <c r="K150" s="186" t="s">
        <v>266</v>
      </c>
      <c r="L150" s="191"/>
      <c r="M150" s="192" t="s">
        <v>1</v>
      </c>
      <c r="N150" s="193" t="s">
        <v>52</v>
      </c>
      <c r="P150" s="141">
        <f>O150*H150</f>
        <v>0</v>
      </c>
      <c r="Q150" s="141">
        <v>2.5000000000000001E-3</v>
      </c>
      <c r="R150" s="141">
        <f>Q150*H150</f>
        <v>6.25E-2</v>
      </c>
      <c r="S150" s="141">
        <v>0</v>
      </c>
      <c r="T150" s="142">
        <f>S150*H150</f>
        <v>0</v>
      </c>
      <c r="AR150" s="143" t="s">
        <v>194</v>
      </c>
      <c r="AT150" s="143" t="s">
        <v>794</v>
      </c>
      <c r="AU150" s="143" t="s">
        <v>96</v>
      </c>
      <c r="AY150" s="17" t="s">
        <v>245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94</v>
      </c>
      <c r="BK150" s="144">
        <f>ROUND(I150*H150,2)</f>
        <v>0</v>
      </c>
      <c r="BL150" s="17" t="s">
        <v>251</v>
      </c>
      <c r="BM150" s="143" t="s">
        <v>1778</v>
      </c>
    </row>
    <row r="151" spans="2:65" s="12" customFormat="1" ht="11.25">
      <c r="B151" s="152"/>
      <c r="D151" s="146" t="s">
        <v>253</v>
      </c>
      <c r="E151" s="153" t="s">
        <v>1</v>
      </c>
      <c r="F151" s="154" t="s">
        <v>1779</v>
      </c>
      <c r="H151" s="155">
        <v>25</v>
      </c>
      <c r="I151" s="156"/>
      <c r="L151" s="152"/>
      <c r="M151" s="157"/>
      <c r="T151" s="158"/>
      <c r="AT151" s="153" t="s">
        <v>253</v>
      </c>
      <c r="AU151" s="153" t="s">
        <v>96</v>
      </c>
      <c r="AV151" s="12" t="s">
        <v>96</v>
      </c>
      <c r="AW151" s="12" t="s">
        <v>40</v>
      </c>
      <c r="AX151" s="12" t="s">
        <v>94</v>
      </c>
      <c r="AY151" s="153" t="s">
        <v>245</v>
      </c>
    </row>
    <row r="152" spans="2:65" s="1" customFormat="1" ht="37.9" customHeight="1">
      <c r="B152" s="33"/>
      <c r="C152" s="184" t="s">
        <v>283</v>
      </c>
      <c r="D152" s="184" t="s">
        <v>794</v>
      </c>
      <c r="E152" s="185" t="s">
        <v>1780</v>
      </c>
      <c r="F152" s="186" t="s">
        <v>1781</v>
      </c>
      <c r="G152" s="187" t="s">
        <v>334</v>
      </c>
      <c r="H152" s="188">
        <v>5</v>
      </c>
      <c r="I152" s="189"/>
      <c r="J152" s="190">
        <f>ROUND(I152*H152,2)</f>
        <v>0</v>
      </c>
      <c r="K152" s="186" t="s">
        <v>266</v>
      </c>
      <c r="L152" s="191"/>
      <c r="M152" s="192" t="s">
        <v>1</v>
      </c>
      <c r="N152" s="193" t="s">
        <v>52</v>
      </c>
      <c r="P152" s="141">
        <f>O152*H152</f>
        <v>0</v>
      </c>
      <c r="Q152" s="141">
        <v>2.5000000000000001E-3</v>
      </c>
      <c r="R152" s="141">
        <f>Q152*H152</f>
        <v>1.2500000000000001E-2</v>
      </c>
      <c r="S152" s="141">
        <v>0</v>
      </c>
      <c r="T152" s="142">
        <f>S152*H152</f>
        <v>0</v>
      </c>
      <c r="AR152" s="143" t="s">
        <v>194</v>
      </c>
      <c r="AT152" s="143" t="s">
        <v>794</v>
      </c>
      <c r="AU152" s="143" t="s">
        <v>96</v>
      </c>
      <c r="AY152" s="17" t="s">
        <v>245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94</v>
      </c>
      <c r="BK152" s="144">
        <f>ROUND(I152*H152,2)</f>
        <v>0</v>
      </c>
      <c r="BL152" s="17" t="s">
        <v>251</v>
      </c>
      <c r="BM152" s="143" t="s">
        <v>1782</v>
      </c>
    </row>
    <row r="153" spans="2:65" s="12" customFormat="1" ht="11.25">
      <c r="B153" s="152"/>
      <c r="D153" s="146" t="s">
        <v>253</v>
      </c>
      <c r="E153" s="153" t="s">
        <v>1</v>
      </c>
      <c r="F153" s="154" t="s">
        <v>1783</v>
      </c>
      <c r="H153" s="155">
        <v>5</v>
      </c>
      <c r="I153" s="156"/>
      <c r="L153" s="152"/>
      <c r="M153" s="157"/>
      <c r="T153" s="158"/>
      <c r="AT153" s="153" t="s">
        <v>253</v>
      </c>
      <c r="AU153" s="153" t="s">
        <v>96</v>
      </c>
      <c r="AV153" s="12" t="s">
        <v>96</v>
      </c>
      <c r="AW153" s="12" t="s">
        <v>40</v>
      </c>
      <c r="AX153" s="12" t="s">
        <v>94</v>
      </c>
      <c r="AY153" s="153" t="s">
        <v>245</v>
      </c>
    </row>
    <row r="154" spans="2:65" s="1" customFormat="1" ht="33" customHeight="1">
      <c r="B154" s="33"/>
      <c r="C154" s="132" t="s">
        <v>194</v>
      </c>
      <c r="D154" s="132" t="s">
        <v>246</v>
      </c>
      <c r="E154" s="133" t="s">
        <v>1784</v>
      </c>
      <c r="F154" s="134" t="s">
        <v>1785</v>
      </c>
      <c r="G154" s="135" t="s">
        <v>334</v>
      </c>
      <c r="H154" s="136">
        <v>45</v>
      </c>
      <c r="I154" s="137"/>
      <c r="J154" s="138">
        <f>ROUND(I154*H154,2)</f>
        <v>0</v>
      </c>
      <c r="K154" s="134" t="s">
        <v>266</v>
      </c>
      <c r="L154" s="33"/>
      <c r="M154" s="139" t="s">
        <v>1</v>
      </c>
      <c r="N154" s="140" t="s">
        <v>52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251</v>
      </c>
      <c r="AT154" s="143" t="s">
        <v>246</v>
      </c>
      <c r="AU154" s="143" t="s">
        <v>96</v>
      </c>
      <c r="AY154" s="17" t="s">
        <v>245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94</v>
      </c>
      <c r="BK154" s="144">
        <f>ROUND(I154*H154,2)</f>
        <v>0</v>
      </c>
      <c r="BL154" s="17" t="s">
        <v>251</v>
      </c>
      <c r="BM154" s="143" t="s">
        <v>1786</v>
      </c>
    </row>
    <row r="155" spans="2:65" s="12" customFormat="1" ht="33.75">
      <c r="B155" s="152"/>
      <c r="D155" s="146" t="s">
        <v>253</v>
      </c>
      <c r="E155" s="153" t="s">
        <v>1</v>
      </c>
      <c r="F155" s="154" t="s">
        <v>1787</v>
      </c>
      <c r="H155" s="155">
        <v>45</v>
      </c>
      <c r="I155" s="156"/>
      <c r="L155" s="152"/>
      <c r="M155" s="157"/>
      <c r="T155" s="158"/>
      <c r="AT155" s="153" t="s">
        <v>253</v>
      </c>
      <c r="AU155" s="153" t="s">
        <v>96</v>
      </c>
      <c r="AV155" s="12" t="s">
        <v>96</v>
      </c>
      <c r="AW155" s="12" t="s">
        <v>40</v>
      </c>
      <c r="AX155" s="12" t="s">
        <v>94</v>
      </c>
      <c r="AY155" s="153" t="s">
        <v>245</v>
      </c>
    </row>
    <row r="156" spans="2:65" s="1" customFormat="1" ht="24.2" customHeight="1">
      <c r="B156" s="33"/>
      <c r="C156" s="184" t="s">
        <v>189</v>
      </c>
      <c r="D156" s="184" t="s">
        <v>794</v>
      </c>
      <c r="E156" s="185" t="s">
        <v>1788</v>
      </c>
      <c r="F156" s="186" t="s">
        <v>1789</v>
      </c>
      <c r="G156" s="187" t="s">
        <v>334</v>
      </c>
      <c r="H156" s="188">
        <v>45</v>
      </c>
      <c r="I156" s="189"/>
      <c r="J156" s="190">
        <f>ROUND(I156*H156,2)</f>
        <v>0</v>
      </c>
      <c r="K156" s="186" t="s">
        <v>266</v>
      </c>
      <c r="L156" s="191"/>
      <c r="M156" s="192" t="s">
        <v>1</v>
      </c>
      <c r="N156" s="193" t="s">
        <v>52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194</v>
      </c>
      <c r="AT156" s="143" t="s">
        <v>794</v>
      </c>
      <c r="AU156" s="143" t="s">
        <v>96</v>
      </c>
      <c r="AY156" s="17" t="s">
        <v>245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94</v>
      </c>
      <c r="BK156" s="144">
        <f>ROUND(I156*H156,2)</f>
        <v>0</v>
      </c>
      <c r="BL156" s="17" t="s">
        <v>251</v>
      </c>
      <c r="BM156" s="143" t="s">
        <v>1790</v>
      </c>
    </row>
    <row r="157" spans="2:65" s="12" customFormat="1" ht="11.25">
      <c r="B157" s="152"/>
      <c r="D157" s="146" t="s">
        <v>253</v>
      </c>
      <c r="E157" s="153" t="s">
        <v>1</v>
      </c>
      <c r="F157" s="154" t="s">
        <v>486</v>
      </c>
      <c r="H157" s="155">
        <v>45</v>
      </c>
      <c r="I157" s="156"/>
      <c r="L157" s="152"/>
      <c r="M157" s="157"/>
      <c r="T157" s="158"/>
      <c r="AT157" s="153" t="s">
        <v>253</v>
      </c>
      <c r="AU157" s="153" t="s">
        <v>96</v>
      </c>
      <c r="AV157" s="12" t="s">
        <v>96</v>
      </c>
      <c r="AW157" s="12" t="s">
        <v>40</v>
      </c>
      <c r="AX157" s="12" t="s">
        <v>94</v>
      </c>
      <c r="AY157" s="153" t="s">
        <v>245</v>
      </c>
    </row>
    <row r="158" spans="2:65" s="1" customFormat="1" ht="24.2" customHeight="1">
      <c r="B158" s="33"/>
      <c r="C158" s="132" t="s">
        <v>296</v>
      </c>
      <c r="D158" s="132" t="s">
        <v>246</v>
      </c>
      <c r="E158" s="133" t="s">
        <v>1729</v>
      </c>
      <c r="F158" s="134" t="s">
        <v>1730</v>
      </c>
      <c r="G158" s="135" t="s">
        <v>258</v>
      </c>
      <c r="H158" s="136">
        <v>1E-3</v>
      </c>
      <c r="I158" s="137"/>
      <c r="J158" s="138">
        <f>ROUND(I158*H158,2)</f>
        <v>0</v>
      </c>
      <c r="K158" s="134" t="s">
        <v>250</v>
      </c>
      <c r="L158" s="33"/>
      <c r="M158" s="139" t="s">
        <v>1</v>
      </c>
      <c r="N158" s="140" t="s">
        <v>52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251</v>
      </c>
      <c r="AT158" s="143" t="s">
        <v>246</v>
      </c>
      <c r="AU158" s="143" t="s">
        <v>96</v>
      </c>
      <c r="AY158" s="17" t="s">
        <v>245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94</v>
      </c>
      <c r="BK158" s="144">
        <f>ROUND(I158*H158,2)</f>
        <v>0</v>
      </c>
      <c r="BL158" s="17" t="s">
        <v>251</v>
      </c>
      <c r="BM158" s="143" t="s">
        <v>1791</v>
      </c>
    </row>
    <row r="159" spans="2:65" s="12" customFormat="1" ht="22.5">
      <c r="B159" s="152"/>
      <c r="D159" s="146" t="s">
        <v>253</v>
      </c>
      <c r="E159" s="153" t="s">
        <v>1</v>
      </c>
      <c r="F159" s="154" t="s">
        <v>1792</v>
      </c>
      <c r="H159" s="155">
        <v>1E-3</v>
      </c>
      <c r="I159" s="156"/>
      <c r="L159" s="152"/>
      <c r="M159" s="157"/>
      <c r="T159" s="158"/>
      <c r="AT159" s="153" t="s">
        <v>253</v>
      </c>
      <c r="AU159" s="153" t="s">
        <v>96</v>
      </c>
      <c r="AV159" s="12" t="s">
        <v>96</v>
      </c>
      <c r="AW159" s="12" t="s">
        <v>40</v>
      </c>
      <c r="AX159" s="12" t="s">
        <v>94</v>
      </c>
      <c r="AY159" s="153" t="s">
        <v>245</v>
      </c>
    </row>
    <row r="160" spans="2:65" s="1" customFormat="1" ht="21.75" customHeight="1">
      <c r="B160" s="33"/>
      <c r="C160" s="184" t="s">
        <v>301</v>
      </c>
      <c r="D160" s="184" t="s">
        <v>794</v>
      </c>
      <c r="E160" s="185" t="s">
        <v>1733</v>
      </c>
      <c r="F160" s="186" t="s">
        <v>1793</v>
      </c>
      <c r="G160" s="187" t="s">
        <v>334</v>
      </c>
      <c r="H160" s="188">
        <v>45</v>
      </c>
      <c r="I160" s="189"/>
      <c r="J160" s="190">
        <f>ROUND(I160*H160,2)</f>
        <v>0</v>
      </c>
      <c r="K160" s="186" t="s">
        <v>266</v>
      </c>
      <c r="L160" s="191"/>
      <c r="M160" s="192" t="s">
        <v>1</v>
      </c>
      <c r="N160" s="193" t="s">
        <v>52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194</v>
      </c>
      <c r="AT160" s="143" t="s">
        <v>794</v>
      </c>
      <c r="AU160" s="143" t="s">
        <v>96</v>
      </c>
      <c r="AY160" s="17" t="s">
        <v>245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94</v>
      </c>
      <c r="BK160" s="144">
        <f>ROUND(I160*H160,2)</f>
        <v>0</v>
      </c>
      <c r="BL160" s="17" t="s">
        <v>251</v>
      </c>
      <c r="BM160" s="143" t="s">
        <v>1794</v>
      </c>
    </row>
    <row r="161" spans="2:65" s="12" customFormat="1" ht="11.25">
      <c r="B161" s="152"/>
      <c r="D161" s="146" t="s">
        <v>253</v>
      </c>
      <c r="E161" s="153" t="s">
        <v>1</v>
      </c>
      <c r="F161" s="154" t="s">
        <v>1795</v>
      </c>
      <c r="H161" s="155">
        <v>45</v>
      </c>
      <c r="I161" s="156"/>
      <c r="L161" s="152"/>
      <c r="M161" s="157"/>
      <c r="T161" s="158"/>
      <c r="AT161" s="153" t="s">
        <v>253</v>
      </c>
      <c r="AU161" s="153" t="s">
        <v>96</v>
      </c>
      <c r="AV161" s="12" t="s">
        <v>96</v>
      </c>
      <c r="AW161" s="12" t="s">
        <v>40</v>
      </c>
      <c r="AX161" s="12" t="s">
        <v>94</v>
      </c>
      <c r="AY161" s="153" t="s">
        <v>245</v>
      </c>
    </row>
    <row r="162" spans="2:65" s="1" customFormat="1" ht="24.2" customHeight="1">
      <c r="B162" s="33"/>
      <c r="C162" s="132" t="s">
        <v>8</v>
      </c>
      <c r="D162" s="132" t="s">
        <v>246</v>
      </c>
      <c r="E162" s="133" t="s">
        <v>1796</v>
      </c>
      <c r="F162" s="134" t="s">
        <v>1797</v>
      </c>
      <c r="G162" s="135" t="s">
        <v>334</v>
      </c>
      <c r="H162" s="136">
        <v>45</v>
      </c>
      <c r="I162" s="137"/>
      <c r="J162" s="138">
        <f>ROUND(I162*H162,2)</f>
        <v>0</v>
      </c>
      <c r="K162" s="134" t="s">
        <v>250</v>
      </c>
      <c r="L162" s="33"/>
      <c r="M162" s="139" t="s">
        <v>1</v>
      </c>
      <c r="N162" s="140" t="s">
        <v>52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251</v>
      </c>
      <c r="AT162" s="143" t="s">
        <v>246</v>
      </c>
      <c r="AU162" s="143" t="s">
        <v>96</v>
      </c>
      <c r="AY162" s="17" t="s">
        <v>245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94</v>
      </c>
      <c r="BK162" s="144">
        <f>ROUND(I162*H162,2)</f>
        <v>0</v>
      </c>
      <c r="BL162" s="17" t="s">
        <v>251</v>
      </c>
      <c r="BM162" s="143" t="s">
        <v>1798</v>
      </c>
    </row>
    <row r="163" spans="2:65" s="12" customFormat="1" ht="11.25">
      <c r="B163" s="152"/>
      <c r="D163" s="146" t="s">
        <v>253</v>
      </c>
      <c r="E163" s="153" t="s">
        <v>1</v>
      </c>
      <c r="F163" s="154" t="s">
        <v>1799</v>
      </c>
      <c r="H163" s="155">
        <v>45</v>
      </c>
      <c r="I163" s="156"/>
      <c r="L163" s="152"/>
      <c r="M163" s="157"/>
      <c r="T163" s="158"/>
      <c r="AT163" s="153" t="s">
        <v>253</v>
      </c>
      <c r="AU163" s="153" t="s">
        <v>96</v>
      </c>
      <c r="AV163" s="12" t="s">
        <v>96</v>
      </c>
      <c r="AW163" s="12" t="s">
        <v>40</v>
      </c>
      <c r="AX163" s="12" t="s">
        <v>94</v>
      </c>
      <c r="AY163" s="153" t="s">
        <v>245</v>
      </c>
    </row>
    <row r="164" spans="2:65" s="1" customFormat="1" ht="24.2" customHeight="1">
      <c r="B164" s="33"/>
      <c r="C164" s="132" t="s">
        <v>314</v>
      </c>
      <c r="D164" s="132" t="s">
        <v>246</v>
      </c>
      <c r="E164" s="133" t="s">
        <v>1305</v>
      </c>
      <c r="F164" s="134" t="s">
        <v>1306</v>
      </c>
      <c r="G164" s="135" t="s">
        <v>249</v>
      </c>
      <c r="H164" s="136">
        <v>13.5</v>
      </c>
      <c r="I164" s="137"/>
      <c r="J164" s="138">
        <f>ROUND(I164*H164,2)</f>
        <v>0</v>
      </c>
      <c r="K164" s="134" t="s">
        <v>250</v>
      </c>
      <c r="L164" s="33"/>
      <c r="M164" s="139" t="s">
        <v>1</v>
      </c>
      <c r="N164" s="140" t="s">
        <v>52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251</v>
      </c>
      <c r="AT164" s="143" t="s">
        <v>246</v>
      </c>
      <c r="AU164" s="143" t="s">
        <v>96</v>
      </c>
      <c r="AY164" s="17" t="s">
        <v>245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94</v>
      </c>
      <c r="BK164" s="144">
        <f>ROUND(I164*H164,2)</f>
        <v>0</v>
      </c>
      <c r="BL164" s="17" t="s">
        <v>251</v>
      </c>
      <c r="BM164" s="143" t="s">
        <v>1800</v>
      </c>
    </row>
    <row r="165" spans="2:65" s="12" customFormat="1" ht="11.25">
      <c r="B165" s="152"/>
      <c r="D165" s="146" t="s">
        <v>253</v>
      </c>
      <c r="E165" s="153" t="s">
        <v>1</v>
      </c>
      <c r="F165" s="154" t="s">
        <v>1801</v>
      </c>
      <c r="H165" s="155">
        <v>13.5</v>
      </c>
      <c r="I165" s="156"/>
      <c r="L165" s="152"/>
      <c r="M165" s="157"/>
      <c r="T165" s="158"/>
      <c r="AT165" s="153" t="s">
        <v>253</v>
      </c>
      <c r="AU165" s="153" t="s">
        <v>96</v>
      </c>
      <c r="AV165" s="12" t="s">
        <v>96</v>
      </c>
      <c r="AW165" s="12" t="s">
        <v>40</v>
      </c>
      <c r="AX165" s="12" t="s">
        <v>94</v>
      </c>
      <c r="AY165" s="153" t="s">
        <v>245</v>
      </c>
    </row>
    <row r="166" spans="2:65" s="1" customFormat="1" ht="16.5" customHeight="1">
      <c r="B166" s="33"/>
      <c r="C166" s="184" t="s">
        <v>322</v>
      </c>
      <c r="D166" s="184" t="s">
        <v>794</v>
      </c>
      <c r="E166" s="185" t="s">
        <v>1309</v>
      </c>
      <c r="F166" s="186" t="s">
        <v>1310</v>
      </c>
      <c r="G166" s="187" t="s">
        <v>350</v>
      </c>
      <c r="H166" s="188">
        <v>0.94499999999999995</v>
      </c>
      <c r="I166" s="189"/>
      <c r="J166" s="190">
        <f>ROUND(I166*H166,2)</f>
        <v>0</v>
      </c>
      <c r="K166" s="186" t="s">
        <v>250</v>
      </c>
      <c r="L166" s="191"/>
      <c r="M166" s="192" t="s">
        <v>1</v>
      </c>
      <c r="N166" s="193" t="s">
        <v>52</v>
      </c>
      <c r="P166" s="141">
        <f>O166*H166</f>
        <v>0</v>
      </c>
      <c r="Q166" s="141">
        <v>0.2</v>
      </c>
      <c r="R166" s="141">
        <f>Q166*H166</f>
        <v>0.189</v>
      </c>
      <c r="S166" s="141">
        <v>0</v>
      </c>
      <c r="T166" s="142">
        <f>S166*H166</f>
        <v>0</v>
      </c>
      <c r="AR166" s="143" t="s">
        <v>194</v>
      </c>
      <c r="AT166" s="143" t="s">
        <v>794</v>
      </c>
      <c r="AU166" s="143" t="s">
        <v>96</v>
      </c>
      <c r="AY166" s="17" t="s">
        <v>245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94</v>
      </c>
      <c r="BK166" s="144">
        <f>ROUND(I166*H166,2)</f>
        <v>0</v>
      </c>
      <c r="BL166" s="17" t="s">
        <v>251</v>
      </c>
      <c r="BM166" s="143" t="s">
        <v>1802</v>
      </c>
    </row>
    <row r="167" spans="2:65" s="12" customFormat="1" ht="11.25">
      <c r="B167" s="152"/>
      <c r="D167" s="146" t="s">
        <v>253</v>
      </c>
      <c r="E167" s="153" t="s">
        <v>1</v>
      </c>
      <c r="F167" s="154" t="s">
        <v>1803</v>
      </c>
      <c r="H167" s="155">
        <v>0.94499999999999995</v>
      </c>
      <c r="I167" s="156"/>
      <c r="L167" s="152"/>
      <c r="M167" s="157"/>
      <c r="T167" s="158"/>
      <c r="AT167" s="153" t="s">
        <v>253</v>
      </c>
      <c r="AU167" s="153" t="s">
        <v>96</v>
      </c>
      <c r="AV167" s="12" t="s">
        <v>96</v>
      </c>
      <c r="AW167" s="12" t="s">
        <v>40</v>
      </c>
      <c r="AX167" s="12" t="s">
        <v>94</v>
      </c>
      <c r="AY167" s="153" t="s">
        <v>245</v>
      </c>
    </row>
    <row r="168" spans="2:65" s="1" customFormat="1" ht="16.5" customHeight="1">
      <c r="B168" s="33"/>
      <c r="C168" s="132" t="s">
        <v>324</v>
      </c>
      <c r="D168" s="132" t="s">
        <v>246</v>
      </c>
      <c r="E168" s="133" t="s">
        <v>1313</v>
      </c>
      <c r="F168" s="134" t="s">
        <v>1314</v>
      </c>
      <c r="G168" s="135" t="s">
        <v>350</v>
      </c>
      <c r="H168" s="136">
        <v>0.67500000000000004</v>
      </c>
      <c r="I168" s="137"/>
      <c r="J168" s="138">
        <f>ROUND(I168*H168,2)</f>
        <v>0</v>
      </c>
      <c r="K168" s="134" t="s">
        <v>250</v>
      </c>
      <c r="L168" s="33"/>
      <c r="M168" s="139" t="s">
        <v>1</v>
      </c>
      <c r="N168" s="140" t="s">
        <v>52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251</v>
      </c>
      <c r="AT168" s="143" t="s">
        <v>246</v>
      </c>
      <c r="AU168" s="143" t="s">
        <v>96</v>
      </c>
      <c r="AY168" s="17" t="s">
        <v>245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94</v>
      </c>
      <c r="BK168" s="144">
        <f>ROUND(I168*H168,2)</f>
        <v>0</v>
      </c>
      <c r="BL168" s="17" t="s">
        <v>251</v>
      </c>
      <c r="BM168" s="143" t="s">
        <v>1804</v>
      </c>
    </row>
    <row r="169" spans="2:65" s="12" customFormat="1" ht="11.25">
      <c r="B169" s="152"/>
      <c r="D169" s="146" t="s">
        <v>253</v>
      </c>
      <c r="E169" s="153" t="s">
        <v>1</v>
      </c>
      <c r="F169" s="154" t="s">
        <v>1805</v>
      </c>
      <c r="H169" s="155">
        <v>0.67500000000000004</v>
      </c>
      <c r="I169" s="156"/>
      <c r="L169" s="152"/>
      <c r="M169" s="157"/>
      <c r="T169" s="158"/>
      <c r="AT169" s="153" t="s">
        <v>253</v>
      </c>
      <c r="AU169" s="153" t="s">
        <v>96</v>
      </c>
      <c r="AV169" s="12" t="s">
        <v>96</v>
      </c>
      <c r="AW169" s="12" t="s">
        <v>40</v>
      </c>
      <c r="AX169" s="12" t="s">
        <v>94</v>
      </c>
      <c r="AY169" s="153" t="s">
        <v>245</v>
      </c>
    </row>
    <row r="170" spans="2:65" s="11" customFormat="1" ht="11.25">
      <c r="B170" s="145"/>
      <c r="D170" s="146" t="s">
        <v>253</v>
      </c>
      <c r="E170" s="147" t="s">
        <v>1</v>
      </c>
      <c r="F170" s="148" t="s">
        <v>1317</v>
      </c>
      <c r="H170" s="147" t="s">
        <v>1</v>
      </c>
      <c r="I170" s="149"/>
      <c r="L170" s="145"/>
      <c r="M170" s="150"/>
      <c r="T170" s="151"/>
      <c r="AT170" s="147" t="s">
        <v>253</v>
      </c>
      <c r="AU170" s="147" t="s">
        <v>96</v>
      </c>
      <c r="AV170" s="11" t="s">
        <v>94</v>
      </c>
      <c r="AW170" s="11" t="s">
        <v>40</v>
      </c>
      <c r="AX170" s="11" t="s">
        <v>87</v>
      </c>
      <c r="AY170" s="147" t="s">
        <v>245</v>
      </c>
    </row>
    <row r="171" spans="2:65" s="1" customFormat="1" ht="21.75" customHeight="1">
      <c r="B171" s="33"/>
      <c r="C171" s="132" t="s">
        <v>327</v>
      </c>
      <c r="D171" s="132" t="s">
        <v>246</v>
      </c>
      <c r="E171" s="133" t="s">
        <v>1319</v>
      </c>
      <c r="F171" s="134" t="s">
        <v>1320</v>
      </c>
      <c r="G171" s="135" t="s">
        <v>350</v>
      </c>
      <c r="H171" s="136">
        <v>0.67500000000000004</v>
      </c>
      <c r="I171" s="137"/>
      <c r="J171" s="138">
        <f>ROUND(I171*H171,2)</f>
        <v>0</v>
      </c>
      <c r="K171" s="134" t="s">
        <v>250</v>
      </c>
      <c r="L171" s="33"/>
      <c r="M171" s="139" t="s">
        <v>1</v>
      </c>
      <c r="N171" s="140" t="s">
        <v>52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251</v>
      </c>
      <c r="AT171" s="143" t="s">
        <v>246</v>
      </c>
      <c r="AU171" s="143" t="s">
        <v>96</v>
      </c>
      <c r="AY171" s="17" t="s">
        <v>245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94</v>
      </c>
      <c r="BK171" s="144">
        <f>ROUND(I171*H171,2)</f>
        <v>0</v>
      </c>
      <c r="BL171" s="17" t="s">
        <v>251</v>
      </c>
      <c r="BM171" s="143" t="s">
        <v>1806</v>
      </c>
    </row>
    <row r="172" spans="2:65" s="12" customFormat="1" ht="11.25">
      <c r="B172" s="152"/>
      <c r="D172" s="146" t="s">
        <v>253</v>
      </c>
      <c r="E172" s="153" t="s">
        <v>1</v>
      </c>
      <c r="F172" s="154" t="s">
        <v>1807</v>
      </c>
      <c r="H172" s="155">
        <v>0.67500000000000004</v>
      </c>
      <c r="I172" s="156"/>
      <c r="L172" s="152"/>
      <c r="M172" s="157"/>
      <c r="T172" s="158"/>
      <c r="AT172" s="153" t="s">
        <v>253</v>
      </c>
      <c r="AU172" s="153" t="s">
        <v>96</v>
      </c>
      <c r="AV172" s="12" t="s">
        <v>96</v>
      </c>
      <c r="AW172" s="12" t="s">
        <v>40</v>
      </c>
      <c r="AX172" s="12" t="s">
        <v>94</v>
      </c>
      <c r="AY172" s="153" t="s">
        <v>245</v>
      </c>
    </row>
    <row r="173" spans="2:65" s="10" customFormat="1" ht="22.9" customHeight="1">
      <c r="B173" s="122"/>
      <c r="D173" s="123" t="s">
        <v>86</v>
      </c>
      <c r="E173" s="175" t="s">
        <v>1325</v>
      </c>
      <c r="F173" s="175" t="s">
        <v>1326</v>
      </c>
      <c r="I173" s="125"/>
      <c r="J173" s="176">
        <f>BK173</f>
        <v>0</v>
      </c>
      <c r="L173" s="122"/>
      <c r="M173" s="127"/>
      <c r="P173" s="128">
        <f>SUM(P174:P185)</f>
        <v>0</v>
      </c>
      <c r="R173" s="128">
        <f>SUM(R174:R185)</f>
        <v>0</v>
      </c>
      <c r="T173" s="129">
        <f>SUM(T174:T185)</f>
        <v>0</v>
      </c>
      <c r="AR173" s="123" t="s">
        <v>94</v>
      </c>
      <c r="AT173" s="130" t="s">
        <v>86</v>
      </c>
      <c r="AU173" s="130" t="s">
        <v>94</v>
      </c>
      <c r="AY173" s="123" t="s">
        <v>245</v>
      </c>
      <c r="BK173" s="131">
        <f>SUM(BK174:BK185)</f>
        <v>0</v>
      </c>
    </row>
    <row r="174" spans="2:65" s="1" customFormat="1" ht="55.5" customHeight="1">
      <c r="B174" s="33"/>
      <c r="C174" s="132" t="s">
        <v>331</v>
      </c>
      <c r="D174" s="132" t="s">
        <v>246</v>
      </c>
      <c r="E174" s="133" t="s">
        <v>1343</v>
      </c>
      <c r="F174" s="134" t="s">
        <v>1344</v>
      </c>
      <c r="G174" s="135" t="s">
        <v>258</v>
      </c>
      <c r="H174" s="136">
        <v>2E-3</v>
      </c>
      <c r="I174" s="137"/>
      <c r="J174" s="138">
        <f>ROUND(I174*H174,2)</f>
        <v>0</v>
      </c>
      <c r="K174" s="134" t="s">
        <v>266</v>
      </c>
      <c r="L174" s="33"/>
      <c r="M174" s="139" t="s">
        <v>1</v>
      </c>
      <c r="N174" s="140" t="s">
        <v>52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251</v>
      </c>
      <c r="AT174" s="143" t="s">
        <v>246</v>
      </c>
      <c r="AU174" s="143" t="s">
        <v>96</v>
      </c>
      <c r="AY174" s="17" t="s">
        <v>245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94</v>
      </c>
      <c r="BK174" s="144">
        <f>ROUND(I174*H174,2)</f>
        <v>0</v>
      </c>
      <c r="BL174" s="17" t="s">
        <v>251</v>
      </c>
      <c r="BM174" s="143" t="s">
        <v>1808</v>
      </c>
    </row>
    <row r="175" spans="2:65" s="11" customFormat="1" ht="11.25">
      <c r="B175" s="145"/>
      <c r="D175" s="146" t="s">
        <v>253</v>
      </c>
      <c r="E175" s="147" t="s">
        <v>1</v>
      </c>
      <c r="F175" s="148" t="s">
        <v>1170</v>
      </c>
      <c r="H175" s="147" t="s">
        <v>1</v>
      </c>
      <c r="I175" s="149"/>
      <c r="L175" s="145"/>
      <c r="M175" s="150"/>
      <c r="T175" s="151"/>
      <c r="AT175" s="147" t="s">
        <v>253</v>
      </c>
      <c r="AU175" s="147" t="s">
        <v>96</v>
      </c>
      <c r="AV175" s="11" t="s">
        <v>94</v>
      </c>
      <c r="AW175" s="11" t="s">
        <v>40</v>
      </c>
      <c r="AX175" s="11" t="s">
        <v>87</v>
      </c>
      <c r="AY175" s="147" t="s">
        <v>245</v>
      </c>
    </row>
    <row r="176" spans="2:65" s="12" customFormat="1" ht="22.5">
      <c r="B176" s="152"/>
      <c r="D176" s="146" t="s">
        <v>253</v>
      </c>
      <c r="E176" s="153" t="s">
        <v>1</v>
      </c>
      <c r="F176" s="154" t="s">
        <v>1809</v>
      </c>
      <c r="H176" s="155">
        <v>2E-3</v>
      </c>
      <c r="I176" s="156"/>
      <c r="L176" s="152"/>
      <c r="M176" s="157"/>
      <c r="T176" s="158"/>
      <c r="AT176" s="153" t="s">
        <v>253</v>
      </c>
      <c r="AU176" s="153" t="s">
        <v>96</v>
      </c>
      <c r="AV176" s="12" t="s">
        <v>96</v>
      </c>
      <c r="AW176" s="12" t="s">
        <v>40</v>
      </c>
      <c r="AX176" s="12" t="s">
        <v>94</v>
      </c>
      <c r="AY176" s="153" t="s">
        <v>245</v>
      </c>
    </row>
    <row r="177" spans="2:65" s="1" customFormat="1" ht="24.2" customHeight="1">
      <c r="B177" s="33"/>
      <c r="C177" s="132" t="s">
        <v>337</v>
      </c>
      <c r="D177" s="132" t="s">
        <v>246</v>
      </c>
      <c r="E177" s="133" t="s">
        <v>1750</v>
      </c>
      <c r="F177" s="134" t="s">
        <v>1751</v>
      </c>
      <c r="G177" s="135" t="s">
        <v>249</v>
      </c>
      <c r="H177" s="136">
        <v>13.5</v>
      </c>
      <c r="I177" s="137"/>
      <c r="J177" s="138">
        <f>ROUND(I177*H177,2)</f>
        <v>0</v>
      </c>
      <c r="K177" s="134" t="s">
        <v>250</v>
      </c>
      <c r="L177" s="33"/>
      <c r="M177" s="139" t="s">
        <v>1</v>
      </c>
      <c r="N177" s="140" t="s">
        <v>52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251</v>
      </c>
      <c r="AT177" s="143" t="s">
        <v>246</v>
      </c>
      <c r="AU177" s="143" t="s">
        <v>96</v>
      </c>
      <c r="AY177" s="17" t="s">
        <v>245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94</v>
      </c>
      <c r="BK177" s="144">
        <f>ROUND(I177*H177,2)</f>
        <v>0</v>
      </c>
      <c r="BL177" s="17" t="s">
        <v>251</v>
      </c>
      <c r="BM177" s="143" t="s">
        <v>1810</v>
      </c>
    </row>
    <row r="178" spans="2:65" s="12" customFormat="1" ht="11.25">
      <c r="B178" s="152"/>
      <c r="D178" s="146" t="s">
        <v>253</v>
      </c>
      <c r="E178" s="153" t="s">
        <v>1</v>
      </c>
      <c r="F178" s="154" t="s">
        <v>1811</v>
      </c>
      <c r="H178" s="155">
        <v>13.5</v>
      </c>
      <c r="I178" s="156"/>
      <c r="L178" s="152"/>
      <c r="M178" s="157"/>
      <c r="T178" s="158"/>
      <c r="AT178" s="153" t="s">
        <v>253</v>
      </c>
      <c r="AU178" s="153" t="s">
        <v>96</v>
      </c>
      <c r="AV178" s="12" t="s">
        <v>96</v>
      </c>
      <c r="AW178" s="12" t="s">
        <v>40</v>
      </c>
      <c r="AX178" s="12" t="s">
        <v>94</v>
      </c>
      <c r="AY178" s="153" t="s">
        <v>245</v>
      </c>
    </row>
    <row r="179" spans="2:65" s="1" customFormat="1" ht="16.5" customHeight="1">
      <c r="B179" s="33"/>
      <c r="C179" s="132" t="s">
        <v>342</v>
      </c>
      <c r="D179" s="132" t="s">
        <v>246</v>
      </c>
      <c r="E179" s="133" t="s">
        <v>1812</v>
      </c>
      <c r="F179" s="134" t="s">
        <v>1813</v>
      </c>
      <c r="G179" s="135" t="s">
        <v>334</v>
      </c>
      <c r="H179" s="136">
        <v>45</v>
      </c>
      <c r="I179" s="137"/>
      <c r="J179" s="138">
        <f>ROUND(I179*H179,2)</f>
        <v>0</v>
      </c>
      <c r="K179" s="134" t="s">
        <v>266</v>
      </c>
      <c r="L179" s="33"/>
      <c r="M179" s="139" t="s">
        <v>1</v>
      </c>
      <c r="N179" s="140" t="s">
        <v>52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251</v>
      </c>
      <c r="AT179" s="143" t="s">
        <v>246</v>
      </c>
      <c r="AU179" s="143" t="s">
        <v>96</v>
      </c>
      <c r="AY179" s="17" t="s">
        <v>245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94</v>
      </c>
      <c r="BK179" s="144">
        <f>ROUND(I179*H179,2)</f>
        <v>0</v>
      </c>
      <c r="BL179" s="17" t="s">
        <v>251</v>
      </c>
      <c r="BM179" s="143" t="s">
        <v>1814</v>
      </c>
    </row>
    <row r="180" spans="2:65" s="12" customFormat="1" ht="11.25">
      <c r="B180" s="152"/>
      <c r="D180" s="146" t="s">
        <v>253</v>
      </c>
      <c r="E180" s="153" t="s">
        <v>1</v>
      </c>
      <c r="F180" s="154" t="s">
        <v>1815</v>
      </c>
      <c r="H180" s="155">
        <v>45</v>
      </c>
      <c r="I180" s="156"/>
      <c r="L180" s="152"/>
      <c r="M180" s="157"/>
      <c r="T180" s="158"/>
      <c r="AT180" s="153" t="s">
        <v>253</v>
      </c>
      <c r="AU180" s="153" t="s">
        <v>96</v>
      </c>
      <c r="AV180" s="12" t="s">
        <v>96</v>
      </c>
      <c r="AW180" s="12" t="s">
        <v>40</v>
      </c>
      <c r="AX180" s="12" t="s">
        <v>94</v>
      </c>
      <c r="AY180" s="153" t="s">
        <v>245</v>
      </c>
    </row>
    <row r="181" spans="2:65" s="1" customFormat="1" ht="16.5" customHeight="1">
      <c r="B181" s="33"/>
      <c r="C181" s="132" t="s">
        <v>347</v>
      </c>
      <c r="D181" s="132" t="s">
        <v>246</v>
      </c>
      <c r="E181" s="133" t="s">
        <v>1313</v>
      </c>
      <c r="F181" s="134" t="s">
        <v>1314</v>
      </c>
      <c r="G181" s="135" t="s">
        <v>350</v>
      </c>
      <c r="H181" s="136">
        <v>3.375</v>
      </c>
      <c r="I181" s="137"/>
      <c r="J181" s="138">
        <f>ROUND(I181*H181,2)</f>
        <v>0</v>
      </c>
      <c r="K181" s="134" t="s">
        <v>250</v>
      </c>
      <c r="L181" s="33"/>
      <c r="M181" s="139" t="s">
        <v>1</v>
      </c>
      <c r="N181" s="140" t="s">
        <v>52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251</v>
      </c>
      <c r="AT181" s="143" t="s">
        <v>246</v>
      </c>
      <c r="AU181" s="143" t="s">
        <v>96</v>
      </c>
      <c r="AY181" s="17" t="s">
        <v>245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94</v>
      </c>
      <c r="BK181" s="144">
        <f>ROUND(I181*H181,2)</f>
        <v>0</v>
      </c>
      <c r="BL181" s="17" t="s">
        <v>251</v>
      </c>
      <c r="BM181" s="143" t="s">
        <v>1816</v>
      </c>
    </row>
    <row r="182" spans="2:65" s="12" customFormat="1" ht="22.5">
      <c r="B182" s="152"/>
      <c r="D182" s="146" t="s">
        <v>253</v>
      </c>
      <c r="E182" s="153" t="s">
        <v>1</v>
      </c>
      <c r="F182" s="154" t="s">
        <v>1817</v>
      </c>
      <c r="H182" s="155">
        <v>3.375</v>
      </c>
      <c r="I182" s="156"/>
      <c r="L182" s="152"/>
      <c r="M182" s="157"/>
      <c r="T182" s="158"/>
      <c r="AT182" s="153" t="s">
        <v>253</v>
      </c>
      <c r="AU182" s="153" t="s">
        <v>96</v>
      </c>
      <c r="AV182" s="12" t="s">
        <v>96</v>
      </c>
      <c r="AW182" s="12" t="s">
        <v>40</v>
      </c>
      <c r="AX182" s="12" t="s">
        <v>94</v>
      </c>
      <c r="AY182" s="153" t="s">
        <v>245</v>
      </c>
    </row>
    <row r="183" spans="2:65" s="11" customFormat="1" ht="11.25">
      <c r="B183" s="145"/>
      <c r="D183" s="146" t="s">
        <v>253</v>
      </c>
      <c r="E183" s="147" t="s">
        <v>1</v>
      </c>
      <c r="F183" s="148" t="s">
        <v>1317</v>
      </c>
      <c r="H183" s="147" t="s">
        <v>1</v>
      </c>
      <c r="I183" s="149"/>
      <c r="L183" s="145"/>
      <c r="M183" s="150"/>
      <c r="T183" s="151"/>
      <c r="AT183" s="147" t="s">
        <v>253</v>
      </c>
      <c r="AU183" s="147" t="s">
        <v>96</v>
      </c>
      <c r="AV183" s="11" t="s">
        <v>94</v>
      </c>
      <c r="AW183" s="11" t="s">
        <v>40</v>
      </c>
      <c r="AX183" s="11" t="s">
        <v>87</v>
      </c>
      <c r="AY183" s="147" t="s">
        <v>245</v>
      </c>
    </row>
    <row r="184" spans="2:65" s="1" customFormat="1" ht="21.75" customHeight="1">
      <c r="B184" s="33"/>
      <c r="C184" s="132" t="s">
        <v>7</v>
      </c>
      <c r="D184" s="132" t="s">
        <v>246</v>
      </c>
      <c r="E184" s="133" t="s">
        <v>1319</v>
      </c>
      <c r="F184" s="134" t="s">
        <v>1320</v>
      </c>
      <c r="G184" s="135" t="s">
        <v>350</v>
      </c>
      <c r="H184" s="136">
        <v>3.375</v>
      </c>
      <c r="I184" s="137"/>
      <c r="J184" s="138">
        <f>ROUND(I184*H184,2)</f>
        <v>0</v>
      </c>
      <c r="K184" s="134" t="s">
        <v>250</v>
      </c>
      <c r="L184" s="33"/>
      <c r="M184" s="139" t="s">
        <v>1</v>
      </c>
      <c r="N184" s="140" t="s">
        <v>52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251</v>
      </c>
      <c r="AT184" s="143" t="s">
        <v>246</v>
      </c>
      <c r="AU184" s="143" t="s">
        <v>96</v>
      </c>
      <c r="AY184" s="17" t="s">
        <v>245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94</v>
      </c>
      <c r="BK184" s="144">
        <f>ROUND(I184*H184,2)</f>
        <v>0</v>
      </c>
      <c r="BL184" s="17" t="s">
        <v>251</v>
      </c>
      <c r="BM184" s="143" t="s">
        <v>1818</v>
      </c>
    </row>
    <row r="185" spans="2:65" s="12" customFormat="1" ht="11.25">
      <c r="B185" s="152"/>
      <c r="D185" s="146" t="s">
        <v>253</v>
      </c>
      <c r="E185" s="153" t="s">
        <v>1</v>
      </c>
      <c r="F185" s="154" t="s">
        <v>1819</v>
      </c>
      <c r="H185" s="155">
        <v>3.375</v>
      </c>
      <c r="I185" s="156"/>
      <c r="L185" s="152"/>
      <c r="M185" s="157"/>
      <c r="T185" s="158"/>
      <c r="AT185" s="153" t="s">
        <v>253</v>
      </c>
      <c r="AU185" s="153" t="s">
        <v>96</v>
      </c>
      <c r="AV185" s="12" t="s">
        <v>96</v>
      </c>
      <c r="AW185" s="12" t="s">
        <v>40</v>
      </c>
      <c r="AX185" s="12" t="s">
        <v>94</v>
      </c>
      <c r="AY185" s="153" t="s">
        <v>245</v>
      </c>
    </row>
    <row r="186" spans="2:65" s="10" customFormat="1" ht="22.9" customHeight="1">
      <c r="B186" s="122"/>
      <c r="D186" s="123" t="s">
        <v>86</v>
      </c>
      <c r="E186" s="175" t="s">
        <v>968</v>
      </c>
      <c r="F186" s="175" t="s">
        <v>969</v>
      </c>
      <c r="I186" s="125"/>
      <c r="J186" s="176">
        <f>BK186</f>
        <v>0</v>
      </c>
      <c r="L186" s="122"/>
      <c r="M186" s="127"/>
      <c r="P186" s="128">
        <f>P187</f>
        <v>0</v>
      </c>
      <c r="R186" s="128">
        <f>R187</f>
        <v>0</v>
      </c>
      <c r="T186" s="129">
        <f>T187</f>
        <v>0</v>
      </c>
      <c r="AR186" s="123" t="s">
        <v>94</v>
      </c>
      <c r="AT186" s="130" t="s">
        <v>86</v>
      </c>
      <c r="AU186" s="130" t="s">
        <v>94</v>
      </c>
      <c r="AY186" s="123" t="s">
        <v>245</v>
      </c>
      <c r="BK186" s="131">
        <f>BK187</f>
        <v>0</v>
      </c>
    </row>
    <row r="187" spans="2:65" s="1" customFormat="1" ht="24.2" customHeight="1">
      <c r="B187" s="33"/>
      <c r="C187" s="132" t="s">
        <v>359</v>
      </c>
      <c r="D187" s="132" t="s">
        <v>246</v>
      </c>
      <c r="E187" s="133" t="s">
        <v>1158</v>
      </c>
      <c r="F187" s="134" t="s">
        <v>1159</v>
      </c>
      <c r="G187" s="135" t="s">
        <v>258</v>
      </c>
      <c r="H187" s="136">
        <v>0.53900000000000003</v>
      </c>
      <c r="I187" s="137"/>
      <c r="J187" s="138">
        <f>ROUND(I187*H187,2)</f>
        <v>0</v>
      </c>
      <c r="K187" s="134" t="s">
        <v>250</v>
      </c>
      <c r="L187" s="33"/>
      <c r="M187" s="166" t="s">
        <v>1</v>
      </c>
      <c r="N187" s="167" t="s">
        <v>52</v>
      </c>
      <c r="O187" s="168"/>
      <c r="P187" s="169">
        <f>O187*H187</f>
        <v>0</v>
      </c>
      <c r="Q187" s="169">
        <v>0</v>
      </c>
      <c r="R187" s="169">
        <f>Q187*H187</f>
        <v>0</v>
      </c>
      <c r="S187" s="169">
        <v>0</v>
      </c>
      <c r="T187" s="170">
        <f>S187*H187</f>
        <v>0</v>
      </c>
      <c r="AR187" s="143" t="s">
        <v>251</v>
      </c>
      <c r="AT187" s="143" t="s">
        <v>246</v>
      </c>
      <c r="AU187" s="143" t="s">
        <v>96</v>
      </c>
      <c r="AY187" s="17" t="s">
        <v>245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94</v>
      </c>
      <c r="BK187" s="144">
        <f>ROUND(I187*H187,2)</f>
        <v>0</v>
      </c>
      <c r="BL187" s="17" t="s">
        <v>251</v>
      </c>
      <c r="BM187" s="143" t="s">
        <v>1820</v>
      </c>
    </row>
    <row r="188" spans="2:65" s="1" customFormat="1" ht="6.95" customHeight="1">
      <c r="B188" s="45"/>
      <c r="C188" s="46"/>
      <c r="D188" s="46"/>
      <c r="E188" s="46"/>
      <c r="F188" s="46"/>
      <c r="G188" s="46"/>
      <c r="H188" s="46"/>
      <c r="I188" s="46"/>
      <c r="J188" s="46"/>
      <c r="K188" s="46"/>
      <c r="L188" s="33"/>
    </row>
  </sheetData>
  <sheetProtection algorithmName="SHA-512" hashValue="std4X6t3fRMW8ZWfXA7OO5jQOmYS3qEyXJA2mHWhkx53qCfEHEVfDiBjzf8vXYx/9t8rIw98Yjm/GbkMSeEaxA==" saltValue="KrZlsn94TwjiV8lRl34bvKVy9C/t7B7nCSXyV1mO6724Zg/nFmMgbvUYP4m8zaaOuGj11xf/E81bBlbUIgNDfw==" spinCount="100000" sheet="1" objects="1" scenarios="1" formatColumns="0" formatRows="0" autoFilter="0"/>
  <autoFilter ref="C127:K187" xr:uid="{00000000-0009-0000-0000-00000B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  <pageSetUpPr fitToPage="1"/>
  </sheetPr>
  <dimension ref="B2:BM21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143</v>
      </c>
      <c r="AZ2" s="94" t="s">
        <v>1821</v>
      </c>
      <c r="BA2" s="94" t="s">
        <v>1</v>
      </c>
      <c r="BB2" s="94" t="s">
        <v>1</v>
      </c>
      <c r="BC2" s="94" t="s">
        <v>1822</v>
      </c>
      <c r="BD2" s="94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94" t="s">
        <v>1005</v>
      </c>
      <c r="BA3" s="94" t="s">
        <v>1</v>
      </c>
      <c r="BB3" s="94" t="s">
        <v>1</v>
      </c>
      <c r="BC3" s="94" t="s">
        <v>1823</v>
      </c>
      <c r="BD3" s="94" t="s">
        <v>96</v>
      </c>
    </row>
    <row r="4" spans="2:56" ht="24.95" customHeight="1">
      <c r="B4" s="20"/>
      <c r="D4" s="21" t="s">
        <v>183</v>
      </c>
      <c r="L4" s="20"/>
      <c r="M4" s="95" t="s">
        <v>10</v>
      </c>
      <c r="AT4" s="17" t="s">
        <v>4</v>
      </c>
      <c r="AZ4" s="94" t="s">
        <v>1824</v>
      </c>
      <c r="BA4" s="94" t="s">
        <v>1</v>
      </c>
      <c r="BB4" s="94" t="s">
        <v>1</v>
      </c>
      <c r="BC4" s="94" t="s">
        <v>1825</v>
      </c>
      <c r="BD4" s="94" t="s">
        <v>96</v>
      </c>
    </row>
    <row r="5" spans="2:56" ht="6.95" customHeight="1">
      <c r="B5" s="20"/>
      <c r="L5" s="20"/>
      <c r="AZ5" s="94" t="s">
        <v>984</v>
      </c>
      <c r="BA5" s="94" t="s">
        <v>1</v>
      </c>
      <c r="BB5" s="94" t="s">
        <v>1</v>
      </c>
      <c r="BC5" s="94" t="s">
        <v>1826</v>
      </c>
      <c r="BD5" s="94" t="s">
        <v>96</v>
      </c>
    </row>
    <row r="6" spans="2:56" ht="12" customHeight="1">
      <c r="B6" s="20"/>
      <c r="D6" s="27" t="s">
        <v>16</v>
      </c>
      <c r="L6" s="20"/>
      <c r="AZ6" s="94" t="s">
        <v>1827</v>
      </c>
      <c r="BA6" s="94" t="s">
        <v>1</v>
      </c>
      <c r="BB6" s="94" t="s">
        <v>1</v>
      </c>
      <c r="BC6" s="94" t="s">
        <v>114</v>
      </c>
      <c r="BD6" s="94" t="s">
        <v>96</v>
      </c>
    </row>
    <row r="7" spans="2:5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  <c r="AZ7" s="94" t="s">
        <v>1828</v>
      </c>
      <c r="BA7" s="94" t="s">
        <v>1</v>
      </c>
      <c r="BB7" s="94" t="s">
        <v>1</v>
      </c>
      <c r="BC7" s="94" t="s">
        <v>1829</v>
      </c>
      <c r="BD7" s="94" t="s">
        <v>96</v>
      </c>
    </row>
    <row r="8" spans="2:56" ht="12.75">
      <c r="B8" s="20"/>
      <c r="D8" s="27" t="s">
        <v>192</v>
      </c>
      <c r="L8" s="20"/>
      <c r="AZ8" s="94" t="s">
        <v>1830</v>
      </c>
      <c r="BA8" s="94" t="s">
        <v>1</v>
      </c>
      <c r="BB8" s="94" t="s">
        <v>1</v>
      </c>
      <c r="BC8" s="94" t="s">
        <v>1829</v>
      </c>
      <c r="BD8" s="94" t="s">
        <v>96</v>
      </c>
    </row>
    <row r="9" spans="2:56" ht="16.5" customHeight="1">
      <c r="B9" s="20"/>
      <c r="E9" s="243" t="s">
        <v>195</v>
      </c>
      <c r="F9" s="228"/>
      <c r="G9" s="228"/>
      <c r="H9" s="228"/>
      <c r="L9" s="20"/>
      <c r="AZ9" s="94" t="s">
        <v>982</v>
      </c>
      <c r="BA9" s="94" t="s">
        <v>1</v>
      </c>
      <c r="BB9" s="94" t="s">
        <v>1</v>
      </c>
      <c r="BC9" s="94" t="s">
        <v>1831</v>
      </c>
      <c r="BD9" s="94" t="s">
        <v>96</v>
      </c>
    </row>
    <row r="10" spans="2:56" ht="12" customHeight="1">
      <c r="B10" s="20"/>
      <c r="D10" s="27" t="s">
        <v>198</v>
      </c>
      <c r="L10" s="20"/>
    </row>
    <row r="11" spans="2:56" s="1" customFormat="1" ht="23.25" customHeight="1">
      <c r="B11" s="33"/>
      <c r="E11" s="219" t="s">
        <v>1832</v>
      </c>
      <c r="F11" s="245"/>
      <c r="G11" s="245"/>
      <c r="H11" s="245"/>
      <c r="L11" s="33"/>
    </row>
    <row r="12" spans="2:56" s="1" customFormat="1" ht="12" customHeight="1">
      <c r="B12" s="33"/>
      <c r="D12" s="27" t="s">
        <v>1023</v>
      </c>
      <c r="L12" s="33"/>
    </row>
    <row r="13" spans="2:56" s="1" customFormat="1" ht="30" customHeight="1">
      <c r="B13" s="33"/>
      <c r="E13" s="208" t="s">
        <v>1833</v>
      </c>
      <c r="F13" s="245"/>
      <c r="G13" s="245"/>
      <c r="H13" s="245"/>
      <c r="L13" s="33"/>
    </row>
    <row r="14" spans="2:56" s="1" customFormat="1" ht="11.25">
      <c r="B14" s="33"/>
      <c r="L14" s="33"/>
    </row>
    <row r="15" spans="2:56" s="1" customFormat="1" ht="12" customHeight="1">
      <c r="B15" s="33"/>
      <c r="D15" s="27" t="s">
        <v>18</v>
      </c>
      <c r="F15" s="25" t="s">
        <v>140</v>
      </c>
      <c r="I15" s="27" t="s">
        <v>20</v>
      </c>
      <c r="J15" s="25" t="s">
        <v>1834</v>
      </c>
      <c r="L15" s="33"/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28. 1. 2025</v>
      </c>
      <c r="L16" s="33"/>
    </row>
    <row r="17" spans="2:12" s="1" customFormat="1" ht="21.75" customHeight="1">
      <c r="B17" s="33"/>
      <c r="D17" s="24" t="s">
        <v>26</v>
      </c>
      <c r="F17" s="29" t="s">
        <v>1835</v>
      </c>
      <c r="I17" s="24" t="s">
        <v>28</v>
      </c>
      <c r="J17" s="29" t="s">
        <v>1836</v>
      </c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6" t="str">
        <f>'Rekapitulace stavby'!E14</f>
        <v>Vyplň údaj</v>
      </c>
      <c r="F22" s="227"/>
      <c r="G22" s="227"/>
      <c r="H22" s="227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37</v>
      </c>
      <c r="L24" s="33"/>
    </row>
    <row r="25" spans="2:12" s="1" customFormat="1" ht="18" customHeight="1">
      <c r="B25" s="33"/>
      <c r="E25" s="25" t="s">
        <v>38</v>
      </c>
      <c r="I25" s="27" t="s">
        <v>33</v>
      </c>
      <c r="J25" s="25" t="s">
        <v>39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41</v>
      </c>
      <c r="I27" s="27" t="s">
        <v>31</v>
      </c>
      <c r="J27" s="25" t="s">
        <v>42</v>
      </c>
      <c r="L27" s="33"/>
    </row>
    <row r="28" spans="2:12" s="1" customFormat="1" ht="18" customHeight="1">
      <c r="B28" s="33"/>
      <c r="E28" s="25" t="s">
        <v>220</v>
      </c>
      <c r="I28" s="27" t="s">
        <v>33</v>
      </c>
      <c r="J28" s="25" t="s">
        <v>44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45</v>
      </c>
      <c r="L30" s="33"/>
    </row>
    <row r="31" spans="2:12" s="7" customFormat="1" ht="16.5" customHeight="1">
      <c r="B31" s="96"/>
      <c r="E31" s="232" t="s">
        <v>1</v>
      </c>
      <c r="F31" s="232"/>
      <c r="G31" s="232"/>
      <c r="H31" s="232"/>
      <c r="L31" s="96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7" t="s">
        <v>47</v>
      </c>
      <c r="J34" s="67">
        <f>ROUND(J128,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49</v>
      </c>
      <c r="I36" s="36" t="s">
        <v>48</v>
      </c>
      <c r="J36" s="36" t="s">
        <v>50</v>
      </c>
      <c r="L36" s="33"/>
    </row>
    <row r="37" spans="2:12" s="1" customFormat="1" ht="14.45" customHeight="1">
      <c r="B37" s="33"/>
      <c r="D37" s="56" t="s">
        <v>51</v>
      </c>
      <c r="E37" s="27" t="s">
        <v>52</v>
      </c>
      <c r="F37" s="87">
        <f>ROUND((SUM(BE128:BE217)),  2)</f>
        <v>0</v>
      </c>
      <c r="I37" s="98">
        <v>0.21</v>
      </c>
      <c r="J37" s="87">
        <f>ROUND(((SUM(BE128:BE217))*I37),  2)</f>
        <v>0</v>
      </c>
      <c r="L37" s="33"/>
    </row>
    <row r="38" spans="2:12" s="1" customFormat="1" ht="14.45" customHeight="1">
      <c r="B38" s="33"/>
      <c r="E38" s="27" t="s">
        <v>53</v>
      </c>
      <c r="F38" s="87">
        <f>ROUND((SUM(BF128:BF217)),  2)</f>
        <v>0</v>
      </c>
      <c r="I38" s="98">
        <v>0.12</v>
      </c>
      <c r="J38" s="87">
        <f>ROUND(((SUM(BF128:BF217))*I38),  2)</f>
        <v>0</v>
      </c>
      <c r="L38" s="33"/>
    </row>
    <row r="39" spans="2:12" s="1" customFormat="1" ht="14.45" hidden="1" customHeight="1">
      <c r="B39" s="33"/>
      <c r="E39" s="27" t="s">
        <v>54</v>
      </c>
      <c r="F39" s="87">
        <f>ROUND((SUM(BG128:BG217)),  2)</f>
        <v>0</v>
      </c>
      <c r="I39" s="98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55</v>
      </c>
      <c r="F40" s="87">
        <f>ROUND((SUM(BH128:BH217)),  2)</f>
        <v>0</v>
      </c>
      <c r="I40" s="98">
        <v>0.12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56</v>
      </c>
      <c r="F41" s="87">
        <f>ROUND((SUM(BI128:BI217)),  2)</f>
        <v>0</v>
      </c>
      <c r="I41" s="98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9"/>
      <c r="D43" s="100" t="s">
        <v>57</v>
      </c>
      <c r="E43" s="58"/>
      <c r="F43" s="58"/>
      <c r="G43" s="101" t="s">
        <v>58</v>
      </c>
      <c r="H43" s="102" t="s">
        <v>59</v>
      </c>
      <c r="I43" s="58"/>
      <c r="J43" s="103">
        <f>SUM(J34:J41)</f>
        <v>0</v>
      </c>
      <c r="K43" s="104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ht="16.5" customHeight="1">
      <c r="B86" s="20"/>
      <c r="E86" s="243" t="s">
        <v>195</v>
      </c>
      <c r="F86" s="228"/>
      <c r="G86" s="228"/>
      <c r="H86" s="228"/>
      <c r="L86" s="20"/>
    </row>
    <row r="87" spans="2:12" ht="12" customHeight="1">
      <c r="B87" s="20"/>
      <c r="C87" s="27" t="s">
        <v>198</v>
      </c>
      <c r="L87" s="20"/>
    </row>
    <row r="88" spans="2:12" s="1" customFormat="1" ht="23.25" customHeight="1">
      <c r="B88" s="33"/>
      <c r="E88" s="219" t="s">
        <v>1832</v>
      </c>
      <c r="F88" s="245"/>
      <c r="G88" s="245"/>
      <c r="H88" s="245"/>
      <c r="L88" s="33"/>
    </row>
    <row r="89" spans="2:12" s="1" customFormat="1" ht="12" customHeight="1">
      <c r="B89" s="33"/>
      <c r="C89" s="27" t="s">
        <v>1023</v>
      </c>
      <c r="L89" s="33"/>
    </row>
    <row r="90" spans="2:12" s="1" customFormat="1" ht="30" customHeight="1">
      <c r="B90" s="33"/>
      <c r="E90" s="208" t="str">
        <f>E13</f>
        <v>SO 06.1 - vodovodní přípojka - přímé výdaje na hlavní část projektu</v>
      </c>
      <c r="F90" s="245"/>
      <c r="G90" s="245"/>
      <c r="H90" s="245"/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7" t="s">
        <v>22</v>
      </c>
      <c r="F92" s="25" t="str">
        <f>F16</f>
        <v>Jihlava</v>
      </c>
      <c r="I92" s="27" t="s">
        <v>24</v>
      </c>
      <c r="J92" s="53" t="str">
        <f>IF(J16="","",J16)</f>
        <v>28. 1. 2025</v>
      </c>
      <c r="L92" s="33"/>
    </row>
    <row r="93" spans="2:12" s="1" customFormat="1" ht="6.95" customHeight="1">
      <c r="B93" s="33"/>
      <c r="L93" s="33"/>
    </row>
    <row r="94" spans="2:12" s="1" customFormat="1" ht="15.2" customHeight="1">
      <c r="B94" s="33"/>
      <c r="C94" s="27" t="s">
        <v>30</v>
      </c>
      <c r="F94" s="25" t="str">
        <f>E19</f>
        <v>Statutární město Jihlava</v>
      </c>
      <c r="I94" s="27" t="s">
        <v>36</v>
      </c>
      <c r="J94" s="31" t="str">
        <f>E25</f>
        <v>Ing. Zdeněk Sendler</v>
      </c>
      <c r="L94" s="33"/>
    </row>
    <row r="95" spans="2:12" s="1" customFormat="1" ht="15.2" customHeight="1">
      <c r="B95" s="33"/>
      <c r="C95" s="27" t="s">
        <v>34</v>
      </c>
      <c r="F95" s="25" t="str">
        <f>IF(E22="","",E22)</f>
        <v>Vyplň údaj</v>
      </c>
      <c r="I95" s="27" t="s">
        <v>41</v>
      </c>
      <c r="J95" s="31" t="str">
        <f>E28</f>
        <v>Obrtel Michal</v>
      </c>
      <c r="L95" s="33"/>
    </row>
    <row r="96" spans="2:12" s="1" customFormat="1" ht="10.35" customHeight="1">
      <c r="B96" s="33"/>
      <c r="L96" s="33"/>
    </row>
    <row r="97" spans="2:47" s="1" customFormat="1" ht="29.25" customHeight="1">
      <c r="B97" s="33"/>
      <c r="C97" s="107" t="s">
        <v>222</v>
      </c>
      <c r="D97" s="99"/>
      <c r="E97" s="99"/>
      <c r="F97" s="99"/>
      <c r="G97" s="99"/>
      <c r="H97" s="99"/>
      <c r="I97" s="99"/>
      <c r="J97" s="108" t="s">
        <v>223</v>
      </c>
      <c r="K97" s="99"/>
      <c r="L97" s="33"/>
    </row>
    <row r="98" spans="2:47" s="1" customFormat="1" ht="10.35" customHeight="1">
      <c r="B98" s="33"/>
      <c r="L98" s="33"/>
    </row>
    <row r="99" spans="2:47" s="1" customFormat="1" ht="22.9" customHeight="1">
      <c r="B99" s="33"/>
      <c r="C99" s="109" t="s">
        <v>224</v>
      </c>
      <c r="J99" s="67">
        <f>J128</f>
        <v>0</v>
      </c>
      <c r="L99" s="33"/>
      <c r="AU99" s="17" t="s">
        <v>225</v>
      </c>
    </row>
    <row r="100" spans="2:47" s="8" customFormat="1" ht="24.95" customHeight="1">
      <c r="B100" s="110"/>
      <c r="D100" s="111" t="s">
        <v>674</v>
      </c>
      <c r="E100" s="112"/>
      <c r="F100" s="112"/>
      <c r="G100" s="112"/>
      <c r="H100" s="112"/>
      <c r="I100" s="112"/>
      <c r="J100" s="113">
        <f>J129</f>
        <v>0</v>
      </c>
      <c r="L100" s="110"/>
    </row>
    <row r="101" spans="2:47" s="14" customFormat="1" ht="19.899999999999999" customHeight="1">
      <c r="B101" s="171"/>
      <c r="D101" s="172" t="s">
        <v>675</v>
      </c>
      <c r="E101" s="173"/>
      <c r="F101" s="173"/>
      <c r="G101" s="173"/>
      <c r="H101" s="173"/>
      <c r="I101" s="173"/>
      <c r="J101" s="174">
        <f>J130</f>
        <v>0</v>
      </c>
      <c r="L101" s="171"/>
    </row>
    <row r="102" spans="2:47" s="14" customFormat="1" ht="19.899999999999999" customHeight="1">
      <c r="B102" s="171"/>
      <c r="D102" s="172" t="s">
        <v>1837</v>
      </c>
      <c r="E102" s="173"/>
      <c r="F102" s="173"/>
      <c r="G102" s="173"/>
      <c r="H102" s="173"/>
      <c r="I102" s="173"/>
      <c r="J102" s="174">
        <f>J168</f>
        <v>0</v>
      </c>
      <c r="L102" s="171"/>
    </row>
    <row r="103" spans="2:47" s="14" customFormat="1" ht="19.899999999999999" customHeight="1">
      <c r="B103" s="171"/>
      <c r="D103" s="172" t="s">
        <v>1838</v>
      </c>
      <c r="E103" s="173"/>
      <c r="F103" s="173"/>
      <c r="G103" s="173"/>
      <c r="H103" s="173"/>
      <c r="I103" s="173"/>
      <c r="J103" s="174">
        <f>J189</f>
        <v>0</v>
      </c>
      <c r="L103" s="171"/>
    </row>
    <row r="104" spans="2:47" s="14" customFormat="1" ht="19.899999999999999" customHeight="1">
      <c r="B104" s="171"/>
      <c r="D104" s="172" t="s">
        <v>678</v>
      </c>
      <c r="E104" s="173"/>
      <c r="F104" s="173"/>
      <c r="G104" s="173"/>
      <c r="H104" s="173"/>
      <c r="I104" s="173"/>
      <c r="J104" s="174">
        <f>J216</f>
        <v>0</v>
      </c>
      <c r="L104" s="171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230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16.5" customHeight="1">
      <c r="B114" s="33"/>
      <c r="E114" s="243" t="str">
        <f>E7</f>
        <v>REVITALIZACE PARKU SMETANOVY SADY, JIHLAVA</v>
      </c>
      <c r="F114" s="244"/>
      <c r="G114" s="244"/>
      <c r="H114" s="244"/>
      <c r="L114" s="33"/>
    </row>
    <row r="115" spans="2:63" ht="12" customHeight="1">
      <c r="B115" s="20"/>
      <c r="C115" s="27" t="s">
        <v>192</v>
      </c>
      <c r="L115" s="20"/>
    </row>
    <row r="116" spans="2:63" ht="16.5" customHeight="1">
      <c r="B116" s="20"/>
      <c r="E116" s="243" t="s">
        <v>195</v>
      </c>
      <c r="F116" s="228"/>
      <c r="G116" s="228"/>
      <c r="H116" s="228"/>
      <c r="L116" s="20"/>
    </row>
    <row r="117" spans="2:63" ht="12" customHeight="1">
      <c r="B117" s="20"/>
      <c r="C117" s="27" t="s">
        <v>198</v>
      </c>
      <c r="L117" s="20"/>
    </row>
    <row r="118" spans="2:63" s="1" customFormat="1" ht="23.25" customHeight="1">
      <c r="B118" s="33"/>
      <c r="E118" s="219" t="s">
        <v>1832</v>
      </c>
      <c r="F118" s="245"/>
      <c r="G118" s="245"/>
      <c r="H118" s="245"/>
      <c r="L118" s="33"/>
    </row>
    <row r="119" spans="2:63" s="1" customFormat="1" ht="12" customHeight="1">
      <c r="B119" s="33"/>
      <c r="C119" s="27" t="s">
        <v>1023</v>
      </c>
      <c r="L119" s="33"/>
    </row>
    <row r="120" spans="2:63" s="1" customFormat="1" ht="30" customHeight="1">
      <c r="B120" s="33"/>
      <c r="E120" s="208" t="str">
        <f>E13</f>
        <v>SO 06.1 - vodovodní přípojka - přímé výdaje na hlavní část projektu</v>
      </c>
      <c r="F120" s="245"/>
      <c r="G120" s="245"/>
      <c r="H120" s="245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F16</f>
        <v>Jihlava</v>
      </c>
      <c r="I122" s="27" t="s">
        <v>24</v>
      </c>
      <c r="J122" s="53" t="str">
        <f>IF(J16="","",J16)</f>
        <v>28. 1. 2025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7" t="s">
        <v>30</v>
      </c>
      <c r="F124" s="25" t="str">
        <f>E19</f>
        <v>Statutární město Jihlava</v>
      </c>
      <c r="I124" s="27" t="s">
        <v>36</v>
      </c>
      <c r="J124" s="31" t="str">
        <f>E25</f>
        <v>Ing. Zdeněk Sendler</v>
      </c>
      <c r="L124" s="33"/>
    </row>
    <row r="125" spans="2:63" s="1" customFormat="1" ht="15.2" customHeight="1">
      <c r="B125" s="33"/>
      <c r="C125" s="27" t="s">
        <v>34</v>
      </c>
      <c r="F125" s="25" t="str">
        <f>IF(E22="","",E22)</f>
        <v>Vyplň údaj</v>
      </c>
      <c r="I125" s="27" t="s">
        <v>41</v>
      </c>
      <c r="J125" s="31" t="str">
        <f>E28</f>
        <v>Obrtel Michal</v>
      </c>
      <c r="L125" s="33"/>
    </row>
    <row r="126" spans="2:63" s="1" customFormat="1" ht="10.35" customHeight="1">
      <c r="B126" s="33"/>
      <c r="L126" s="33"/>
    </row>
    <row r="127" spans="2:63" s="9" customFormat="1" ht="29.25" customHeight="1">
      <c r="B127" s="114"/>
      <c r="C127" s="115" t="s">
        <v>231</v>
      </c>
      <c r="D127" s="116" t="s">
        <v>72</v>
      </c>
      <c r="E127" s="116" t="s">
        <v>68</v>
      </c>
      <c r="F127" s="116" t="s">
        <v>69</v>
      </c>
      <c r="G127" s="116" t="s">
        <v>232</v>
      </c>
      <c r="H127" s="116" t="s">
        <v>233</v>
      </c>
      <c r="I127" s="116" t="s">
        <v>234</v>
      </c>
      <c r="J127" s="116" t="s">
        <v>223</v>
      </c>
      <c r="K127" s="117" t="s">
        <v>235</v>
      </c>
      <c r="L127" s="114"/>
      <c r="M127" s="60" t="s">
        <v>1</v>
      </c>
      <c r="N127" s="61" t="s">
        <v>51</v>
      </c>
      <c r="O127" s="61" t="s">
        <v>236</v>
      </c>
      <c r="P127" s="61" t="s">
        <v>237</v>
      </c>
      <c r="Q127" s="61" t="s">
        <v>238</v>
      </c>
      <c r="R127" s="61" t="s">
        <v>239</v>
      </c>
      <c r="S127" s="61" t="s">
        <v>240</v>
      </c>
      <c r="T127" s="62" t="s">
        <v>241</v>
      </c>
    </row>
    <row r="128" spans="2:63" s="1" customFormat="1" ht="22.9" customHeight="1">
      <c r="B128" s="33"/>
      <c r="C128" s="65" t="s">
        <v>242</v>
      </c>
      <c r="J128" s="118">
        <f>BK128</f>
        <v>0</v>
      </c>
      <c r="L128" s="33"/>
      <c r="M128" s="63"/>
      <c r="N128" s="54"/>
      <c r="O128" s="54"/>
      <c r="P128" s="119">
        <f>P129</f>
        <v>0</v>
      </c>
      <c r="Q128" s="54"/>
      <c r="R128" s="119">
        <f>R129</f>
        <v>3.0252153699999997</v>
      </c>
      <c r="S128" s="54"/>
      <c r="T128" s="120">
        <f>T129</f>
        <v>0</v>
      </c>
      <c r="AT128" s="17" t="s">
        <v>86</v>
      </c>
      <c r="AU128" s="17" t="s">
        <v>225</v>
      </c>
      <c r="BK128" s="121">
        <f>BK129</f>
        <v>0</v>
      </c>
    </row>
    <row r="129" spans="2:65" s="10" customFormat="1" ht="25.9" customHeight="1">
      <c r="B129" s="122"/>
      <c r="D129" s="123" t="s">
        <v>86</v>
      </c>
      <c r="E129" s="124" t="s">
        <v>679</v>
      </c>
      <c r="F129" s="124" t="s">
        <v>680</v>
      </c>
      <c r="I129" s="125"/>
      <c r="J129" s="126">
        <f>BK129</f>
        <v>0</v>
      </c>
      <c r="L129" s="122"/>
      <c r="M129" s="127"/>
      <c r="P129" s="128">
        <f>P130+P168+P189+P216</f>
        <v>0</v>
      </c>
      <c r="R129" s="128">
        <f>R130+R168+R189+R216</f>
        <v>3.0252153699999997</v>
      </c>
      <c r="T129" s="129">
        <f>T130+T168+T189+T216</f>
        <v>0</v>
      </c>
      <c r="AR129" s="123" t="s">
        <v>94</v>
      </c>
      <c r="AT129" s="130" t="s">
        <v>86</v>
      </c>
      <c r="AU129" s="130" t="s">
        <v>87</v>
      </c>
      <c r="AY129" s="123" t="s">
        <v>245</v>
      </c>
      <c r="BK129" s="131">
        <f>BK130+BK168+BK189+BK216</f>
        <v>0</v>
      </c>
    </row>
    <row r="130" spans="2:65" s="10" customFormat="1" ht="22.9" customHeight="1">
      <c r="B130" s="122"/>
      <c r="D130" s="123" t="s">
        <v>86</v>
      </c>
      <c r="E130" s="175" t="s">
        <v>94</v>
      </c>
      <c r="F130" s="175" t="s">
        <v>681</v>
      </c>
      <c r="I130" s="125"/>
      <c r="J130" s="176">
        <f>BK130</f>
        <v>0</v>
      </c>
      <c r="L130" s="122"/>
      <c r="M130" s="127"/>
      <c r="P130" s="128">
        <f>SUM(P131:P167)</f>
        <v>0</v>
      </c>
      <c r="R130" s="128">
        <f>SUM(R131:R167)</f>
        <v>9.4079999999999997E-3</v>
      </c>
      <c r="T130" s="129">
        <f>SUM(T131:T167)</f>
        <v>0</v>
      </c>
      <c r="AR130" s="123" t="s">
        <v>94</v>
      </c>
      <c r="AT130" s="130" t="s">
        <v>86</v>
      </c>
      <c r="AU130" s="130" t="s">
        <v>94</v>
      </c>
      <c r="AY130" s="123" t="s">
        <v>245</v>
      </c>
      <c r="BK130" s="131">
        <f>SUM(BK131:BK167)</f>
        <v>0</v>
      </c>
    </row>
    <row r="131" spans="2:65" s="1" customFormat="1" ht="33" customHeight="1">
      <c r="B131" s="33"/>
      <c r="C131" s="132" t="s">
        <v>94</v>
      </c>
      <c r="D131" s="132" t="s">
        <v>246</v>
      </c>
      <c r="E131" s="133" t="s">
        <v>1839</v>
      </c>
      <c r="F131" s="134" t="s">
        <v>1840</v>
      </c>
      <c r="G131" s="135" t="s">
        <v>350</v>
      </c>
      <c r="H131" s="136">
        <v>3.371</v>
      </c>
      <c r="I131" s="137"/>
      <c r="J131" s="138">
        <f>ROUND(I131*H131,2)</f>
        <v>0</v>
      </c>
      <c r="K131" s="134" t="s">
        <v>250</v>
      </c>
      <c r="L131" s="33"/>
      <c r="M131" s="139" t="s">
        <v>1</v>
      </c>
      <c r="N131" s="140" t="s">
        <v>52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251</v>
      </c>
      <c r="AT131" s="143" t="s">
        <v>246</v>
      </c>
      <c r="AU131" s="143" t="s">
        <v>96</v>
      </c>
      <c r="AY131" s="17" t="s">
        <v>245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94</v>
      </c>
      <c r="BK131" s="144">
        <f>ROUND(I131*H131,2)</f>
        <v>0</v>
      </c>
      <c r="BL131" s="17" t="s">
        <v>251</v>
      </c>
      <c r="BM131" s="143" t="s">
        <v>1841</v>
      </c>
    </row>
    <row r="132" spans="2:65" s="11" customFormat="1" ht="11.25">
      <c r="B132" s="145"/>
      <c r="D132" s="146" t="s">
        <v>253</v>
      </c>
      <c r="E132" s="147" t="s">
        <v>1</v>
      </c>
      <c r="F132" s="148" t="s">
        <v>1842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2" customFormat="1" ht="11.25">
      <c r="B133" s="152"/>
      <c r="D133" s="146" t="s">
        <v>253</v>
      </c>
      <c r="E133" s="153" t="s">
        <v>1</v>
      </c>
      <c r="F133" s="154" t="s">
        <v>1843</v>
      </c>
      <c r="H133" s="155">
        <v>3.36</v>
      </c>
      <c r="I133" s="156"/>
      <c r="L133" s="152"/>
      <c r="M133" s="157"/>
      <c r="T133" s="158"/>
      <c r="AT133" s="153" t="s">
        <v>253</v>
      </c>
      <c r="AU133" s="153" t="s">
        <v>96</v>
      </c>
      <c r="AV133" s="12" t="s">
        <v>96</v>
      </c>
      <c r="AW133" s="12" t="s">
        <v>40</v>
      </c>
      <c r="AX133" s="12" t="s">
        <v>87</v>
      </c>
      <c r="AY133" s="153" t="s">
        <v>245</v>
      </c>
    </row>
    <row r="134" spans="2:65" s="12" customFormat="1" ht="11.25">
      <c r="B134" s="152"/>
      <c r="D134" s="146" t="s">
        <v>253</v>
      </c>
      <c r="E134" s="153" t="s">
        <v>1</v>
      </c>
      <c r="F134" s="154" t="s">
        <v>1844</v>
      </c>
      <c r="H134" s="155">
        <v>1.0999999999999999E-2</v>
      </c>
      <c r="I134" s="156"/>
      <c r="L134" s="152"/>
      <c r="M134" s="157"/>
      <c r="T134" s="158"/>
      <c r="AT134" s="153" t="s">
        <v>253</v>
      </c>
      <c r="AU134" s="153" t="s">
        <v>96</v>
      </c>
      <c r="AV134" s="12" t="s">
        <v>96</v>
      </c>
      <c r="AW134" s="12" t="s">
        <v>40</v>
      </c>
      <c r="AX134" s="12" t="s">
        <v>87</v>
      </c>
      <c r="AY134" s="153" t="s">
        <v>245</v>
      </c>
    </row>
    <row r="135" spans="2:65" s="15" customFormat="1" ht="11.25">
      <c r="B135" s="177"/>
      <c r="D135" s="146" t="s">
        <v>253</v>
      </c>
      <c r="E135" s="178" t="s">
        <v>1830</v>
      </c>
      <c r="F135" s="179" t="s">
        <v>695</v>
      </c>
      <c r="H135" s="180">
        <v>3.371</v>
      </c>
      <c r="I135" s="181"/>
      <c r="L135" s="177"/>
      <c r="M135" s="182"/>
      <c r="T135" s="183"/>
      <c r="AT135" s="178" t="s">
        <v>253</v>
      </c>
      <c r="AU135" s="178" t="s">
        <v>96</v>
      </c>
      <c r="AV135" s="15" t="s">
        <v>114</v>
      </c>
      <c r="AW135" s="15" t="s">
        <v>40</v>
      </c>
      <c r="AX135" s="15" t="s">
        <v>87</v>
      </c>
      <c r="AY135" s="178" t="s">
        <v>245</v>
      </c>
    </row>
    <row r="136" spans="2:65" s="13" customFormat="1" ht="11.25">
      <c r="B136" s="159"/>
      <c r="D136" s="146" t="s">
        <v>253</v>
      </c>
      <c r="E136" s="160" t="s">
        <v>1828</v>
      </c>
      <c r="F136" s="161" t="s">
        <v>275</v>
      </c>
      <c r="H136" s="162">
        <v>3.371</v>
      </c>
      <c r="I136" s="163"/>
      <c r="L136" s="159"/>
      <c r="M136" s="164"/>
      <c r="T136" s="165"/>
      <c r="AT136" s="160" t="s">
        <v>253</v>
      </c>
      <c r="AU136" s="160" t="s">
        <v>96</v>
      </c>
      <c r="AV136" s="13" t="s">
        <v>251</v>
      </c>
      <c r="AW136" s="13" t="s">
        <v>40</v>
      </c>
      <c r="AX136" s="13" t="s">
        <v>94</v>
      </c>
      <c r="AY136" s="160" t="s">
        <v>245</v>
      </c>
    </row>
    <row r="137" spans="2:65" s="1" customFormat="1" ht="21.75" customHeight="1">
      <c r="B137" s="33"/>
      <c r="C137" s="132" t="s">
        <v>96</v>
      </c>
      <c r="D137" s="132" t="s">
        <v>246</v>
      </c>
      <c r="E137" s="133" t="s">
        <v>1845</v>
      </c>
      <c r="F137" s="134" t="s">
        <v>1846</v>
      </c>
      <c r="G137" s="135" t="s">
        <v>249</v>
      </c>
      <c r="H137" s="136">
        <v>11.2</v>
      </c>
      <c r="I137" s="137"/>
      <c r="J137" s="138">
        <f>ROUND(I137*H137,2)</f>
        <v>0</v>
      </c>
      <c r="K137" s="134" t="s">
        <v>250</v>
      </c>
      <c r="L137" s="33"/>
      <c r="M137" s="139" t="s">
        <v>1</v>
      </c>
      <c r="N137" s="140" t="s">
        <v>52</v>
      </c>
      <c r="P137" s="141">
        <f>O137*H137</f>
        <v>0</v>
      </c>
      <c r="Q137" s="141">
        <v>8.4000000000000003E-4</v>
      </c>
      <c r="R137" s="141">
        <f>Q137*H137</f>
        <v>9.4079999999999997E-3</v>
      </c>
      <c r="S137" s="141">
        <v>0</v>
      </c>
      <c r="T137" s="142">
        <f>S137*H137</f>
        <v>0</v>
      </c>
      <c r="AR137" s="143" t="s">
        <v>251</v>
      </c>
      <c r="AT137" s="143" t="s">
        <v>246</v>
      </c>
      <c r="AU137" s="143" t="s">
        <v>96</v>
      </c>
      <c r="AY137" s="17" t="s">
        <v>245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94</v>
      </c>
      <c r="BK137" s="144">
        <f>ROUND(I137*H137,2)</f>
        <v>0</v>
      </c>
      <c r="BL137" s="17" t="s">
        <v>251</v>
      </c>
      <c r="BM137" s="143" t="s">
        <v>1847</v>
      </c>
    </row>
    <row r="138" spans="2:65" s="11" customFormat="1" ht="11.25">
      <c r="B138" s="145"/>
      <c r="D138" s="146" t="s">
        <v>253</v>
      </c>
      <c r="E138" s="147" t="s">
        <v>1</v>
      </c>
      <c r="F138" s="148" t="s">
        <v>1848</v>
      </c>
      <c r="H138" s="147" t="s">
        <v>1</v>
      </c>
      <c r="I138" s="149"/>
      <c r="L138" s="145"/>
      <c r="M138" s="150"/>
      <c r="T138" s="151"/>
      <c r="AT138" s="147" t="s">
        <v>253</v>
      </c>
      <c r="AU138" s="147" t="s">
        <v>96</v>
      </c>
      <c r="AV138" s="11" t="s">
        <v>94</v>
      </c>
      <c r="AW138" s="11" t="s">
        <v>40</v>
      </c>
      <c r="AX138" s="11" t="s">
        <v>87</v>
      </c>
      <c r="AY138" s="147" t="s">
        <v>245</v>
      </c>
    </row>
    <row r="139" spans="2:65" s="12" customFormat="1" ht="11.25">
      <c r="B139" s="152"/>
      <c r="D139" s="146" t="s">
        <v>253</v>
      </c>
      <c r="E139" s="153" t="s">
        <v>1</v>
      </c>
      <c r="F139" s="154" t="s">
        <v>1849</v>
      </c>
      <c r="H139" s="155">
        <v>11.2</v>
      </c>
      <c r="I139" s="156"/>
      <c r="L139" s="152"/>
      <c r="M139" s="157"/>
      <c r="T139" s="158"/>
      <c r="AT139" s="153" t="s">
        <v>253</v>
      </c>
      <c r="AU139" s="153" t="s">
        <v>96</v>
      </c>
      <c r="AV139" s="12" t="s">
        <v>96</v>
      </c>
      <c r="AW139" s="12" t="s">
        <v>40</v>
      </c>
      <c r="AX139" s="12" t="s">
        <v>94</v>
      </c>
      <c r="AY139" s="153" t="s">
        <v>245</v>
      </c>
    </row>
    <row r="140" spans="2:65" s="1" customFormat="1" ht="24.2" customHeight="1">
      <c r="B140" s="33"/>
      <c r="C140" s="132" t="s">
        <v>114</v>
      </c>
      <c r="D140" s="132" t="s">
        <v>246</v>
      </c>
      <c r="E140" s="133" t="s">
        <v>1850</v>
      </c>
      <c r="F140" s="134" t="s">
        <v>1851</v>
      </c>
      <c r="G140" s="135" t="s">
        <v>249</v>
      </c>
      <c r="H140" s="136">
        <v>11.2</v>
      </c>
      <c r="I140" s="137"/>
      <c r="J140" s="138">
        <f>ROUND(I140*H140,2)</f>
        <v>0</v>
      </c>
      <c r="K140" s="134" t="s">
        <v>250</v>
      </c>
      <c r="L140" s="33"/>
      <c r="M140" s="139" t="s">
        <v>1</v>
      </c>
      <c r="N140" s="140" t="s">
        <v>52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251</v>
      </c>
      <c r="AT140" s="143" t="s">
        <v>246</v>
      </c>
      <c r="AU140" s="143" t="s">
        <v>96</v>
      </c>
      <c r="AY140" s="17" t="s">
        <v>245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94</v>
      </c>
      <c r="BK140" s="144">
        <f>ROUND(I140*H140,2)</f>
        <v>0</v>
      </c>
      <c r="BL140" s="17" t="s">
        <v>251</v>
      </c>
      <c r="BM140" s="143" t="s">
        <v>870</v>
      </c>
    </row>
    <row r="141" spans="2:65" s="1" customFormat="1" ht="37.9" customHeight="1">
      <c r="B141" s="33"/>
      <c r="C141" s="132" t="s">
        <v>251</v>
      </c>
      <c r="D141" s="132" t="s">
        <v>246</v>
      </c>
      <c r="E141" s="133" t="s">
        <v>487</v>
      </c>
      <c r="F141" s="134" t="s">
        <v>488</v>
      </c>
      <c r="G141" s="135" t="s">
        <v>350</v>
      </c>
      <c r="H141" s="136">
        <v>1.482</v>
      </c>
      <c r="I141" s="137"/>
      <c r="J141" s="138">
        <f>ROUND(I141*H141,2)</f>
        <v>0</v>
      </c>
      <c r="K141" s="134" t="s">
        <v>250</v>
      </c>
      <c r="L141" s="33"/>
      <c r="M141" s="139" t="s">
        <v>1</v>
      </c>
      <c r="N141" s="140" t="s">
        <v>52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251</v>
      </c>
      <c r="AT141" s="143" t="s">
        <v>246</v>
      </c>
      <c r="AU141" s="143" t="s">
        <v>96</v>
      </c>
      <c r="AY141" s="17" t="s">
        <v>245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94</v>
      </c>
      <c r="BK141" s="144">
        <f>ROUND(I141*H141,2)</f>
        <v>0</v>
      </c>
      <c r="BL141" s="17" t="s">
        <v>251</v>
      </c>
      <c r="BM141" s="143" t="s">
        <v>1852</v>
      </c>
    </row>
    <row r="142" spans="2:65" s="11" customFormat="1" ht="11.25">
      <c r="B142" s="145"/>
      <c r="D142" s="146" t="s">
        <v>253</v>
      </c>
      <c r="E142" s="147" t="s">
        <v>1</v>
      </c>
      <c r="F142" s="148" t="s">
        <v>1853</v>
      </c>
      <c r="H142" s="147" t="s">
        <v>1</v>
      </c>
      <c r="I142" s="149"/>
      <c r="L142" s="145"/>
      <c r="M142" s="150"/>
      <c r="T142" s="151"/>
      <c r="AT142" s="147" t="s">
        <v>253</v>
      </c>
      <c r="AU142" s="147" t="s">
        <v>96</v>
      </c>
      <c r="AV142" s="11" t="s">
        <v>94</v>
      </c>
      <c r="AW142" s="11" t="s">
        <v>40</v>
      </c>
      <c r="AX142" s="11" t="s">
        <v>87</v>
      </c>
      <c r="AY142" s="147" t="s">
        <v>245</v>
      </c>
    </row>
    <row r="143" spans="2:65" s="12" customFormat="1" ht="11.25">
      <c r="B143" s="152"/>
      <c r="D143" s="146" t="s">
        <v>253</v>
      </c>
      <c r="E143" s="153" t="s">
        <v>1</v>
      </c>
      <c r="F143" s="154" t="s">
        <v>1828</v>
      </c>
      <c r="H143" s="155">
        <v>3.371</v>
      </c>
      <c r="I143" s="156"/>
      <c r="L143" s="152"/>
      <c r="M143" s="157"/>
      <c r="T143" s="158"/>
      <c r="AT143" s="153" t="s">
        <v>253</v>
      </c>
      <c r="AU143" s="153" t="s">
        <v>96</v>
      </c>
      <c r="AV143" s="12" t="s">
        <v>96</v>
      </c>
      <c r="AW143" s="12" t="s">
        <v>40</v>
      </c>
      <c r="AX143" s="12" t="s">
        <v>87</v>
      </c>
      <c r="AY143" s="153" t="s">
        <v>245</v>
      </c>
    </row>
    <row r="144" spans="2:65" s="11" customFormat="1" ht="11.25">
      <c r="B144" s="145"/>
      <c r="D144" s="146" t="s">
        <v>253</v>
      </c>
      <c r="E144" s="147" t="s">
        <v>1</v>
      </c>
      <c r="F144" s="148" t="s">
        <v>1854</v>
      </c>
      <c r="H144" s="147" t="s">
        <v>1</v>
      </c>
      <c r="I144" s="149"/>
      <c r="L144" s="145"/>
      <c r="M144" s="150"/>
      <c r="T144" s="151"/>
      <c r="AT144" s="147" t="s">
        <v>253</v>
      </c>
      <c r="AU144" s="147" t="s">
        <v>96</v>
      </c>
      <c r="AV144" s="11" t="s">
        <v>94</v>
      </c>
      <c r="AW144" s="11" t="s">
        <v>40</v>
      </c>
      <c r="AX144" s="11" t="s">
        <v>87</v>
      </c>
      <c r="AY144" s="147" t="s">
        <v>245</v>
      </c>
    </row>
    <row r="145" spans="2:65" s="12" customFormat="1" ht="11.25">
      <c r="B145" s="152"/>
      <c r="D145" s="146" t="s">
        <v>253</v>
      </c>
      <c r="E145" s="153" t="s">
        <v>1</v>
      </c>
      <c r="F145" s="154" t="s">
        <v>1855</v>
      </c>
      <c r="H145" s="155">
        <v>-1.889</v>
      </c>
      <c r="I145" s="156"/>
      <c r="L145" s="152"/>
      <c r="M145" s="157"/>
      <c r="T145" s="158"/>
      <c r="AT145" s="153" t="s">
        <v>253</v>
      </c>
      <c r="AU145" s="153" t="s">
        <v>96</v>
      </c>
      <c r="AV145" s="12" t="s">
        <v>96</v>
      </c>
      <c r="AW145" s="12" t="s">
        <v>40</v>
      </c>
      <c r="AX145" s="12" t="s">
        <v>87</v>
      </c>
      <c r="AY145" s="153" t="s">
        <v>245</v>
      </c>
    </row>
    <row r="146" spans="2:65" s="13" customFormat="1" ht="11.25">
      <c r="B146" s="159"/>
      <c r="D146" s="146" t="s">
        <v>253</v>
      </c>
      <c r="E146" s="160" t="s">
        <v>984</v>
      </c>
      <c r="F146" s="161" t="s">
        <v>275</v>
      </c>
      <c r="H146" s="162">
        <v>1.482</v>
      </c>
      <c r="I146" s="163"/>
      <c r="L146" s="159"/>
      <c r="M146" s="164"/>
      <c r="T146" s="165"/>
      <c r="AT146" s="160" t="s">
        <v>253</v>
      </c>
      <c r="AU146" s="160" t="s">
        <v>96</v>
      </c>
      <c r="AV146" s="13" t="s">
        <v>251</v>
      </c>
      <c r="AW146" s="13" t="s">
        <v>40</v>
      </c>
      <c r="AX146" s="13" t="s">
        <v>94</v>
      </c>
      <c r="AY146" s="160" t="s">
        <v>245</v>
      </c>
    </row>
    <row r="147" spans="2:65" s="1" customFormat="1" ht="37.9" customHeight="1">
      <c r="B147" s="33"/>
      <c r="C147" s="132" t="s">
        <v>268</v>
      </c>
      <c r="D147" s="132" t="s">
        <v>246</v>
      </c>
      <c r="E147" s="133" t="s">
        <v>501</v>
      </c>
      <c r="F147" s="134" t="s">
        <v>502</v>
      </c>
      <c r="G147" s="135" t="s">
        <v>350</v>
      </c>
      <c r="H147" s="136">
        <v>25.193999999999999</v>
      </c>
      <c r="I147" s="137"/>
      <c r="J147" s="138">
        <f>ROUND(I147*H147,2)</f>
        <v>0</v>
      </c>
      <c r="K147" s="134" t="s">
        <v>250</v>
      </c>
      <c r="L147" s="33"/>
      <c r="M147" s="139" t="s">
        <v>1</v>
      </c>
      <c r="N147" s="140" t="s">
        <v>52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251</v>
      </c>
      <c r="AT147" s="143" t="s">
        <v>246</v>
      </c>
      <c r="AU147" s="143" t="s">
        <v>96</v>
      </c>
      <c r="AY147" s="17" t="s">
        <v>245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94</v>
      </c>
      <c r="BK147" s="144">
        <f>ROUND(I147*H147,2)</f>
        <v>0</v>
      </c>
      <c r="BL147" s="17" t="s">
        <v>251</v>
      </c>
      <c r="BM147" s="143" t="s">
        <v>1856</v>
      </c>
    </row>
    <row r="148" spans="2:65" s="12" customFormat="1" ht="11.25">
      <c r="B148" s="152"/>
      <c r="D148" s="146" t="s">
        <v>253</v>
      </c>
      <c r="E148" s="153" t="s">
        <v>1</v>
      </c>
      <c r="F148" s="154" t="s">
        <v>1857</v>
      </c>
      <c r="H148" s="155">
        <v>25.193999999999999</v>
      </c>
      <c r="I148" s="156"/>
      <c r="L148" s="152"/>
      <c r="M148" s="157"/>
      <c r="T148" s="158"/>
      <c r="AT148" s="153" t="s">
        <v>253</v>
      </c>
      <c r="AU148" s="153" t="s">
        <v>96</v>
      </c>
      <c r="AV148" s="12" t="s">
        <v>96</v>
      </c>
      <c r="AW148" s="12" t="s">
        <v>40</v>
      </c>
      <c r="AX148" s="12" t="s">
        <v>94</v>
      </c>
      <c r="AY148" s="153" t="s">
        <v>245</v>
      </c>
    </row>
    <row r="149" spans="2:65" s="1" customFormat="1" ht="44.25" customHeight="1">
      <c r="B149" s="33"/>
      <c r="C149" s="132" t="s">
        <v>276</v>
      </c>
      <c r="D149" s="132" t="s">
        <v>246</v>
      </c>
      <c r="E149" s="133" t="s">
        <v>1858</v>
      </c>
      <c r="F149" s="134" t="s">
        <v>1859</v>
      </c>
      <c r="G149" s="135" t="s">
        <v>258</v>
      </c>
      <c r="H149" s="136">
        <v>2.5939999999999999</v>
      </c>
      <c r="I149" s="137"/>
      <c r="J149" s="138">
        <f>ROUND(I149*H149,2)</f>
        <v>0</v>
      </c>
      <c r="K149" s="134" t="s">
        <v>266</v>
      </c>
      <c r="L149" s="33"/>
      <c r="M149" s="139" t="s">
        <v>1</v>
      </c>
      <c r="N149" s="140" t="s">
        <v>52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251</v>
      </c>
      <c r="AT149" s="143" t="s">
        <v>246</v>
      </c>
      <c r="AU149" s="143" t="s">
        <v>96</v>
      </c>
      <c r="AY149" s="17" t="s">
        <v>245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94</v>
      </c>
      <c r="BK149" s="144">
        <f>ROUND(I149*H149,2)</f>
        <v>0</v>
      </c>
      <c r="BL149" s="17" t="s">
        <v>251</v>
      </c>
      <c r="BM149" s="143" t="s">
        <v>1860</v>
      </c>
    </row>
    <row r="150" spans="2:65" s="12" customFormat="1" ht="11.25">
      <c r="B150" s="152"/>
      <c r="D150" s="146" t="s">
        <v>253</v>
      </c>
      <c r="E150" s="153" t="s">
        <v>1</v>
      </c>
      <c r="F150" s="154" t="s">
        <v>1861</v>
      </c>
      <c r="H150" s="155">
        <v>2.5939999999999999</v>
      </c>
      <c r="I150" s="156"/>
      <c r="L150" s="152"/>
      <c r="M150" s="157"/>
      <c r="T150" s="158"/>
      <c r="AT150" s="153" t="s">
        <v>253</v>
      </c>
      <c r="AU150" s="153" t="s">
        <v>96</v>
      </c>
      <c r="AV150" s="12" t="s">
        <v>96</v>
      </c>
      <c r="AW150" s="12" t="s">
        <v>40</v>
      </c>
      <c r="AX150" s="12" t="s">
        <v>94</v>
      </c>
      <c r="AY150" s="153" t="s">
        <v>245</v>
      </c>
    </row>
    <row r="151" spans="2:65" s="1" customFormat="1" ht="24.2" customHeight="1">
      <c r="B151" s="33"/>
      <c r="C151" s="132" t="s">
        <v>283</v>
      </c>
      <c r="D151" s="132" t="s">
        <v>246</v>
      </c>
      <c r="E151" s="133" t="s">
        <v>1862</v>
      </c>
      <c r="F151" s="134" t="s">
        <v>1863</v>
      </c>
      <c r="G151" s="135" t="s">
        <v>350</v>
      </c>
      <c r="H151" s="136">
        <v>1.889</v>
      </c>
      <c r="I151" s="137"/>
      <c r="J151" s="138">
        <f>ROUND(I151*H151,2)</f>
        <v>0</v>
      </c>
      <c r="K151" s="134" t="s">
        <v>250</v>
      </c>
      <c r="L151" s="33"/>
      <c r="M151" s="139" t="s">
        <v>1</v>
      </c>
      <c r="N151" s="140" t="s">
        <v>52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251</v>
      </c>
      <c r="AT151" s="143" t="s">
        <v>246</v>
      </c>
      <c r="AU151" s="143" t="s">
        <v>96</v>
      </c>
      <c r="AY151" s="17" t="s">
        <v>245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94</v>
      </c>
      <c r="BK151" s="144">
        <f>ROUND(I151*H151,2)</f>
        <v>0</v>
      </c>
      <c r="BL151" s="17" t="s">
        <v>251</v>
      </c>
      <c r="BM151" s="143" t="s">
        <v>1864</v>
      </c>
    </row>
    <row r="152" spans="2:65" s="12" customFormat="1" ht="11.25">
      <c r="B152" s="152"/>
      <c r="D152" s="146" t="s">
        <v>253</v>
      </c>
      <c r="E152" s="153" t="s">
        <v>1</v>
      </c>
      <c r="F152" s="154" t="s">
        <v>1865</v>
      </c>
      <c r="H152" s="155">
        <v>3.371</v>
      </c>
      <c r="I152" s="156"/>
      <c r="L152" s="152"/>
      <c r="M152" s="157"/>
      <c r="T152" s="158"/>
      <c r="AT152" s="153" t="s">
        <v>253</v>
      </c>
      <c r="AU152" s="153" t="s">
        <v>96</v>
      </c>
      <c r="AV152" s="12" t="s">
        <v>96</v>
      </c>
      <c r="AW152" s="12" t="s">
        <v>40</v>
      </c>
      <c r="AX152" s="12" t="s">
        <v>87</v>
      </c>
      <c r="AY152" s="153" t="s">
        <v>245</v>
      </c>
    </row>
    <row r="153" spans="2:65" s="11" customFormat="1" ht="11.25">
      <c r="B153" s="145"/>
      <c r="D153" s="146" t="s">
        <v>253</v>
      </c>
      <c r="E153" s="147" t="s">
        <v>1</v>
      </c>
      <c r="F153" s="148" t="s">
        <v>1866</v>
      </c>
      <c r="H153" s="147" t="s">
        <v>1</v>
      </c>
      <c r="I153" s="149"/>
      <c r="L153" s="145"/>
      <c r="M153" s="150"/>
      <c r="T153" s="151"/>
      <c r="AT153" s="147" t="s">
        <v>253</v>
      </c>
      <c r="AU153" s="147" t="s">
        <v>96</v>
      </c>
      <c r="AV153" s="11" t="s">
        <v>94</v>
      </c>
      <c r="AW153" s="11" t="s">
        <v>40</v>
      </c>
      <c r="AX153" s="11" t="s">
        <v>87</v>
      </c>
      <c r="AY153" s="147" t="s">
        <v>245</v>
      </c>
    </row>
    <row r="154" spans="2:65" s="12" customFormat="1" ht="11.25">
      <c r="B154" s="152"/>
      <c r="D154" s="146" t="s">
        <v>253</v>
      </c>
      <c r="E154" s="153" t="s">
        <v>1</v>
      </c>
      <c r="F154" s="154" t="s">
        <v>1867</v>
      </c>
      <c r="H154" s="155">
        <v>-0.77800000000000002</v>
      </c>
      <c r="I154" s="156"/>
      <c r="L154" s="152"/>
      <c r="M154" s="157"/>
      <c r="T154" s="158"/>
      <c r="AT154" s="153" t="s">
        <v>253</v>
      </c>
      <c r="AU154" s="153" t="s">
        <v>96</v>
      </c>
      <c r="AV154" s="12" t="s">
        <v>96</v>
      </c>
      <c r="AW154" s="12" t="s">
        <v>40</v>
      </c>
      <c r="AX154" s="12" t="s">
        <v>87</v>
      </c>
      <c r="AY154" s="153" t="s">
        <v>245</v>
      </c>
    </row>
    <row r="155" spans="2:65" s="11" customFormat="1" ht="11.25">
      <c r="B155" s="145"/>
      <c r="D155" s="146" t="s">
        <v>253</v>
      </c>
      <c r="E155" s="147" t="s">
        <v>1</v>
      </c>
      <c r="F155" s="148" t="s">
        <v>1868</v>
      </c>
      <c r="H155" s="147" t="s">
        <v>1</v>
      </c>
      <c r="I155" s="149"/>
      <c r="L155" s="145"/>
      <c r="M155" s="150"/>
      <c r="T155" s="151"/>
      <c r="AT155" s="147" t="s">
        <v>253</v>
      </c>
      <c r="AU155" s="147" t="s">
        <v>96</v>
      </c>
      <c r="AV155" s="11" t="s">
        <v>94</v>
      </c>
      <c r="AW155" s="11" t="s">
        <v>40</v>
      </c>
      <c r="AX155" s="11" t="s">
        <v>87</v>
      </c>
      <c r="AY155" s="147" t="s">
        <v>245</v>
      </c>
    </row>
    <row r="156" spans="2:65" s="12" customFormat="1" ht="11.25">
      <c r="B156" s="152"/>
      <c r="D156" s="146" t="s">
        <v>253</v>
      </c>
      <c r="E156" s="153" t="s">
        <v>1</v>
      </c>
      <c r="F156" s="154" t="s">
        <v>1869</v>
      </c>
      <c r="H156" s="155">
        <v>-0.19</v>
      </c>
      <c r="I156" s="156"/>
      <c r="L156" s="152"/>
      <c r="M156" s="157"/>
      <c r="T156" s="158"/>
      <c r="AT156" s="153" t="s">
        <v>253</v>
      </c>
      <c r="AU156" s="153" t="s">
        <v>96</v>
      </c>
      <c r="AV156" s="12" t="s">
        <v>96</v>
      </c>
      <c r="AW156" s="12" t="s">
        <v>40</v>
      </c>
      <c r="AX156" s="12" t="s">
        <v>87</v>
      </c>
      <c r="AY156" s="153" t="s">
        <v>245</v>
      </c>
    </row>
    <row r="157" spans="2:65" s="11" customFormat="1" ht="11.25">
      <c r="B157" s="145"/>
      <c r="D157" s="146" t="s">
        <v>253</v>
      </c>
      <c r="E157" s="147" t="s">
        <v>1</v>
      </c>
      <c r="F157" s="148" t="s">
        <v>1870</v>
      </c>
      <c r="H157" s="147" t="s">
        <v>1</v>
      </c>
      <c r="I157" s="149"/>
      <c r="L157" s="145"/>
      <c r="M157" s="150"/>
      <c r="T157" s="151"/>
      <c r="AT157" s="147" t="s">
        <v>253</v>
      </c>
      <c r="AU157" s="147" t="s">
        <v>96</v>
      </c>
      <c r="AV157" s="11" t="s">
        <v>94</v>
      </c>
      <c r="AW157" s="11" t="s">
        <v>40</v>
      </c>
      <c r="AX157" s="11" t="s">
        <v>87</v>
      </c>
      <c r="AY157" s="147" t="s">
        <v>245</v>
      </c>
    </row>
    <row r="158" spans="2:65" s="12" customFormat="1" ht="11.25">
      <c r="B158" s="152"/>
      <c r="D158" s="146" t="s">
        <v>253</v>
      </c>
      <c r="E158" s="153" t="s">
        <v>1</v>
      </c>
      <c r="F158" s="154" t="s">
        <v>1871</v>
      </c>
      <c r="H158" s="155">
        <v>-0.51400000000000001</v>
      </c>
      <c r="I158" s="156"/>
      <c r="L158" s="152"/>
      <c r="M158" s="157"/>
      <c r="T158" s="158"/>
      <c r="AT158" s="153" t="s">
        <v>253</v>
      </c>
      <c r="AU158" s="153" t="s">
        <v>96</v>
      </c>
      <c r="AV158" s="12" t="s">
        <v>96</v>
      </c>
      <c r="AW158" s="12" t="s">
        <v>40</v>
      </c>
      <c r="AX158" s="12" t="s">
        <v>87</v>
      </c>
      <c r="AY158" s="153" t="s">
        <v>245</v>
      </c>
    </row>
    <row r="159" spans="2:65" s="13" customFormat="1" ht="11.25">
      <c r="B159" s="159"/>
      <c r="D159" s="146" t="s">
        <v>253</v>
      </c>
      <c r="E159" s="160" t="s">
        <v>982</v>
      </c>
      <c r="F159" s="161" t="s">
        <v>275</v>
      </c>
      <c r="H159" s="162">
        <v>1.889</v>
      </c>
      <c r="I159" s="163"/>
      <c r="L159" s="159"/>
      <c r="M159" s="164"/>
      <c r="T159" s="165"/>
      <c r="AT159" s="160" t="s">
        <v>253</v>
      </c>
      <c r="AU159" s="160" t="s">
        <v>96</v>
      </c>
      <c r="AV159" s="13" t="s">
        <v>251</v>
      </c>
      <c r="AW159" s="13" t="s">
        <v>40</v>
      </c>
      <c r="AX159" s="13" t="s">
        <v>94</v>
      </c>
      <c r="AY159" s="160" t="s">
        <v>245</v>
      </c>
    </row>
    <row r="160" spans="2:65" s="1" customFormat="1" ht="24.2" customHeight="1">
      <c r="B160" s="33"/>
      <c r="C160" s="132" t="s">
        <v>194</v>
      </c>
      <c r="D160" s="132" t="s">
        <v>246</v>
      </c>
      <c r="E160" s="133" t="s">
        <v>1872</v>
      </c>
      <c r="F160" s="134" t="s">
        <v>1873</v>
      </c>
      <c r="G160" s="135" t="s">
        <v>350</v>
      </c>
      <c r="H160" s="136">
        <v>0.59799999999999998</v>
      </c>
      <c r="I160" s="137"/>
      <c r="J160" s="138">
        <f>ROUND(I160*H160,2)</f>
        <v>0</v>
      </c>
      <c r="K160" s="134" t="s">
        <v>250</v>
      </c>
      <c r="L160" s="33"/>
      <c r="M160" s="139" t="s">
        <v>1</v>
      </c>
      <c r="N160" s="140" t="s">
        <v>52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251</v>
      </c>
      <c r="AT160" s="143" t="s">
        <v>246</v>
      </c>
      <c r="AU160" s="143" t="s">
        <v>96</v>
      </c>
      <c r="AY160" s="17" t="s">
        <v>245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94</v>
      </c>
      <c r="BK160" s="144">
        <f>ROUND(I160*H160,2)</f>
        <v>0</v>
      </c>
      <c r="BL160" s="17" t="s">
        <v>251</v>
      </c>
      <c r="BM160" s="143" t="s">
        <v>1874</v>
      </c>
    </row>
    <row r="161" spans="2:65" s="12" customFormat="1" ht="11.25">
      <c r="B161" s="152"/>
      <c r="D161" s="146" t="s">
        <v>253</v>
      </c>
      <c r="E161" s="153" t="s">
        <v>1</v>
      </c>
      <c r="F161" s="154" t="s">
        <v>1875</v>
      </c>
      <c r="H161" s="155">
        <v>0.59799999999999998</v>
      </c>
      <c r="I161" s="156"/>
      <c r="L161" s="152"/>
      <c r="M161" s="157"/>
      <c r="T161" s="158"/>
      <c r="AT161" s="153" t="s">
        <v>253</v>
      </c>
      <c r="AU161" s="153" t="s">
        <v>96</v>
      </c>
      <c r="AV161" s="12" t="s">
        <v>96</v>
      </c>
      <c r="AW161" s="12" t="s">
        <v>40</v>
      </c>
      <c r="AX161" s="12" t="s">
        <v>87</v>
      </c>
      <c r="AY161" s="153" t="s">
        <v>245</v>
      </c>
    </row>
    <row r="162" spans="2:65" s="13" customFormat="1" ht="11.25">
      <c r="B162" s="159"/>
      <c r="D162" s="146" t="s">
        <v>253</v>
      </c>
      <c r="E162" s="160" t="s">
        <v>1824</v>
      </c>
      <c r="F162" s="161" t="s">
        <v>275</v>
      </c>
      <c r="H162" s="162">
        <v>0.59799999999999998</v>
      </c>
      <c r="I162" s="163"/>
      <c r="L162" s="159"/>
      <c r="M162" s="164"/>
      <c r="T162" s="165"/>
      <c r="AT162" s="160" t="s">
        <v>253</v>
      </c>
      <c r="AU162" s="160" t="s">
        <v>96</v>
      </c>
      <c r="AV162" s="13" t="s">
        <v>251</v>
      </c>
      <c r="AW162" s="13" t="s">
        <v>40</v>
      </c>
      <c r="AX162" s="13" t="s">
        <v>94</v>
      </c>
      <c r="AY162" s="160" t="s">
        <v>245</v>
      </c>
    </row>
    <row r="163" spans="2:65" s="1" customFormat="1" ht="16.5" customHeight="1">
      <c r="B163" s="33"/>
      <c r="C163" s="184" t="s">
        <v>189</v>
      </c>
      <c r="D163" s="184" t="s">
        <v>794</v>
      </c>
      <c r="E163" s="185" t="s">
        <v>1876</v>
      </c>
      <c r="F163" s="186" t="s">
        <v>1877</v>
      </c>
      <c r="G163" s="187" t="s">
        <v>258</v>
      </c>
      <c r="H163" s="188">
        <v>1.1339999999999999</v>
      </c>
      <c r="I163" s="189"/>
      <c r="J163" s="190">
        <f>ROUND(I163*H163,2)</f>
        <v>0</v>
      </c>
      <c r="K163" s="186" t="s">
        <v>250</v>
      </c>
      <c r="L163" s="191"/>
      <c r="M163" s="192" t="s">
        <v>1</v>
      </c>
      <c r="N163" s="193" t="s">
        <v>52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194</v>
      </c>
      <c r="AT163" s="143" t="s">
        <v>794</v>
      </c>
      <c r="AU163" s="143" t="s">
        <v>96</v>
      </c>
      <c r="AY163" s="17" t="s">
        <v>245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94</v>
      </c>
      <c r="BK163" s="144">
        <f>ROUND(I163*H163,2)</f>
        <v>0</v>
      </c>
      <c r="BL163" s="17" t="s">
        <v>251</v>
      </c>
      <c r="BM163" s="143" t="s">
        <v>1878</v>
      </c>
    </row>
    <row r="164" spans="2:65" s="12" customFormat="1" ht="11.25">
      <c r="B164" s="152"/>
      <c r="D164" s="146" t="s">
        <v>253</v>
      </c>
      <c r="E164" s="153" t="s">
        <v>1</v>
      </c>
      <c r="F164" s="154" t="s">
        <v>1879</v>
      </c>
      <c r="H164" s="155">
        <v>1.1339999999999999</v>
      </c>
      <c r="I164" s="156"/>
      <c r="L164" s="152"/>
      <c r="M164" s="157"/>
      <c r="T164" s="158"/>
      <c r="AT164" s="153" t="s">
        <v>253</v>
      </c>
      <c r="AU164" s="153" t="s">
        <v>96</v>
      </c>
      <c r="AV164" s="12" t="s">
        <v>96</v>
      </c>
      <c r="AW164" s="12" t="s">
        <v>40</v>
      </c>
      <c r="AX164" s="12" t="s">
        <v>94</v>
      </c>
      <c r="AY164" s="153" t="s">
        <v>245</v>
      </c>
    </row>
    <row r="165" spans="2:65" s="1" customFormat="1" ht="24.2" customHeight="1">
      <c r="B165" s="33"/>
      <c r="C165" s="132" t="s">
        <v>296</v>
      </c>
      <c r="D165" s="132" t="s">
        <v>246</v>
      </c>
      <c r="E165" s="133" t="s">
        <v>442</v>
      </c>
      <c r="F165" s="134" t="s">
        <v>443</v>
      </c>
      <c r="G165" s="135" t="s">
        <v>350</v>
      </c>
      <c r="H165" s="136">
        <v>0.59799999999999998</v>
      </c>
      <c r="I165" s="137"/>
      <c r="J165" s="138">
        <f>ROUND(I165*H165,2)</f>
        <v>0</v>
      </c>
      <c r="K165" s="134" t="s">
        <v>250</v>
      </c>
      <c r="L165" s="33"/>
      <c r="M165" s="139" t="s">
        <v>1</v>
      </c>
      <c r="N165" s="140" t="s">
        <v>52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251</v>
      </c>
      <c r="AT165" s="143" t="s">
        <v>246</v>
      </c>
      <c r="AU165" s="143" t="s">
        <v>96</v>
      </c>
      <c r="AY165" s="17" t="s">
        <v>245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94</v>
      </c>
      <c r="BK165" s="144">
        <f>ROUND(I165*H165,2)</f>
        <v>0</v>
      </c>
      <c r="BL165" s="17" t="s">
        <v>251</v>
      </c>
      <c r="BM165" s="143" t="s">
        <v>1880</v>
      </c>
    </row>
    <row r="166" spans="2:65" s="12" customFormat="1" ht="11.25">
      <c r="B166" s="152"/>
      <c r="D166" s="146" t="s">
        <v>253</v>
      </c>
      <c r="E166" s="153" t="s">
        <v>1</v>
      </c>
      <c r="F166" s="154" t="s">
        <v>1881</v>
      </c>
      <c r="H166" s="155">
        <v>0.59799999999999998</v>
      </c>
      <c r="I166" s="156"/>
      <c r="L166" s="152"/>
      <c r="M166" s="157"/>
      <c r="T166" s="158"/>
      <c r="AT166" s="153" t="s">
        <v>253</v>
      </c>
      <c r="AU166" s="153" t="s">
        <v>96</v>
      </c>
      <c r="AV166" s="12" t="s">
        <v>96</v>
      </c>
      <c r="AW166" s="12" t="s">
        <v>40</v>
      </c>
      <c r="AX166" s="12" t="s">
        <v>94</v>
      </c>
      <c r="AY166" s="153" t="s">
        <v>245</v>
      </c>
    </row>
    <row r="167" spans="2:65" s="1" customFormat="1" ht="37.9" customHeight="1">
      <c r="B167" s="33"/>
      <c r="C167" s="132" t="s">
        <v>301</v>
      </c>
      <c r="D167" s="132" t="s">
        <v>246</v>
      </c>
      <c r="E167" s="133" t="s">
        <v>787</v>
      </c>
      <c r="F167" s="134" t="s">
        <v>788</v>
      </c>
      <c r="G167" s="135" t="s">
        <v>350</v>
      </c>
      <c r="H167" s="136">
        <v>0.59799999999999998</v>
      </c>
      <c r="I167" s="137"/>
      <c r="J167" s="138">
        <f>ROUND(I167*H167,2)</f>
        <v>0</v>
      </c>
      <c r="K167" s="134" t="s">
        <v>250</v>
      </c>
      <c r="L167" s="33"/>
      <c r="M167" s="139" t="s">
        <v>1</v>
      </c>
      <c r="N167" s="140" t="s">
        <v>52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251</v>
      </c>
      <c r="AT167" s="143" t="s">
        <v>246</v>
      </c>
      <c r="AU167" s="143" t="s">
        <v>96</v>
      </c>
      <c r="AY167" s="17" t="s">
        <v>245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94</v>
      </c>
      <c r="BK167" s="144">
        <f>ROUND(I167*H167,2)</f>
        <v>0</v>
      </c>
      <c r="BL167" s="17" t="s">
        <v>251</v>
      </c>
      <c r="BM167" s="143" t="s">
        <v>1882</v>
      </c>
    </row>
    <row r="168" spans="2:65" s="10" customFormat="1" ht="22.9" customHeight="1">
      <c r="B168" s="122"/>
      <c r="D168" s="123" t="s">
        <v>86</v>
      </c>
      <c r="E168" s="175" t="s">
        <v>251</v>
      </c>
      <c r="F168" s="175" t="s">
        <v>1883</v>
      </c>
      <c r="I168" s="125"/>
      <c r="J168" s="176">
        <f>BK168</f>
        <v>0</v>
      </c>
      <c r="L168" s="122"/>
      <c r="M168" s="127"/>
      <c r="P168" s="128">
        <f>SUM(P169:P188)</f>
        <v>0</v>
      </c>
      <c r="R168" s="128">
        <f>SUM(R169:R188)</f>
        <v>1.2521452200000001</v>
      </c>
      <c r="T168" s="129">
        <f>SUM(T169:T188)</f>
        <v>0</v>
      </c>
      <c r="AR168" s="123" t="s">
        <v>94</v>
      </c>
      <c r="AT168" s="130" t="s">
        <v>86</v>
      </c>
      <c r="AU168" s="130" t="s">
        <v>94</v>
      </c>
      <c r="AY168" s="123" t="s">
        <v>245</v>
      </c>
      <c r="BK168" s="131">
        <f>SUM(BK169:BK188)</f>
        <v>0</v>
      </c>
    </row>
    <row r="169" spans="2:65" s="1" customFormat="1" ht="24.2" customHeight="1">
      <c r="B169" s="33"/>
      <c r="C169" s="132" t="s">
        <v>8</v>
      </c>
      <c r="D169" s="132" t="s">
        <v>246</v>
      </c>
      <c r="E169" s="133" t="s">
        <v>1884</v>
      </c>
      <c r="F169" s="134" t="s">
        <v>1885</v>
      </c>
      <c r="G169" s="135" t="s">
        <v>350</v>
      </c>
      <c r="H169" s="136">
        <v>0.18</v>
      </c>
      <c r="I169" s="137"/>
      <c r="J169" s="138">
        <f>ROUND(I169*H169,2)</f>
        <v>0</v>
      </c>
      <c r="K169" s="134" t="s">
        <v>250</v>
      </c>
      <c r="L169" s="33"/>
      <c r="M169" s="139" t="s">
        <v>1</v>
      </c>
      <c r="N169" s="140" t="s">
        <v>52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251</v>
      </c>
      <c r="AT169" s="143" t="s">
        <v>246</v>
      </c>
      <c r="AU169" s="143" t="s">
        <v>96</v>
      </c>
      <c r="AY169" s="17" t="s">
        <v>245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94</v>
      </c>
      <c r="BK169" s="144">
        <f>ROUND(I169*H169,2)</f>
        <v>0</v>
      </c>
      <c r="BL169" s="17" t="s">
        <v>251</v>
      </c>
      <c r="BM169" s="143" t="s">
        <v>1886</v>
      </c>
    </row>
    <row r="170" spans="2:65" s="11" customFormat="1" ht="11.25">
      <c r="B170" s="145"/>
      <c r="D170" s="146" t="s">
        <v>253</v>
      </c>
      <c r="E170" s="147" t="s">
        <v>1</v>
      </c>
      <c r="F170" s="148" t="s">
        <v>1887</v>
      </c>
      <c r="H170" s="147" t="s">
        <v>1</v>
      </c>
      <c r="I170" s="149"/>
      <c r="L170" s="145"/>
      <c r="M170" s="150"/>
      <c r="T170" s="151"/>
      <c r="AT170" s="147" t="s">
        <v>253</v>
      </c>
      <c r="AU170" s="147" t="s">
        <v>96</v>
      </c>
      <c r="AV170" s="11" t="s">
        <v>94</v>
      </c>
      <c r="AW170" s="11" t="s">
        <v>40</v>
      </c>
      <c r="AX170" s="11" t="s">
        <v>87</v>
      </c>
      <c r="AY170" s="147" t="s">
        <v>245</v>
      </c>
    </row>
    <row r="171" spans="2:65" s="12" customFormat="1" ht="11.25">
      <c r="B171" s="152"/>
      <c r="D171" s="146" t="s">
        <v>253</v>
      </c>
      <c r="E171" s="153" t="s">
        <v>1</v>
      </c>
      <c r="F171" s="154" t="s">
        <v>1888</v>
      </c>
      <c r="H171" s="155">
        <v>0.18</v>
      </c>
      <c r="I171" s="156"/>
      <c r="L171" s="152"/>
      <c r="M171" s="157"/>
      <c r="T171" s="158"/>
      <c r="AT171" s="153" t="s">
        <v>253</v>
      </c>
      <c r="AU171" s="153" t="s">
        <v>96</v>
      </c>
      <c r="AV171" s="12" t="s">
        <v>96</v>
      </c>
      <c r="AW171" s="12" t="s">
        <v>40</v>
      </c>
      <c r="AX171" s="12" t="s">
        <v>87</v>
      </c>
      <c r="AY171" s="153" t="s">
        <v>245</v>
      </c>
    </row>
    <row r="172" spans="2:65" s="13" customFormat="1" ht="11.25">
      <c r="B172" s="159"/>
      <c r="D172" s="146" t="s">
        <v>253</v>
      </c>
      <c r="E172" s="160" t="s">
        <v>1005</v>
      </c>
      <c r="F172" s="161" t="s">
        <v>275</v>
      </c>
      <c r="H172" s="162">
        <v>0.18</v>
      </c>
      <c r="I172" s="163"/>
      <c r="L172" s="159"/>
      <c r="M172" s="164"/>
      <c r="T172" s="165"/>
      <c r="AT172" s="160" t="s">
        <v>253</v>
      </c>
      <c r="AU172" s="160" t="s">
        <v>96</v>
      </c>
      <c r="AV172" s="13" t="s">
        <v>251</v>
      </c>
      <c r="AW172" s="13" t="s">
        <v>40</v>
      </c>
      <c r="AX172" s="13" t="s">
        <v>94</v>
      </c>
      <c r="AY172" s="160" t="s">
        <v>245</v>
      </c>
    </row>
    <row r="173" spans="2:65" s="1" customFormat="1" ht="24.2" customHeight="1">
      <c r="B173" s="33"/>
      <c r="C173" s="132" t="s">
        <v>314</v>
      </c>
      <c r="D173" s="132" t="s">
        <v>246</v>
      </c>
      <c r="E173" s="133" t="s">
        <v>442</v>
      </c>
      <c r="F173" s="134" t="s">
        <v>443</v>
      </c>
      <c r="G173" s="135" t="s">
        <v>350</v>
      </c>
      <c r="H173" s="136">
        <v>0.18</v>
      </c>
      <c r="I173" s="137"/>
      <c r="J173" s="138">
        <f>ROUND(I173*H173,2)</f>
        <v>0</v>
      </c>
      <c r="K173" s="134" t="s">
        <v>250</v>
      </c>
      <c r="L173" s="33"/>
      <c r="M173" s="139" t="s">
        <v>1</v>
      </c>
      <c r="N173" s="140" t="s">
        <v>52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251</v>
      </c>
      <c r="AT173" s="143" t="s">
        <v>246</v>
      </c>
      <c r="AU173" s="143" t="s">
        <v>96</v>
      </c>
      <c r="AY173" s="17" t="s">
        <v>245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94</v>
      </c>
      <c r="BK173" s="144">
        <f>ROUND(I173*H173,2)</f>
        <v>0</v>
      </c>
      <c r="BL173" s="17" t="s">
        <v>251</v>
      </c>
      <c r="BM173" s="143" t="s">
        <v>1889</v>
      </c>
    </row>
    <row r="174" spans="2:65" s="12" customFormat="1" ht="11.25">
      <c r="B174" s="152"/>
      <c r="D174" s="146" t="s">
        <v>253</v>
      </c>
      <c r="E174" s="153" t="s">
        <v>1</v>
      </c>
      <c r="F174" s="154" t="s">
        <v>1890</v>
      </c>
      <c r="H174" s="155">
        <v>0.18</v>
      </c>
      <c r="I174" s="156"/>
      <c r="L174" s="152"/>
      <c r="M174" s="157"/>
      <c r="T174" s="158"/>
      <c r="AT174" s="153" t="s">
        <v>253</v>
      </c>
      <c r="AU174" s="153" t="s">
        <v>96</v>
      </c>
      <c r="AV174" s="12" t="s">
        <v>96</v>
      </c>
      <c r="AW174" s="12" t="s">
        <v>40</v>
      </c>
      <c r="AX174" s="12" t="s">
        <v>94</v>
      </c>
      <c r="AY174" s="153" t="s">
        <v>245</v>
      </c>
    </row>
    <row r="175" spans="2:65" s="1" customFormat="1" ht="37.9" customHeight="1">
      <c r="B175" s="33"/>
      <c r="C175" s="132" t="s">
        <v>322</v>
      </c>
      <c r="D175" s="132" t="s">
        <v>246</v>
      </c>
      <c r="E175" s="133" t="s">
        <v>450</v>
      </c>
      <c r="F175" s="134" t="s">
        <v>451</v>
      </c>
      <c r="G175" s="135" t="s">
        <v>350</v>
      </c>
      <c r="H175" s="136">
        <v>0.18</v>
      </c>
      <c r="I175" s="137"/>
      <c r="J175" s="138">
        <f>ROUND(I175*H175,2)</f>
        <v>0</v>
      </c>
      <c r="K175" s="134" t="s">
        <v>250</v>
      </c>
      <c r="L175" s="33"/>
      <c r="M175" s="139" t="s">
        <v>1</v>
      </c>
      <c r="N175" s="140" t="s">
        <v>52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251</v>
      </c>
      <c r="AT175" s="143" t="s">
        <v>246</v>
      </c>
      <c r="AU175" s="143" t="s">
        <v>96</v>
      </c>
      <c r="AY175" s="17" t="s">
        <v>245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94</v>
      </c>
      <c r="BK175" s="144">
        <f>ROUND(I175*H175,2)</f>
        <v>0</v>
      </c>
      <c r="BL175" s="17" t="s">
        <v>251</v>
      </c>
      <c r="BM175" s="143" t="s">
        <v>1891</v>
      </c>
    </row>
    <row r="176" spans="2:65" s="1" customFormat="1" ht="33" customHeight="1">
      <c r="B176" s="33"/>
      <c r="C176" s="132" t="s">
        <v>324</v>
      </c>
      <c r="D176" s="132" t="s">
        <v>246</v>
      </c>
      <c r="E176" s="133" t="s">
        <v>1892</v>
      </c>
      <c r="F176" s="134" t="s">
        <v>1893</v>
      </c>
      <c r="G176" s="135" t="s">
        <v>350</v>
      </c>
      <c r="H176" s="136">
        <v>0.14099999999999999</v>
      </c>
      <c r="I176" s="137"/>
      <c r="J176" s="138">
        <f>ROUND(I176*H176,2)</f>
        <v>0</v>
      </c>
      <c r="K176" s="134" t="s">
        <v>250</v>
      </c>
      <c r="L176" s="33"/>
      <c r="M176" s="139" t="s">
        <v>1</v>
      </c>
      <c r="N176" s="140" t="s">
        <v>52</v>
      </c>
      <c r="P176" s="141">
        <f>O176*H176</f>
        <v>0</v>
      </c>
      <c r="Q176" s="141">
        <v>2.3010199999999998</v>
      </c>
      <c r="R176" s="141">
        <f>Q176*H176</f>
        <v>0.32444381999999994</v>
      </c>
      <c r="S176" s="141">
        <v>0</v>
      </c>
      <c r="T176" s="142">
        <f>S176*H176</f>
        <v>0</v>
      </c>
      <c r="AR176" s="143" t="s">
        <v>251</v>
      </c>
      <c r="AT176" s="143" t="s">
        <v>246</v>
      </c>
      <c r="AU176" s="143" t="s">
        <v>96</v>
      </c>
      <c r="AY176" s="17" t="s">
        <v>245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94</v>
      </c>
      <c r="BK176" s="144">
        <f>ROUND(I176*H176,2)</f>
        <v>0</v>
      </c>
      <c r="BL176" s="17" t="s">
        <v>251</v>
      </c>
      <c r="BM176" s="143" t="s">
        <v>1894</v>
      </c>
    </row>
    <row r="177" spans="2:65" s="12" customFormat="1" ht="11.25">
      <c r="B177" s="152"/>
      <c r="D177" s="146" t="s">
        <v>253</v>
      </c>
      <c r="E177" s="153" t="s">
        <v>1</v>
      </c>
      <c r="F177" s="154" t="s">
        <v>1895</v>
      </c>
      <c r="H177" s="155">
        <v>0.14099999999999999</v>
      </c>
      <c r="I177" s="156"/>
      <c r="L177" s="152"/>
      <c r="M177" s="157"/>
      <c r="T177" s="158"/>
      <c r="AT177" s="153" t="s">
        <v>253</v>
      </c>
      <c r="AU177" s="153" t="s">
        <v>96</v>
      </c>
      <c r="AV177" s="12" t="s">
        <v>96</v>
      </c>
      <c r="AW177" s="12" t="s">
        <v>40</v>
      </c>
      <c r="AX177" s="12" t="s">
        <v>94</v>
      </c>
      <c r="AY177" s="153" t="s">
        <v>245</v>
      </c>
    </row>
    <row r="178" spans="2:65" s="1" customFormat="1" ht="24.2" customHeight="1">
      <c r="B178" s="33"/>
      <c r="C178" s="132" t="s">
        <v>327</v>
      </c>
      <c r="D178" s="132" t="s">
        <v>246</v>
      </c>
      <c r="E178" s="133" t="s">
        <v>1896</v>
      </c>
      <c r="F178" s="134" t="s">
        <v>1897</v>
      </c>
      <c r="G178" s="135" t="s">
        <v>249</v>
      </c>
      <c r="H178" s="136">
        <v>0.94199999999999995</v>
      </c>
      <c r="I178" s="137"/>
      <c r="J178" s="138">
        <f>ROUND(I178*H178,2)</f>
        <v>0</v>
      </c>
      <c r="K178" s="134" t="s">
        <v>250</v>
      </c>
      <c r="L178" s="33"/>
      <c r="M178" s="139" t="s">
        <v>1</v>
      </c>
      <c r="N178" s="140" t="s">
        <v>52</v>
      </c>
      <c r="P178" s="141">
        <f>O178*H178</f>
        <v>0</v>
      </c>
      <c r="Q178" s="141">
        <v>0.1837</v>
      </c>
      <c r="R178" s="141">
        <f>Q178*H178</f>
        <v>0.17304539999999999</v>
      </c>
      <c r="S178" s="141">
        <v>0</v>
      </c>
      <c r="T178" s="142">
        <f>S178*H178</f>
        <v>0</v>
      </c>
      <c r="AR178" s="143" t="s">
        <v>251</v>
      </c>
      <c r="AT178" s="143" t="s">
        <v>246</v>
      </c>
      <c r="AU178" s="143" t="s">
        <v>96</v>
      </c>
      <c r="AY178" s="17" t="s">
        <v>245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94</v>
      </c>
      <c r="BK178" s="144">
        <f>ROUND(I178*H178,2)</f>
        <v>0</v>
      </c>
      <c r="BL178" s="17" t="s">
        <v>251</v>
      </c>
      <c r="BM178" s="143" t="s">
        <v>1898</v>
      </c>
    </row>
    <row r="179" spans="2:65" s="11" customFormat="1" ht="11.25">
      <c r="B179" s="145"/>
      <c r="D179" s="146" t="s">
        <v>253</v>
      </c>
      <c r="E179" s="147" t="s">
        <v>1</v>
      </c>
      <c r="F179" s="148" t="s">
        <v>1899</v>
      </c>
      <c r="H179" s="147" t="s">
        <v>1</v>
      </c>
      <c r="I179" s="149"/>
      <c r="L179" s="145"/>
      <c r="M179" s="150"/>
      <c r="T179" s="151"/>
      <c r="AT179" s="147" t="s">
        <v>253</v>
      </c>
      <c r="AU179" s="147" t="s">
        <v>96</v>
      </c>
      <c r="AV179" s="11" t="s">
        <v>94</v>
      </c>
      <c r="AW179" s="11" t="s">
        <v>40</v>
      </c>
      <c r="AX179" s="11" t="s">
        <v>87</v>
      </c>
      <c r="AY179" s="147" t="s">
        <v>245</v>
      </c>
    </row>
    <row r="180" spans="2:65" s="12" customFormat="1" ht="11.25">
      <c r="B180" s="152"/>
      <c r="D180" s="146" t="s">
        <v>253</v>
      </c>
      <c r="E180" s="153" t="s">
        <v>1</v>
      </c>
      <c r="F180" s="154" t="s">
        <v>1900</v>
      </c>
      <c r="H180" s="155">
        <v>0.94199999999999995</v>
      </c>
      <c r="I180" s="156"/>
      <c r="L180" s="152"/>
      <c r="M180" s="157"/>
      <c r="T180" s="158"/>
      <c r="AT180" s="153" t="s">
        <v>253</v>
      </c>
      <c r="AU180" s="153" t="s">
        <v>96</v>
      </c>
      <c r="AV180" s="12" t="s">
        <v>96</v>
      </c>
      <c r="AW180" s="12" t="s">
        <v>40</v>
      </c>
      <c r="AX180" s="12" t="s">
        <v>87</v>
      </c>
      <c r="AY180" s="153" t="s">
        <v>245</v>
      </c>
    </row>
    <row r="181" spans="2:65" s="13" customFormat="1" ht="11.25">
      <c r="B181" s="159"/>
      <c r="D181" s="146" t="s">
        <v>253</v>
      </c>
      <c r="E181" s="160" t="s">
        <v>1821</v>
      </c>
      <c r="F181" s="161" t="s">
        <v>275</v>
      </c>
      <c r="H181" s="162">
        <v>0.94199999999999995</v>
      </c>
      <c r="I181" s="163"/>
      <c r="L181" s="159"/>
      <c r="M181" s="164"/>
      <c r="T181" s="165"/>
      <c r="AT181" s="160" t="s">
        <v>253</v>
      </c>
      <c r="AU181" s="160" t="s">
        <v>96</v>
      </c>
      <c r="AV181" s="13" t="s">
        <v>251</v>
      </c>
      <c r="AW181" s="13" t="s">
        <v>40</v>
      </c>
      <c r="AX181" s="13" t="s">
        <v>94</v>
      </c>
      <c r="AY181" s="160" t="s">
        <v>245</v>
      </c>
    </row>
    <row r="182" spans="2:65" s="1" customFormat="1" ht="16.5" customHeight="1">
      <c r="B182" s="33"/>
      <c r="C182" s="184" t="s">
        <v>331</v>
      </c>
      <c r="D182" s="184" t="s">
        <v>794</v>
      </c>
      <c r="E182" s="185" t="s">
        <v>886</v>
      </c>
      <c r="F182" s="186" t="s">
        <v>887</v>
      </c>
      <c r="G182" s="187" t="s">
        <v>249</v>
      </c>
      <c r="H182" s="188">
        <v>0.95099999999999996</v>
      </c>
      <c r="I182" s="189"/>
      <c r="J182" s="190">
        <f>ROUND(I182*H182,2)</f>
        <v>0</v>
      </c>
      <c r="K182" s="186" t="s">
        <v>250</v>
      </c>
      <c r="L182" s="191"/>
      <c r="M182" s="192" t="s">
        <v>1</v>
      </c>
      <c r="N182" s="193" t="s">
        <v>52</v>
      </c>
      <c r="P182" s="141">
        <f>O182*H182</f>
        <v>0</v>
      </c>
      <c r="Q182" s="141">
        <v>0.222</v>
      </c>
      <c r="R182" s="141">
        <f>Q182*H182</f>
        <v>0.211122</v>
      </c>
      <c r="S182" s="141">
        <v>0</v>
      </c>
      <c r="T182" s="142">
        <f>S182*H182</f>
        <v>0</v>
      </c>
      <c r="AR182" s="143" t="s">
        <v>194</v>
      </c>
      <c r="AT182" s="143" t="s">
        <v>794</v>
      </c>
      <c r="AU182" s="143" t="s">
        <v>96</v>
      </c>
      <c r="AY182" s="17" t="s">
        <v>245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94</v>
      </c>
      <c r="BK182" s="144">
        <f>ROUND(I182*H182,2)</f>
        <v>0</v>
      </c>
      <c r="BL182" s="17" t="s">
        <v>251</v>
      </c>
      <c r="BM182" s="143" t="s">
        <v>1901</v>
      </c>
    </row>
    <row r="183" spans="2:65" s="12" customFormat="1" ht="11.25">
      <c r="B183" s="152"/>
      <c r="D183" s="146" t="s">
        <v>253</v>
      </c>
      <c r="E183" s="153" t="s">
        <v>1</v>
      </c>
      <c r="F183" s="154" t="s">
        <v>1902</v>
      </c>
      <c r="H183" s="155">
        <v>0.95099999999999996</v>
      </c>
      <c r="I183" s="156"/>
      <c r="L183" s="152"/>
      <c r="M183" s="157"/>
      <c r="T183" s="158"/>
      <c r="AT183" s="153" t="s">
        <v>253</v>
      </c>
      <c r="AU183" s="153" t="s">
        <v>96</v>
      </c>
      <c r="AV183" s="12" t="s">
        <v>96</v>
      </c>
      <c r="AW183" s="12" t="s">
        <v>40</v>
      </c>
      <c r="AX183" s="12" t="s">
        <v>94</v>
      </c>
      <c r="AY183" s="153" t="s">
        <v>245</v>
      </c>
    </row>
    <row r="184" spans="2:65" s="1" customFormat="1" ht="24.2" customHeight="1">
      <c r="B184" s="33"/>
      <c r="C184" s="132" t="s">
        <v>337</v>
      </c>
      <c r="D184" s="132" t="s">
        <v>246</v>
      </c>
      <c r="E184" s="133" t="s">
        <v>1903</v>
      </c>
      <c r="F184" s="134" t="s">
        <v>1904</v>
      </c>
      <c r="G184" s="135" t="s">
        <v>249</v>
      </c>
      <c r="H184" s="136">
        <v>0.94199999999999995</v>
      </c>
      <c r="I184" s="137"/>
      <c r="J184" s="138">
        <f>ROUND(I184*H184,2)</f>
        <v>0</v>
      </c>
      <c r="K184" s="134" t="s">
        <v>266</v>
      </c>
      <c r="L184" s="33"/>
      <c r="M184" s="139" t="s">
        <v>1</v>
      </c>
      <c r="N184" s="140" t="s">
        <v>52</v>
      </c>
      <c r="P184" s="141">
        <f>O184*H184</f>
        <v>0</v>
      </c>
      <c r="Q184" s="141">
        <v>0.57699999999999996</v>
      </c>
      <c r="R184" s="141">
        <f>Q184*H184</f>
        <v>0.54353399999999996</v>
      </c>
      <c r="S184" s="141">
        <v>0</v>
      </c>
      <c r="T184" s="142">
        <f>S184*H184</f>
        <v>0</v>
      </c>
      <c r="AR184" s="143" t="s">
        <v>251</v>
      </c>
      <c r="AT184" s="143" t="s">
        <v>246</v>
      </c>
      <c r="AU184" s="143" t="s">
        <v>96</v>
      </c>
      <c r="AY184" s="17" t="s">
        <v>245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94</v>
      </c>
      <c r="BK184" s="144">
        <f>ROUND(I184*H184,2)</f>
        <v>0</v>
      </c>
      <c r="BL184" s="17" t="s">
        <v>251</v>
      </c>
      <c r="BM184" s="143" t="s">
        <v>1905</v>
      </c>
    </row>
    <row r="185" spans="2:65" s="12" customFormat="1" ht="11.25">
      <c r="B185" s="152"/>
      <c r="D185" s="146" t="s">
        <v>253</v>
      </c>
      <c r="E185" s="153" t="s">
        <v>1</v>
      </c>
      <c r="F185" s="154" t="s">
        <v>1821</v>
      </c>
      <c r="H185" s="155">
        <v>0.94199999999999995</v>
      </c>
      <c r="I185" s="156"/>
      <c r="L185" s="152"/>
      <c r="M185" s="157"/>
      <c r="T185" s="158"/>
      <c r="AT185" s="153" t="s">
        <v>253</v>
      </c>
      <c r="AU185" s="153" t="s">
        <v>96</v>
      </c>
      <c r="AV185" s="12" t="s">
        <v>96</v>
      </c>
      <c r="AW185" s="12" t="s">
        <v>40</v>
      </c>
      <c r="AX185" s="12" t="s">
        <v>94</v>
      </c>
      <c r="AY185" s="153" t="s">
        <v>245</v>
      </c>
    </row>
    <row r="186" spans="2:65" s="1" customFormat="1" ht="24.2" customHeight="1">
      <c r="B186" s="33"/>
      <c r="C186" s="132" t="s">
        <v>342</v>
      </c>
      <c r="D186" s="132" t="s">
        <v>246</v>
      </c>
      <c r="E186" s="133" t="s">
        <v>1906</v>
      </c>
      <c r="F186" s="134" t="s">
        <v>1907</v>
      </c>
      <c r="G186" s="135" t="s">
        <v>350</v>
      </c>
      <c r="H186" s="136">
        <v>0.28299999999999997</v>
      </c>
      <c r="I186" s="137"/>
      <c r="J186" s="138">
        <f>ROUND(I186*H186,2)</f>
        <v>0</v>
      </c>
      <c r="K186" s="134" t="s">
        <v>250</v>
      </c>
      <c r="L186" s="33"/>
      <c r="M186" s="139" t="s">
        <v>1</v>
      </c>
      <c r="N186" s="140" t="s">
        <v>52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251</v>
      </c>
      <c r="AT186" s="143" t="s">
        <v>246</v>
      </c>
      <c r="AU186" s="143" t="s">
        <v>96</v>
      </c>
      <c r="AY186" s="17" t="s">
        <v>245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94</v>
      </c>
      <c r="BK186" s="144">
        <f>ROUND(I186*H186,2)</f>
        <v>0</v>
      </c>
      <c r="BL186" s="17" t="s">
        <v>251</v>
      </c>
      <c r="BM186" s="143" t="s">
        <v>1908</v>
      </c>
    </row>
    <row r="187" spans="2:65" s="12" customFormat="1" ht="11.25">
      <c r="B187" s="152"/>
      <c r="D187" s="146" t="s">
        <v>253</v>
      </c>
      <c r="E187" s="153" t="s">
        <v>1</v>
      </c>
      <c r="F187" s="154" t="s">
        <v>1909</v>
      </c>
      <c r="H187" s="155">
        <v>0.28299999999999997</v>
      </c>
      <c r="I187" s="156"/>
      <c r="L187" s="152"/>
      <c r="M187" s="157"/>
      <c r="T187" s="158"/>
      <c r="AT187" s="153" t="s">
        <v>253</v>
      </c>
      <c r="AU187" s="153" t="s">
        <v>96</v>
      </c>
      <c r="AV187" s="12" t="s">
        <v>96</v>
      </c>
      <c r="AW187" s="12" t="s">
        <v>40</v>
      </c>
      <c r="AX187" s="12" t="s">
        <v>94</v>
      </c>
      <c r="AY187" s="153" t="s">
        <v>245</v>
      </c>
    </row>
    <row r="188" spans="2:65" s="1" customFormat="1" ht="37.9" customHeight="1">
      <c r="B188" s="33"/>
      <c r="C188" s="132" t="s">
        <v>347</v>
      </c>
      <c r="D188" s="132" t="s">
        <v>246</v>
      </c>
      <c r="E188" s="133" t="s">
        <v>450</v>
      </c>
      <c r="F188" s="134" t="s">
        <v>451</v>
      </c>
      <c r="G188" s="135" t="s">
        <v>350</v>
      </c>
      <c r="H188" s="136">
        <v>0.28299999999999997</v>
      </c>
      <c r="I188" s="137"/>
      <c r="J188" s="138">
        <f>ROUND(I188*H188,2)</f>
        <v>0</v>
      </c>
      <c r="K188" s="134" t="s">
        <v>250</v>
      </c>
      <c r="L188" s="33"/>
      <c r="M188" s="139" t="s">
        <v>1</v>
      </c>
      <c r="N188" s="140" t="s">
        <v>52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251</v>
      </c>
      <c r="AT188" s="143" t="s">
        <v>246</v>
      </c>
      <c r="AU188" s="143" t="s">
        <v>96</v>
      </c>
      <c r="AY188" s="17" t="s">
        <v>245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94</v>
      </c>
      <c r="BK188" s="144">
        <f>ROUND(I188*H188,2)</f>
        <v>0</v>
      </c>
      <c r="BL188" s="17" t="s">
        <v>251</v>
      </c>
      <c r="BM188" s="143" t="s">
        <v>1910</v>
      </c>
    </row>
    <row r="189" spans="2:65" s="10" customFormat="1" ht="22.9" customHeight="1">
      <c r="B189" s="122"/>
      <c r="D189" s="123" t="s">
        <v>86</v>
      </c>
      <c r="E189" s="175" t="s">
        <v>194</v>
      </c>
      <c r="F189" s="175" t="s">
        <v>1911</v>
      </c>
      <c r="I189" s="125"/>
      <c r="J189" s="176">
        <f>BK189</f>
        <v>0</v>
      </c>
      <c r="L189" s="122"/>
      <c r="M189" s="127"/>
      <c r="P189" s="128">
        <f>SUM(P190:P215)</f>
        <v>0</v>
      </c>
      <c r="R189" s="128">
        <f>SUM(R190:R215)</f>
        <v>1.7636621499999998</v>
      </c>
      <c r="T189" s="129">
        <f>SUM(T190:T215)</f>
        <v>0</v>
      </c>
      <c r="AR189" s="123" t="s">
        <v>94</v>
      </c>
      <c r="AT189" s="130" t="s">
        <v>86</v>
      </c>
      <c r="AU189" s="130" t="s">
        <v>94</v>
      </c>
      <c r="AY189" s="123" t="s">
        <v>245</v>
      </c>
      <c r="BK189" s="131">
        <f>SUM(BK190:BK215)</f>
        <v>0</v>
      </c>
    </row>
    <row r="190" spans="2:65" s="1" customFormat="1" ht="49.15" customHeight="1">
      <c r="B190" s="33"/>
      <c r="C190" s="132" t="s">
        <v>7</v>
      </c>
      <c r="D190" s="132" t="s">
        <v>246</v>
      </c>
      <c r="E190" s="133" t="s">
        <v>1912</v>
      </c>
      <c r="F190" s="134" t="s">
        <v>1913</v>
      </c>
      <c r="G190" s="135" t="s">
        <v>271</v>
      </c>
      <c r="H190" s="136">
        <v>3</v>
      </c>
      <c r="I190" s="137"/>
      <c r="J190" s="138">
        <f>ROUND(I190*H190,2)</f>
        <v>0</v>
      </c>
      <c r="K190" s="134" t="s">
        <v>1</v>
      </c>
      <c r="L190" s="33"/>
      <c r="M190" s="139" t="s">
        <v>1</v>
      </c>
      <c r="N190" s="140" t="s">
        <v>52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251</v>
      </c>
      <c r="AT190" s="143" t="s">
        <v>246</v>
      </c>
      <c r="AU190" s="143" t="s">
        <v>96</v>
      </c>
      <c r="AY190" s="17" t="s">
        <v>245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94</v>
      </c>
      <c r="BK190" s="144">
        <f>ROUND(I190*H190,2)</f>
        <v>0</v>
      </c>
      <c r="BL190" s="17" t="s">
        <v>251</v>
      </c>
      <c r="BM190" s="143" t="s">
        <v>1914</v>
      </c>
    </row>
    <row r="191" spans="2:65" s="12" customFormat="1" ht="11.25">
      <c r="B191" s="152"/>
      <c r="D191" s="146" t="s">
        <v>253</v>
      </c>
      <c r="E191" s="153" t="s">
        <v>1</v>
      </c>
      <c r="F191" s="154" t="s">
        <v>1915</v>
      </c>
      <c r="H191" s="155">
        <v>3</v>
      </c>
      <c r="I191" s="156"/>
      <c r="L191" s="152"/>
      <c r="M191" s="157"/>
      <c r="T191" s="158"/>
      <c r="AT191" s="153" t="s">
        <v>253</v>
      </c>
      <c r="AU191" s="153" t="s">
        <v>96</v>
      </c>
      <c r="AV191" s="12" t="s">
        <v>96</v>
      </c>
      <c r="AW191" s="12" t="s">
        <v>40</v>
      </c>
      <c r="AX191" s="12" t="s">
        <v>87</v>
      </c>
      <c r="AY191" s="153" t="s">
        <v>245</v>
      </c>
    </row>
    <row r="192" spans="2:65" s="13" customFormat="1" ht="11.25">
      <c r="B192" s="159"/>
      <c r="D192" s="146" t="s">
        <v>253</v>
      </c>
      <c r="E192" s="160" t="s">
        <v>1827</v>
      </c>
      <c r="F192" s="161" t="s">
        <v>275</v>
      </c>
      <c r="H192" s="162">
        <v>3</v>
      </c>
      <c r="I192" s="163"/>
      <c r="L192" s="159"/>
      <c r="M192" s="164"/>
      <c r="T192" s="165"/>
      <c r="AT192" s="160" t="s">
        <v>253</v>
      </c>
      <c r="AU192" s="160" t="s">
        <v>96</v>
      </c>
      <c r="AV192" s="13" t="s">
        <v>251</v>
      </c>
      <c r="AW192" s="13" t="s">
        <v>40</v>
      </c>
      <c r="AX192" s="13" t="s">
        <v>94</v>
      </c>
      <c r="AY192" s="160" t="s">
        <v>245</v>
      </c>
    </row>
    <row r="193" spans="2:65" s="1" customFormat="1" ht="33" customHeight="1">
      <c r="B193" s="33"/>
      <c r="C193" s="132" t="s">
        <v>359</v>
      </c>
      <c r="D193" s="132" t="s">
        <v>246</v>
      </c>
      <c r="E193" s="133" t="s">
        <v>1916</v>
      </c>
      <c r="F193" s="134" t="s">
        <v>1917</v>
      </c>
      <c r="G193" s="135" t="s">
        <v>271</v>
      </c>
      <c r="H193" s="136">
        <v>3</v>
      </c>
      <c r="I193" s="137"/>
      <c r="J193" s="138">
        <f>ROUND(I193*H193,2)</f>
        <v>0</v>
      </c>
      <c r="K193" s="134" t="s">
        <v>250</v>
      </c>
      <c r="L193" s="33"/>
      <c r="M193" s="139" t="s">
        <v>1</v>
      </c>
      <c r="N193" s="140" t="s">
        <v>52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251</v>
      </c>
      <c r="AT193" s="143" t="s">
        <v>246</v>
      </c>
      <c r="AU193" s="143" t="s">
        <v>96</v>
      </c>
      <c r="AY193" s="17" t="s">
        <v>245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94</v>
      </c>
      <c r="BK193" s="144">
        <f>ROUND(I193*H193,2)</f>
        <v>0</v>
      </c>
      <c r="BL193" s="17" t="s">
        <v>251</v>
      </c>
      <c r="BM193" s="143" t="s">
        <v>1918</v>
      </c>
    </row>
    <row r="194" spans="2:65" s="12" customFormat="1" ht="11.25">
      <c r="B194" s="152"/>
      <c r="D194" s="146" t="s">
        <v>253</v>
      </c>
      <c r="E194" s="153" t="s">
        <v>1</v>
      </c>
      <c r="F194" s="154" t="s">
        <v>1915</v>
      </c>
      <c r="H194" s="155">
        <v>3</v>
      </c>
      <c r="I194" s="156"/>
      <c r="L194" s="152"/>
      <c r="M194" s="157"/>
      <c r="T194" s="158"/>
      <c r="AT194" s="153" t="s">
        <v>253</v>
      </c>
      <c r="AU194" s="153" t="s">
        <v>96</v>
      </c>
      <c r="AV194" s="12" t="s">
        <v>96</v>
      </c>
      <c r="AW194" s="12" t="s">
        <v>40</v>
      </c>
      <c r="AX194" s="12" t="s">
        <v>87</v>
      </c>
      <c r="AY194" s="153" t="s">
        <v>245</v>
      </c>
    </row>
    <row r="195" spans="2:65" s="13" customFormat="1" ht="11.25">
      <c r="B195" s="159"/>
      <c r="D195" s="146" t="s">
        <v>253</v>
      </c>
      <c r="E195" s="160" t="s">
        <v>1</v>
      </c>
      <c r="F195" s="161" t="s">
        <v>275</v>
      </c>
      <c r="H195" s="162">
        <v>3</v>
      </c>
      <c r="I195" s="163"/>
      <c r="L195" s="159"/>
      <c r="M195" s="164"/>
      <c r="T195" s="165"/>
      <c r="AT195" s="160" t="s">
        <v>253</v>
      </c>
      <c r="AU195" s="160" t="s">
        <v>96</v>
      </c>
      <c r="AV195" s="13" t="s">
        <v>251</v>
      </c>
      <c r="AW195" s="13" t="s">
        <v>40</v>
      </c>
      <c r="AX195" s="13" t="s">
        <v>94</v>
      </c>
      <c r="AY195" s="160" t="s">
        <v>245</v>
      </c>
    </row>
    <row r="196" spans="2:65" s="1" customFormat="1" ht="21.75" customHeight="1">
      <c r="B196" s="33"/>
      <c r="C196" s="184" t="s">
        <v>362</v>
      </c>
      <c r="D196" s="184" t="s">
        <v>794</v>
      </c>
      <c r="E196" s="185" t="s">
        <v>1919</v>
      </c>
      <c r="F196" s="186" t="s">
        <v>1920</v>
      </c>
      <c r="G196" s="187" t="s">
        <v>271</v>
      </c>
      <c r="H196" s="188">
        <v>3.0449999999999999</v>
      </c>
      <c r="I196" s="189"/>
      <c r="J196" s="190">
        <f>ROUND(I196*H196,2)</f>
        <v>0</v>
      </c>
      <c r="K196" s="186" t="s">
        <v>266</v>
      </c>
      <c r="L196" s="191"/>
      <c r="M196" s="192" t="s">
        <v>1</v>
      </c>
      <c r="N196" s="193" t="s">
        <v>52</v>
      </c>
      <c r="P196" s="141">
        <f>O196*H196</f>
        <v>0</v>
      </c>
      <c r="Q196" s="141">
        <v>2.7E-4</v>
      </c>
      <c r="R196" s="141">
        <f>Q196*H196</f>
        <v>8.2215000000000001E-4</v>
      </c>
      <c r="S196" s="141">
        <v>0</v>
      </c>
      <c r="T196" s="142">
        <f>S196*H196</f>
        <v>0</v>
      </c>
      <c r="AR196" s="143" t="s">
        <v>194</v>
      </c>
      <c r="AT196" s="143" t="s">
        <v>794</v>
      </c>
      <c r="AU196" s="143" t="s">
        <v>96</v>
      </c>
      <c r="AY196" s="17" t="s">
        <v>245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94</v>
      </c>
      <c r="BK196" s="144">
        <f>ROUND(I196*H196,2)</f>
        <v>0</v>
      </c>
      <c r="BL196" s="17" t="s">
        <v>251</v>
      </c>
      <c r="BM196" s="143" t="s">
        <v>1921</v>
      </c>
    </row>
    <row r="197" spans="2:65" s="12" customFormat="1" ht="11.25">
      <c r="B197" s="152"/>
      <c r="D197" s="146" t="s">
        <v>253</v>
      </c>
      <c r="F197" s="154" t="s">
        <v>1922</v>
      </c>
      <c r="H197" s="155">
        <v>3.0449999999999999</v>
      </c>
      <c r="I197" s="156"/>
      <c r="L197" s="152"/>
      <c r="M197" s="157"/>
      <c r="T197" s="158"/>
      <c r="AT197" s="153" t="s">
        <v>253</v>
      </c>
      <c r="AU197" s="153" t="s">
        <v>96</v>
      </c>
      <c r="AV197" s="12" t="s">
        <v>96</v>
      </c>
      <c r="AW197" s="12" t="s">
        <v>4</v>
      </c>
      <c r="AX197" s="12" t="s">
        <v>94</v>
      </c>
      <c r="AY197" s="153" t="s">
        <v>245</v>
      </c>
    </row>
    <row r="198" spans="2:65" s="1" customFormat="1" ht="24.2" customHeight="1">
      <c r="B198" s="33"/>
      <c r="C198" s="132" t="s">
        <v>366</v>
      </c>
      <c r="D198" s="132" t="s">
        <v>246</v>
      </c>
      <c r="E198" s="133" t="s">
        <v>1923</v>
      </c>
      <c r="F198" s="134" t="s">
        <v>1924</v>
      </c>
      <c r="G198" s="135" t="s">
        <v>334</v>
      </c>
      <c r="H198" s="136">
        <v>1</v>
      </c>
      <c r="I198" s="137"/>
      <c r="J198" s="138">
        <f>ROUND(I198*H198,2)</f>
        <v>0</v>
      </c>
      <c r="K198" s="134" t="s">
        <v>250</v>
      </c>
      <c r="L198" s="33"/>
      <c r="M198" s="139" t="s">
        <v>1</v>
      </c>
      <c r="N198" s="140" t="s">
        <v>52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251</v>
      </c>
      <c r="AT198" s="143" t="s">
        <v>246</v>
      </c>
      <c r="AU198" s="143" t="s">
        <v>96</v>
      </c>
      <c r="AY198" s="17" t="s">
        <v>245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94</v>
      </c>
      <c r="BK198" s="144">
        <f>ROUND(I198*H198,2)</f>
        <v>0</v>
      </c>
      <c r="BL198" s="17" t="s">
        <v>251</v>
      </c>
      <c r="BM198" s="143" t="s">
        <v>1925</v>
      </c>
    </row>
    <row r="199" spans="2:65" s="1" customFormat="1" ht="24.2" customHeight="1">
      <c r="B199" s="33"/>
      <c r="C199" s="184" t="s">
        <v>371</v>
      </c>
      <c r="D199" s="184" t="s">
        <v>794</v>
      </c>
      <c r="E199" s="185" t="s">
        <v>1926</v>
      </c>
      <c r="F199" s="186" t="s">
        <v>1927</v>
      </c>
      <c r="G199" s="187" t="s">
        <v>334</v>
      </c>
      <c r="H199" s="188">
        <v>1</v>
      </c>
      <c r="I199" s="189"/>
      <c r="J199" s="190">
        <f>ROUND(I199*H199,2)</f>
        <v>0</v>
      </c>
      <c r="K199" s="186" t="s">
        <v>250</v>
      </c>
      <c r="L199" s="191"/>
      <c r="M199" s="192" t="s">
        <v>1</v>
      </c>
      <c r="N199" s="193" t="s">
        <v>52</v>
      </c>
      <c r="P199" s="141">
        <f>O199*H199</f>
        <v>0</v>
      </c>
      <c r="Q199" s="141">
        <v>2.5999999999999999E-3</v>
      </c>
      <c r="R199" s="141">
        <f>Q199*H199</f>
        <v>2.5999999999999999E-3</v>
      </c>
      <c r="S199" s="141">
        <v>0</v>
      </c>
      <c r="T199" s="142">
        <f>S199*H199</f>
        <v>0</v>
      </c>
      <c r="AR199" s="143" t="s">
        <v>194</v>
      </c>
      <c r="AT199" s="143" t="s">
        <v>794</v>
      </c>
      <c r="AU199" s="143" t="s">
        <v>96</v>
      </c>
      <c r="AY199" s="17" t="s">
        <v>245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94</v>
      </c>
      <c r="BK199" s="144">
        <f>ROUND(I199*H199,2)</f>
        <v>0</v>
      </c>
      <c r="BL199" s="17" t="s">
        <v>251</v>
      </c>
      <c r="BM199" s="143" t="s">
        <v>1928</v>
      </c>
    </row>
    <row r="200" spans="2:65" s="12" customFormat="1" ht="11.25">
      <c r="B200" s="152"/>
      <c r="D200" s="146" t="s">
        <v>253</v>
      </c>
      <c r="E200" s="153" t="s">
        <v>1</v>
      </c>
      <c r="F200" s="154" t="s">
        <v>1929</v>
      </c>
      <c r="H200" s="155">
        <v>1</v>
      </c>
      <c r="I200" s="156"/>
      <c r="L200" s="152"/>
      <c r="M200" s="157"/>
      <c r="T200" s="158"/>
      <c r="AT200" s="153" t="s">
        <v>253</v>
      </c>
      <c r="AU200" s="153" t="s">
        <v>96</v>
      </c>
      <c r="AV200" s="12" t="s">
        <v>96</v>
      </c>
      <c r="AW200" s="12" t="s">
        <v>40</v>
      </c>
      <c r="AX200" s="12" t="s">
        <v>94</v>
      </c>
      <c r="AY200" s="153" t="s">
        <v>245</v>
      </c>
    </row>
    <row r="201" spans="2:65" s="1" customFormat="1" ht="37.9" customHeight="1">
      <c r="B201" s="33"/>
      <c r="C201" s="132" t="s">
        <v>377</v>
      </c>
      <c r="D201" s="132" t="s">
        <v>246</v>
      </c>
      <c r="E201" s="133" t="s">
        <v>1930</v>
      </c>
      <c r="F201" s="134" t="s">
        <v>1931</v>
      </c>
      <c r="G201" s="135" t="s">
        <v>334</v>
      </c>
      <c r="H201" s="136">
        <v>1</v>
      </c>
      <c r="I201" s="137"/>
      <c r="J201" s="138">
        <f t="shared" ref="J201:J208" si="0">ROUND(I201*H201,2)</f>
        <v>0</v>
      </c>
      <c r="K201" s="134" t="s">
        <v>266</v>
      </c>
      <c r="L201" s="33"/>
      <c r="M201" s="139" t="s">
        <v>1</v>
      </c>
      <c r="N201" s="140" t="s">
        <v>52</v>
      </c>
      <c r="P201" s="141">
        <f t="shared" ref="P201:P208" si="1">O201*H201</f>
        <v>0</v>
      </c>
      <c r="Q201" s="141">
        <v>2.16E-3</v>
      </c>
      <c r="R201" s="141">
        <f t="shared" ref="R201:R208" si="2">Q201*H201</f>
        <v>2.16E-3</v>
      </c>
      <c r="S201" s="141">
        <v>0</v>
      </c>
      <c r="T201" s="142">
        <f t="shared" ref="T201:T208" si="3">S201*H201</f>
        <v>0</v>
      </c>
      <c r="AR201" s="143" t="s">
        <v>251</v>
      </c>
      <c r="AT201" s="143" t="s">
        <v>246</v>
      </c>
      <c r="AU201" s="143" t="s">
        <v>96</v>
      </c>
      <c r="AY201" s="17" t="s">
        <v>245</v>
      </c>
      <c r="BE201" s="144">
        <f t="shared" ref="BE201:BE208" si="4">IF(N201="základní",J201,0)</f>
        <v>0</v>
      </c>
      <c r="BF201" s="144">
        <f t="shared" ref="BF201:BF208" si="5">IF(N201="snížená",J201,0)</f>
        <v>0</v>
      </c>
      <c r="BG201" s="144">
        <f t="shared" ref="BG201:BG208" si="6">IF(N201="zákl. přenesená",J201,0)</f>
        <v>0</v>
      </c>
      <c r="BH201" s="144">
        <f t="shared" ref="BH201:BH208" si="7">IF(N201="sníž. přenesená",J201,0)</f>
        <v>0</v>
      </c>
      <c r="BI201" s="144">
        <f t="shared" ref="BI201:BI208" si="8">IF(N201="nulová",J201,0)</f>
        <v>0</v>
      </c>
      <c r="BJ201" s="17" t="s">
        <v>94</v>
      </c>
      <c r="BK201" s="144">
        <f t="shared" ref="BK201:BK208" si="9">ROUND(I201*H201,2)</f>
        <v>0</v>
      </c>
      <c r="BL201" s="17" t="s">
        <v>251</v>
      </c>
      <c r="BM201" s="143" t="s">
        <v>1932</v>
      </c>
    </row>
    <row r="202" spans="2:65" s="1" customFormat="1" ht="37.9" customHeight="1">
      <c r="B202" s="33"/>
      <c r="C202" s="132" t="s">
        <v>383</v>
      </c>
      <c r="D202" s="132" t="s">
        <v>246</v>
      </c>
      <c r="E202" s="133" t="s">
        <v>1933</v>
      </c>
      <c r="F202" s="134" t="s">
        <v>1934</v>
      </c>
      <c r="G202" s="135" t="s">
        <v>334</v>
      </c>
      <c r="H202" s="136">
        <v>2</v>
      </c>
      <c r="I202" s="137"/>
      <c r="J202" s="138">
        <f t="shared" si="0"/>
        <v>0</v>
      </c>
      <c r="K202" s="134" t="s">
        <v>266</v>
      </c>
      <c r="L202" s="33"/>
      <c r="M202" s="139" t="s">
        <v>1</v>
      </c>
      <c r="N202" s="140" t="s">
        <v>52</v>
      </c>
      <c r="P202" s="141">
        <f t="shared" si="1"/>
        <v>0</v>
      </c>
      <c r="Q202" s="141">
        <v>2.4000000000000001E-4</v>
      </c>
      <c r="R202" s="141">
        <f t="shared" si="2"/>
        <v>4.8000000000000001E-4</v>
      </c>
      <c r="S202" s="141">
        <v>0</v>
      </c>
      <c r="T202" s="142">
        <f t="shared" si="3"/>
        <v>0</v>
      </c>
      <c r="AR202" s="143" t="s">
        <v>251</v>
      </c>
      <c r="AT202" s="143" t="s">
        <v>246</v>
      </c>
      <c r="AU202" s="143" t="s">
        <v>96</v>
      </c>
      <c r="AY202" s="17" t="s">
        <v>245</v>
      </c>
      <c r="BE202" s="144">
        <f t="shared" si="4"/>
        <v>0</v>
      </c>
      <c r="BF202" s="144">
        <f t="shared" si="5"/>
        <v>0</v>
      </c>
      <c r="BG202" s="144">
        <f t="shared" si="6"/>
        <v>0</v>
      </c>
      <c r="BH202" s="144">
        <f t="shared" si="7"/>
        <v>0</v>
      </c>
      <c r="BI202" s="144">
        <f t="shared" si="8"/>
        <v>0</v>
      </c>
      <c r="BJ202" s="17" t="s">
        <v>94</v>
      </c>
      <c r="BK202" s="144">
        <f t="shared" si="9"/>
        <v>0</v>
      </c>
      <c r="BL202" s="17" t="s">
        <v>251</v>
      </c>
      <c r="BM202" s="143" t="s">
        <v>1935</v>
      </c>
    </row>
    <row r="203" spans="2:65" s="1" customFormat="1" ht="16.5" customHeight="1">
      <c r="B203" s="33"/>
      <c r="C203" s="132" t="s">
        <v>388</v>
      </c>
      <c r="D203" s="132" t="s">
        <v>246</v>
      </c>
      <c r="E203" s="133" t="s">
        <v>1936</v>
      </c>
      <c r="F203" s="134" t="s">
        <v>1937</v>
      </c>
      <c r="G203" s="135" t="s">
        <v>334</v>
      </c>
      <c r="H203" s="136">
        <v>1</v>
      </c>
      <c r="I203" s="137"/>
      <c r="J203" s="138">
        <f t="shared" si="0"/>
        <v>0</v>
      </c>
      <c r="K203" s="134" t="s">
        <v>250</v>
      </c>
      <c r="L203" s="33"/>
      <c r="M203" s="139" t="s">
        <v>1</v>
      </c>
      <c r="N203" s="140" t="s">
        <v>52</v>
      </c>
      <c r="P203" s="141">
        <f t="shared" si="1"/>
        <v>0</v>
      </c>
      <c r="Q203" s="141">
        <v>0.04</v>
      </c>
      <c r="R203" s="141">
        <f t="shared" si="2"/>
        <v>0.04</v>
      </c>
      <c r="S203" s="141">
        <v>0</v>
      </c>
      <c r="T203" s="142">
        <f t="shared" si="3"/>
        <v>0</v>
      </c>
      <c r="AR203" s="143" t="s">
        <v>251</v>
      </c>
      <c r="AT203" s="143" t="s">
        <v>246</v>
      </c>
      <c r="AU203" s="143" t="s">
        <v>96</v>
      </c>
      <c r="AY203" s="17" t="s">
        <v>245</v>
      </c>
      <c r="BE203" s="144">
        <f t="shared" si="4"/>
        <v>0</v>
      </c>
      <c r="BF203" s="144">
        <f t="shared" si="5"/>
        <v>0</v>
      </c>
      <c r="BG203" s="144">
        <f t="shared" si="6"/>
        <v>0</v>
      </c>
      <c r="BH203" s="144">
        <f t="shared" si="7"/>
        <v>0</v>
      </c>
      <c r="BI203" s="144">
        <f t="shared" si="8"/>
        <v>0</v>
      </c>
      <c r="BJ203" s="17" t="s">
        <v>94</v>
      </c>
      <c r="BK203" s="144">
        <f t="shared" si="9"/>
        <v>0</v>
      </c>
      <c r="BL203" s="17" t="s">
        <v>251</v>
      </c>
      <c r="BM203" s="143" t="s">
        <v>1938</v>
      </c>
    </row>
    <row r="204" spans="2:65" s="1" customFormat="1" ht="24.2" customHeight="1">
      <c r="B204" s="33"/>
      <c r="C204" s="184" t="s">
        <v>182</v>
      </c>
      <c r="D204" s="184" t="s">
        <v>794</v>
      </c>
      <c r="E204" s="185" t="s">
        <v>1939</v>
      </c>
      <c r="F204" s="186" t="s">
        <v>1940</v>
      </c>
      <c r="G204" s="187" t="s">
        <v>334</v>
      </c>
      <c r="H204" s="188">
        <v>1</v>
      </c>
      <c r="I204" s="189"/>
      <c r="J204" s="190">
        <f t="shared" si="0"/>
        <v>0</v>
      </c>
      <c r="K204" s="186" t="s">
        <v>250</v>
      </c>
      <c r="L204" s="191"/>
      <c r="M204" s="192" t="s">
        <v>1</v>
      </c>
      <c r="N204" s="193" t="s">
        <v>52</v>
      </c>
      <c r="P204" s="141">
        <f t="shared" si="1"/>
        <v>0</v>
      </c>
      <c r="Q204" s="141">
        <v>1.3299999999999999E-2</v>
      </c>
      <c r="R204" s="141">
        <f t="shared" si="2"/>
        <v>1.3299999999999999E-2</v>
      </c>
      <c r="S204" s="141">
        <v>0</v>
      </c>
      <c r="T204" s="142">
        <f t="shared" si="3"/>
        <v>0</v>
      </c>
      <c r="AR204" s="143" t="s">
        <v>194</v>
      </c>
      <c r="AT204" s="143" t="s">
        <v>794</v>
      </c>
      <c r="AU204" s="143" t="s">
        <v>96</v>
      </c>
      <c r="AY204" s="17" t="s">
        <v>245</v>
      </c>
      <c r="BE204" s="144">
        <f t="shared" si="4"/>
        <v>0</v>
      </c>
      <c r="BF204" s="144">
        <f t="shared" si="5"/>
        <v>0</v>
      </c>
      <c r="BG204" s="144">
        <f t="shared" si="6"/>
        <v>0</v>
      </c>
      <c r="BH204" s="144">
        <f t="shared" si="7"/>
        <v>0</v>
      </c>
      <c r="BI204" s="144">
        <f t="shared" si="8"/>
        <v>0</v>
      </c>
      <c r="BJ204" s="17" t="s">
        <v>94</v>
      </c>
      <c r="BK204" s="144">
        <f t="shared" si="9"/>
        <v>0</v>
      </c>
      <c r="BL204" s="17" t="s">
        <v>251</v>
      </c>
      <c r="BM204" s="143" t="s">
        <v>1941</v>
      </c>
    </row>
    <row r="205" spans="2:65" s="1" customFormat="1" ht="24.2" customHeight="1">
      <c r="B205" s="33"/>
      <c r="C205" s="184" t="s">
        <v>399</v>
      </c>
      <c r="D205" s="184" t="s">
        <v>794</v>
      </c>
      <c r="E205" s="185" t="s">
        <v>1942</v>
      </c>
      <c r="F205" s="186" t="s">
        <v>1943</v>
      </c>
      <c r="G205" s="187" t="s">
        <v>334</v>
      </c>
      <c r="H205" s="188">
        <v>1</v>
      </c>
      <c r="I205" s="189"/>
      <c r="J205" s="190">
        <f t="shared" si="0"/>
        <v>0</v>
      </c>
      <c r="K205" s="186" t="s">
        <v>250</v>
      </c>
      <c r="L205" s="191"/>
      <c r="M205" s="192" t="s">
        <v>1</v>
      </c>
      <c r="N205" s="193" t="s">
        <v>52</v>
      </c>
      <c r="P205" s="141">
        <f t="shared" si="1"/>
        <v>0</v>
      </c>
      <c r="Q205" s="141">
        <v>2.9999999999999997E-4</v>
      </c>
      <c r="R205" s="141">
        <f t="shared" si="2"/>
        <v>2.9999999999999997E-4</v>
      </c>
      <c r="S205" s="141">
        <v>0</v>
      </c>
      <c r="T205" s="142">
        <f t="shared" si="3"/>
        <v>0</v>
      </c>
      <c r="AR205" s="143" t="s">
        <v>194</v>
      </c>
      <c r="AT205" s="143" t="s">
        <v>794</v>
      </c>
      <c r="AU205" s="143" t="s">
        <v>96</v>
      </c>
      <c r="AY205" s="17" t="s">
        <v>245</v>
      </c>
      <c r="BE205" s="144">
        <f t="shared" si="4"/>
        <v>0</v>
      </c>
      <c r="BF205" s="144">
        <f t="shared" si="5"/>
        <v>0</v>
      </c>
      <c r="BG205" s="144">
        <f t="shared" si="6"/>
        <v>0</v>
      </c>
      <c r="BH205" s="144">
        <f t="shared" si="7"/>
        <v>0</v>
      </c>
      <c r="BI205" s="144">
        <f t="shared" si="8"/>
        <v>0</v>
      </c>
      <c r="BJ205" s="17" t="s">
        <v>94</v>
      </c>
      <c r="BK205" s="144">
        <f t="shared" si="9"/>
        <v>0</v>
      </c>
      <c r="BL205" s="17" t="s">
        <v>251</v>
      </c>
      <c r="BM205" s="143" t="s">
        <v>1944</v>
      </c>
    </row>
    <row r="206" spans="2:65" s="1" customFormat="1" ht="24.2" customHeight="1">
      <c r="B206" s="33"/>
      <c r="C206" s="184" t="s">
        <v>191</v>
      </c>
      <c r="D206" s="184" t="s">
        <v>794</v>
      </c>
      <c r="E206" s="185" t="s">
        <v>1945</v>
      </c>
      <c r="F206" s="186" t="s">
        <v>1946</v>
      </c>
      <c r="G206" s="187" t="s">
        <v>334</v>
      </c>
      <c r="H206" s="188">
        <v>1</v>
      </c>
      <c r="I206" s="189"/>
      <c r="J206" s="190">
        <f t="shared" si="0"/>
        <v>0</v>
      </c>
      <c r="K206" s="186" t="s">
        <v>250</v>
      </c>
      <c r="L206" s="191"/>
      <c r="M206" s="192" t="s">
        <v>1</v>
      </c>
      <c r="N206" s="193" t="s">
        <v>52</v>
      </c>
      <c r="P206" s="141">
        <f t="shared" si="1"/>
        <v>0</v>
      </c>
      <c r="Q206" s="141">
        <v>3.16E-3</v>
      </c>
      <c r="R206" s="141">
        <f t="shared" si="2"/>
        <v>3.16E-3</v>
      </c>
      <c r="S206" s="141">
        <v>0</v>
      </c>
      <c r="T206" s="142">
        <f t="shared" si="3"/>
        <v>0</v>
      </c>
      <c r="AR206" s="143" t="s">
        <v>194</v>
      </c>
      <c r="AT206" s="143" t="s">
        <v>794</v>
      </c>
      <c r="AU206" s="143" t="s">
        <v>96</v>
      </c>
      <c r="AY206" s="17" t="s">
        <v>245</v>
      </c>
      <c r="BE206" s="144">
        <f t="shared" si="4"/>
        <v>0</v>
      </c>
      <c r="BF206" s="144">
        <f t="shared" si="5"/>
        <v>0</v>
      </c>
      <c r="BG206" s="144">
        <f t="shared" si="6"/>
        <v>0</v>
      </c>
      <c r="BH206" s="144">
        <f t="shared" si="7"/>
        <v>0</v>
      </c>
      <c r="BI206" s="144">
        <f t="shared" si="8"/>
        <v>0</v>
      </c>
      <c r="BJ206" s="17" t="s">
        <v>94</v>
      </c>
      <c r="BK206" s="144">
        <f t="shared" si="9"/>
        <v>0</v>
      </c>
      <c r="BL206" s="17" t="s">
        <v>251</v>
      </c>
      <c r="BM206" s="143" t="s">
        <v>1947</v>
      </c>
    </row>
    <row r="207" spans="2:65" s="1" customFormat="1" ht="62.65" customHeight="1">
      <c r="B207" s="33"/>
      <c r="C207" s="132" t="s">
        <v>425</v>
      </c>
      <c r="D207" s="132" t="s">
        <v>246</v>
      </c>
      <c r="E207" s="133" t="s">
        <v>1948</v>
      </c>
      <c r="F207" s="134" t="s">
        <v>1949</v>
      </c>
      <c r="G207" s="135" t="s">
        <v>334</v>
      </c>
      <c r="H207" s="136">
        <v>1</v>
      </c>
      <c r="I207" s="137"/>
      <c r="J207" s="138">
        <f t="shared" si="0"/>
        <v>0</v>
      </c>
      <c r="K207" s="134" t="s">
        <v>266</v>
      </c>
      <c r="L207" s="33"/>
      <c r="M207" s="139" t="s">
        <v>1</v>
      </c>
      <c r="N207" s="140" t="s">
        <v>52</v>
      </c>
      <c r="P207" s="141">
        <f t="shared" si="1"/>
        <v>0</v>
      </c>
      <c r="Q207" s="141">
        <v>1.7</v>
      </c>
      <c r="R207" s="141">
        <f t="shared" si="2"/>
        <v>1.7</v>
      </c>
      <c r="S207" s="141">
        <v>0</v>
      </c>
      <c r="T207" s="142">
        <f t="shared" si="3"/>
        <v>0</v>
      </c>
      <c r="AR207" s="143" t="s">
        <v>251</v>
      </c>
      <c r="AT207" s="143" t="s">
        <v>246</v>
      </c>
      <c r="AU207" s="143" t="s">
        <v>96</v>
      </c>
      <c r="AY207" s="17" t="s">
        <v>245</v>
      </c>
      <c r="BE207" s="144">
        <f t="shared" si="4"/>
        <v>0</v>
      </c>
      <c r="BF207" s="144">
        <f t="shared" si="5"/>
        <v>0</v>
      </c>
      <c r="BG207" s="144">
        <f t="shared" si="6"/>
        <v>0</v>
      </c>
      <c r="BH207" s="144">
        <f t="shared" si="7"/>
        <v>0</v>
      </c>
      <c r="BI207" s="144">
        <f t="shared" si="8"/>
        <v>0</v>
      </c>
      <c r="BJ207" s="17" t="s">
        <v>94</v>
      </c>
      <c r="BK207" s="144">
        <f t="shared" si="9"/>
        <v>0</v>
      </c>
      <c r="BL207" s="17" t="s">
        <v>251</v>
      </c>
      <c r="BM207" s="143" t="s">
        <v>1950</v>
      </c>
    </row>
    <row r="208" spans="2:65" s="1" customFormat="1" ht="16.5" customHeight="1">
      <c r="B208" s="33"/>
      <c r="C208" s="132" t="s">
        <v>429</v>
      </c>
      <c r="D208" s="132" t="s">
        <v>246</v>
      </c>
      <c r="E208" s="133" t="s">
        <v>1951</v>
      </c>
      <c r="F208" s="134" t="s">
        <v>1952</v>
      </c>
      <c r="G208" s="135" t="s">
        <v>271</v>
      </c>
      <c r="H208" s="136">
        <v>3</v>
      </c>
      <c r="I208" s="137"/>
      <c r="J208" s="138">
        <f t="shared" si="0"/>
        <v>0</v>
      </c>
      <c r="K208" s="134" t="s">
        <v>250</v>
      </c>
      <c r="L208" s="33"/>
      <c r="M208" s="139" t="s">
        <v>1</v>
      </c>
      <c r="N208" s="140" t="s">
        <v>52</v>
      </c>
      <c r="P208" s="141">
        <f t="shared" si="1"/>
        <v>0</v>
      </c>
      <c r="Q208" s="141">
        <v>1.9000000000000001E-4</v>
      </c>
      <c r="R208" s="141">
        <f t="shared" si="2"/>
        <v>5.6999999999999998E-4</v>
      </c>
      <c r="S208" s="141">
        <v>0</v>
      </c>
      <c r="T208" s="142">
        <f t="shared" si="3"/>
        <v>0</v>
      </c>
      <c r="AR208" s="143" t="s">
        <v>251</v>
      </c>
      <c r="AT208" s="143" t="s">
        <v>246</v>
      </c>
      <c r="AU208" s="143" t="s">
        <v>96</v>
      </c>
      <c r="AY208" s="17" t="s">
        <v>245</v>
      </c>
      <c r="BE208" s="144">
        <f t="shared" si="4"/>
        <v>0</v>
      </c>
      <c r="BF208" s="144">
        <f t="shared" si="5"/>
        <v>0</v>
      </c>
      <c r="BG208" s="144">
        <f t="shared" si="6"/>
        <v>0</v>
      </c>
      <c r="BH208" s="144">
        <f t="shared" si="7"/>
        <v>0</v>
      </c>
      <c r="BI208" s="144">
        <f t="shared" si="8"/>
        <v>0</v>
      </c>
      <c r="BJ208" s="17" t="s">
        <v>94</v>
      </c>
      <c r="BK208" s="144">
        <f t="shared" si="9"/>
        <v>0</v>
      </c>
      <c r="BL208" s="17" t="s">
        <v>251</v>
      </c>
      <c r="BM208" s="143" t="s">
        <v>1953</v>
      </c>
    </row>
    <row r="209" spans="2:65" s="12" customFormat="1" ht="11.25">
      <c r="B209" s="152"/>
      <c r="D209" s="146" t="s">
        <v>253</v>
      </c>
      <c r="E209" s="153" t="s">
        <v>1</v>
      </c>
      <c r="F209" s="154" t="s">
        <v>1827</v>
      </c>
      <c r="H209" s="155">
        <v>3</v>
      </c>
      <c r="I209" s="156"/>
      <c r="L209" s="152"/>
      <c r="M209" s="157"/>
      <c r="T209" s="158"/>
      <c r="AT209" s="153" t="s">
        <v>253</v>
      </c>
      <c r="AU209" s="153" t="s">
        <v>96</v>
      </c>
      <c r="AV209" s="12" t="s">
        <v>96</v>
      </c>
      <c r="AW209" s="12" t="s">
        <v>40</v>
      </c>
      <c r="AX209" s="12" t="s">
        <v>94</v>
      </c>
      <c r="AY209" s="153" t="s">
        <v>245</v>
      </c>
    </row>
    <row r="210" spans="2:65" s="1" customFormat="1" ht="24.2" customHeight="1">
      <c r="B210" s="33"/>
      <c r="C210" s="132" t="s">
        <v>434</v>
      </c>
      <c r="D210" s="132" t="s">
        <v>246</v>
      </c>
      <c r="E210" s="133" t="s">
        <v>1954</v>
      </c>
      <c r="F210" s="134" t="s">
        <v>1955</v>
      </c>
      <c r="G210" s="135" t="s">
        <v>271</v>
      </c>
      <c r="H210" s="136">
        <v>3</v>
      </c>
      <c r="I210" s="137"/>
      <c r="J210" s="138">
        <f>ROUND(I210*H210,2)</f>
        <v>0</v>
      </c>
      <c r="K210" s="134" t="s">
        <v>250</v>
      </c>
      <c r="L210" s="33"/>
      <c r="M210" s="139" t="s">
        <v>1</v>
      </c>
      <c r="N210" s="140" t="s">
        <v>52</v>
      </c>
      <c r="P210" s="141">
        <f>O210*H210</f>
        <v>0</v>
      </c>
      <c r="Q210" s="141">
        <v>9.0000000000000006E-5</v>
      </c>
      <c r="R210" s="141">
        <f>Q210*H210</f>
        <v>2.7E-4</v>
      </c>
      <c r="S210" s="141">
        <v>0</v>
      </c>
      <c r="T210" s="142">
        <f>S210*H210</f>
        <v>0</v>
      </c>
      <c r="AR210" s="143" t="s">
        <v>251</v>
      </c>
      <c r="AT210" s="143" t="s">
        <v>246</v>
      </c>
      <c r="AU210" s="143" t="s">
        <v>96</v>
      </c>
      <c r="AY210" s="17" t="s">
        <v>245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94</v>
      </c>
      <c r="BK210" s="144">
        <f>ROUND(I210*H210,2)</f>
        <v>0</v>
      </c>
      <c r="BL210" s="17" t="s">
        <v>251</v>
      </c>
      <c r="BM210" s="143" t="s">
        <v>1956</v>
      </c>
    </row>
    <row r="211" spans="2:65" s="12" customFormat="1" ht="11.25">
      <c r="B211" s="152"/>
      <c r="D211" s="146" t="s">
        <v>253</v>
      </c>
      <c r="E211" s="153" t="s">
        <v>1</v>
      </c>
      <c r="F211" s="154" t="s">
        <v>1827</v>
      </c>
      <c r="H211" s="155">
        <v>3</v>
      </c>
      <c r="I211" s="156"/>
      <c r="L211" s="152"/>
      <c r="M211" s="157"/>
      <c r="T211" s="158"/>
      <c r="AT211" s="153" t="s">
        <v>253</v>
      </c>
      <c r="AU211" s="153" t="s">
        <v>96</v>
      </c>
      <c r="AV211" s="12" t="s">
        <v>96</v>
      </c>
      <c r="AW211" s="12" t="s">
        <v>40</v>
      </c>
      <c r="AX211" s="12" t="s">
        <v>94</v>
      </c>
      <c r="AY211" s="153" t="s">
        <v>245</v>
      </c>
    </row>
    <row r="212" spans="2:65" s="1" customFormat="1" ht="24.2" customHeight="1">
      <c r="B212" s="33"/>
      <c r="C212" s="132" t="s">
        <v>441</v>
      </c>
      <c r="D212" s="132" t="s">
        <v>246</v>
      </c>
      <c r="E212" s="133" t="s">
        <v>1957</v>
      </c>
      <c r="F212" s="134" t="s">
        <v>1958</v>
      </c>
      <c r="G212" s="135" t="s">
        <v>271</v>
      </c>
      <c r="H212" s="136">
        <v>3</v>
      </c>
      <c r="I212" s="137"/>
      <c r="J212" s="138">
        <f>ROUND(I212*H212,2)</f>
        <v>0</v>
      </c>
      <c r="K212" s="134" t="s">
        <v>250</v>
      </c>
      <c r="L212" s="33"/>
      <c r="M212" s="139" t="s">
        <v>1</v>
      </c>
      <c r="N212" s="140" t="s">
        <v>52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251</v>
      </c>
      <c r="AT212" s="143" t="s">
        <v>246</v>
      </c>
      <c r="AU212" s="143" t="s">
        <v>96</v>
      </c>
      <c r="AY212" s="17" t="s">
        <v>245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94</v>
      </c>
      <c r="BK212" s="144">
        <f>ROUND(I212*H212,2)</f>
        <v>0</v>
      </c>
      <c r="BL212" s="17" t="s">
        <v>251</v>
      </c>
      <c r="BM212" s="143" t="s">
        <v>1959</v>
      </c>
    </row>
    <row r="213" spans="2:65" s="12" customFormat="1" ht="11.25">
      <c r="B213" s="152"/>
      <c r="D213" s="146" t="s">
        <v>253</v>
      </c>
      <c r="E213" s="153" t="s">
        <v>1</v>
      </c>
      <c r="F213" s="154" t="s">
        <v>1827</v>
      </c>
      <c r="H213" s="155">
        <v>3</v>
      </c>
      <c r="I213" s="156"/>
      <c r="L213" s="152"/>
      <c r="M213" s="157"/>
      <c r="T213" s="158"/>
      <c r="AT213" s="153" t="s">
        <v>253</v>
      </c>
      <c r="AU213" s="153" t="s">
        <v>96</v>
      </c>
      <c r="AV213" s="12" t="s">
        <v>96</v>
      </c>
      <c r="AW213" s="12" t="s">
        <v>40</v>
      </c>
      <c r="AX213" s="12" t="s">
        <v>94</v>
      </c>
      <c r="AY213" s="153" t="s">
        <v>245</v>
      </c>
    </row>
    <row r="214" spans="2:65" s="1" customFormat="1" ht="16.5" customHeight="1">
      <c r="B214" s="33"/>
      <c r="C214" s="132" t="s">
        <v>449</v>
      </c>
      <c r="D214" s="132" t="s">
        <v>246</v>
      </c>
      <c r="E214" s="133" t="s">
        <v>1960</v>
      </c>
      <c r="F214" s="134" t="s">
        <v>1961</v>
      </c>
      <c r="G214" s="135" t="s">
        <v>271</v>
      </c>
      <c r="H214" s="136">
        <v>3</v>
      </c>
      <c r="I214" s="137"/>
      <c r="J214" s="138">
        <f>ROUND(I214*H214,2)</f>
        <v>0</v>
      </c>
      <c r="K214" s="134" t="s">
        <v>250</v>
      </c>
      <c r="L214" s="33"/>
      <c r="M214" s="139" t="s">
        <v>1</v>
      </c>
      <c r="N214" s="140" t="s">
        <v>52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251</v>
      </c>
      <c r="AT214" s="143" t="s">
        <v>246</v>
      </c>
      <c r="AU214" s="143" t="s">
        <v>96</v>
      </c>
      <c r="AY214" s="17" t="s">
        <v>245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94</v>
      </c>
      <c r="BK214" s="144">
        <f>ROUND(I214*H214,2)</f>
        <v>0</v>
      </c>
      <c r="BL214" s="17" t="s">
        <v>251</v>
      </c>
      <c r="BM214" s="143" t="s">
        <v>1962</v>
      </c>
    </row>
    <row r="215" spans="2:65" s="12" customFormat="1" ht="11.25">
      <c r="B215" s="152"/>
      <c r="D215" s="146" t="s">
        <v>253</v>
      </c>
      <c r="E215" s="153" t="s">
        <v>1</v>
      </c>
      <c r="F215" s="154" t="s">
        <v>1827</v>
      </c>
      <c r="H215" s="155">
        <v>3</v>
      </c>
      <c r="I215" s="156"/>
      <c r="L215" s="152"/>
      <c r="M215" s="157"/>
      <c r="T215" s="158"/>
      <c r="AT215" s="153" t="s">
        <v>253</v>
      </c>
      <c r="AU215" s="153" t="s">
        <v>96</v>
      </c>
      <c r="AV215" s="12" t="s">
        <v>96</v>
      </c>
      <c r="AW215" s="12" t="s">
        <v>40</v>
      </c>
      <c r="AX215" s="12" t="s">
        <v>94</v>
      </c>
      <c r="AY215" s="153" t="s">
        <v>245</v>
      </c>
    </row>
    <row r="216" spans="2:65" s="10" customFormat="1" ht="22.9" customHeight="1">
      <c r="B216" s="122"/>
      <c r="D216" s="123" t="s">
        <v>86</v>
      </c>
      <c r="E216" s="175" t="s">
        <v>968</v>
      </c>
      <c r="F216" s="175" t="s">
        <v>969</v>
      </c>
      <c r="I216" s="125"/>
      <c r="J216" s="176">
        <f>BK216</f>
        <v>0</v>
      </c>
      <c r="L216" s="122"/>
      <c r="M216" s="127"/>
      <c r="P216" s="128">
        <f>P217</f>
        <v>0</v>
      </c>
      <c r="R216" s="128">
        <f>R217</f>
        <v>0</v>
      </c>
      <c r="T216" s="129">
        <f>T217</f>
        <v>0</v>
      </c>
      <c r="AR216" s="123" t="s">
        <v>94</v>
      </c>
      <c r="AT216" s="130" t="s">
        <v>86</v>
      </c>
      <c r="AU216" s="130" t="s">
        <v>94</v>
      </c>
      <c r="AY216" s="123" t="s">
        <v>245</v>
      </c>
      <c r="BK216" s="131">
        <f>BK217</f>
        <v>0</v>
      </c>
    </row>
    <row r="217" spans="2:65" s="1" customFormat="1" ht="24.2" customHeight="1">
      <c r="B217" s="33"/>
      <c r="C217" s="132" t="s">
        <v>453</v>
      </c>
      <c r="D217" s="132" t="s">
        <v>246</v>
      </c>
      <c r="E217" s="133" t="s">
        <v>1963</v>
      </c>
      <c r="F217" s="134" t="s">
        <v>1964</v>
      </c>
      <c r="G217" s="135" t="s">
        <v>258</v>
      </c>
      <c r="H217" s="136">
        <v>3.0249999999999999</v>
      </c>
      <c r="I217" s="137"/>
      <c r="J217" s="138">
        <f>ROUND(I217*H217,2)</f>
        <v>0</v>
      </c>
      <c r="K217" s="134" t="s">
        <v>250</v>
      </c>
      <c r="L217" s="33"/>
      <c r="M217" s="166" t="s">
        <v>1</v>
      </c>
      <c r="N217" s="167" t="s">
        <v>52</v>
      </c>
      <c r="O217" s="168"/>
      <c r="P217" s="169">
        <f>O217*H217</f>
        <v>0</v>
      </c>
      <c r="Q217" s="169">
        <v>0</v>
      </c>
      <c r="R217" s="169">
        <f>Q217*H217</f>
        <v>0</v>
      </c>
      <c r="S217" s="169">
        <v>0</v>
      </c>
      <c r="T217" s="170">
        <f>S217*H217</f>
        <v>0</v>
      </c>
      <c r="AR217" s="143" t="s">
        <v>251</v>
      </c>
      <c r="AT217" s="143" t="s">
        <v>246</v>
      </c>
      <c r="AU217" s="143" t="s">
        <v>96</v>
      </c>
      <c r="AY217" s="17" t="s">
        <v>245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94</v>
      </c>
      <c r="BK217" s="144">
        <f>ROUND(I217*H217,2)</f>
        <v>0</v>
      </c>
      <c r="BL217" s="17" t="s">
        <v>251</v>
      </c>
      <c r="BM217" s="143" t="s">
        <v>1965</v>
      </c>
    </row>
    <row r="218" spans="2:65" s="1" customFormat="1" ht="6.95" customHeight="1">
      <c r="B218" s="45"/>
      <c r="C218" s="46"/>
      <c r="D218" s="46"/>
      <c r="E218" s="46"/>
      <c r="F218" s="46"/>
      <c r="G218" s="46"/>
      <c r="H218" s="46"/>
      <c r="I218" s="46"/>
      <c r="J218" s="46"/>
      <c r="K218" s="46"/>
      <c r="L218" s="33"/>
    </row>
  </sheetData>
  <sheetProtection algorithmName="SHA-512" hashValue="P9+5aAKhjo9Hx36KhgOWLRuQPw1FEgJ8ScXfxDpnowxZa9/C/mU6j32IFQqnNF3g2krtF/J4NyAhfn8xuHdelA==" saltValue="bLHvTjo2QT32/MxabIDC6ZZZ5wL95azMr1w0HVq3TbgmgGd97usPC5k916wJg2eNanyOTrpSdgtaMno3dEHX2Q==" spinCount="100000" sheet="1" objects="1" scenarios="1" formatColumns="0" formatRows="0" autoFilter="0"/>
  <autoFilter ref="C127:K217" xr:uid="{00000000-0009-0000-0000-00000C000000}"/>
  <mergeCells count="15">
    <mergeCell ref="E114:H114"/>
    <mergeCell ref="E118:H118"/>
    <mergeCell ref="E116:H116"/>
    <mergeCell ref="E120:H120"/>
    <mergeCell ref="L2:V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  <pageSetUpPr fitToPage="1"/>
  </sheetPr>
  <dimension ref="B2:BM2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146</v>
      </c>
      <c r="AZ2" s="94" t="s">
        <v>1821</v>
      </c>
      <c r="BA2" s="94" t="s">
        <v>1</v>
      </c>
      <c r="BB2" s="94" t="s">
        <v>1</v>
      </c>
      <c r="BC2" s="94" t="s">
        <v>1966</v>
      </c>
      <c r="BD2" s="94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94" t="s">
        <v>1005</v>
      </c>
      <c r="BA3" s="94" t="s">
        <v>1</v>
      </c>
      <c r="BB3" s="94" t="s">
        <v>1</v>
      </c>
      <c r="BC3" s="94" t="s">
        <v>1967</v>
      </c>
      <c r="BD3" s="94" t="s">
        <v>96</v>
      </c>
    </row>
    <row r="4" spans="2:56" ht="24.95" customHeight="1">
      <c r="B4" s="20"/>
      <c r="D4" s="21" t="s">
        <v>183</v>
      </c>
      <c r="L4" s="20"/>
      <c r="M4" s="95" t="s">
        <v>10</v>
      </c>
      <c r="AT4" s="17" t="s">
        <v>4</v>
      </c>
      <c r="AZ4" s="94" t="s">
        <v>1968</v>
      </c>
      <c r="BA4" s="94" t="s">
        <v>1</v>
      </c>
      <c r="BB4" s="94" t="s">
        <v>1</v>
      </c>
      <c r="BC4" s="94" t="s">
        <v>1969</v>
      </c>
      <c r="BD4" s="94" t="s">
        <v>96</v>
      </c>
    </row>
    <row r="5" spans="2:56" ht="6.95" customHeight="1">
      <c r="B5" s="20"/>
      <c r="L5" s="20"/>
      <c r="AZ5" s="94" t="s">
        <v>984</v>
      </c>
      <c r="BA5" s="94" t="s">
        <v>1</v>
      </c>
      <c r="BB5" s="94" t="s">
        <v>1</v>
      </c>
      <c r="BC5" s="94" t="s">
        <v>1970</v>
      </c>
      <c r="BD5" s="94" t="s">
        <v>96</v>
      </c>
    </row>
    <row r="6" spans="2:56" ht="12" customHeight="1">
      <c r="B6" s="20"/>
      <c r="D6" s="27" t="s">
        <v>16</v>
      </c>
      <c r="L6" s="20"/>
      <c r="AZ6" s="94" t="s">
        <v>1827</v>
      </c>
      <c r="BA6" s="94" t="s">
        <v>1</v>
      </c>
      <c r="BB6" s="94" t="s">
        <v>1</v>
      </c>
      <c r="BC6" s="94" t="s">
        <v>1971</v>
      </c>
      <c r="BD6" s="94" t="s">
        <v>96</v>
      </c>
    </row>
    <row r="7" spans="2:5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  <c r="AZ7" s="94" t="s">
        <v>1828</v>
      </c>
      <c r="BA7" s="94" t="s">
        <v>1</v>
      </c>
      <c r="BB7" s="94" t="s">
        <v>1</v>
      </c>
      <c r="BC7" s="94" t="s">
        <v>1972</v>
      </c>
      <c r="BD7" s="94" t="s">
        <v>96</v>
      </c>
    </row>
    <row r="8" spans="2:56" ht="12.75">
      <c r="B8" s="20"/>
      <c r="D8" s="27" t="s">
        <v>192</v>
      </c>
      <c r="L8" s="20"/>
      <c r="AZ8" s="94" t="s">
        <v>1830</v>
      </c>
      <c r="BA8" s="94" t="s">
        <v>1</v>
      </c>
      <c r="BB8" s="94" t="s">
        <v>1</v>
      </c>
      <c r="BC8" s="94" t="s">
        <v>1972</v>
      </c>
      <c r="BD8" s="94" t="s">
        <v>96</v>
      </c>
    </row>
    <row r="9" spans="2:56" ht="16.5" customHeight="1">
      <c r="B9" s="20"/>
      <c r="E9" s="243" t="s">
        <v>195</v>
      </c>
      <c r="F9" s="228"/>
      <c r="G9" s="228"/>
      <c r="H9" s="228"/>
      <c r="L9" s="20"/>
      <c r="AZ9" s="94" t="s">
        <v>982</v>
      </c>
      <c r="BA9" s="94" t="s">
        <v>1</v>
      </c>
      <c r="BB9" s="94" t="s">
        <v>1</v>
      </c>
      <c r="BC9" s="94" t="s">
        <v>1973</v>
      </c>
      <c r="BD9" s="94" t="s">
        <v>96</v>
      </c>
    </row>
    <row r="10" spans="2:56" ht="12" customHeight="1">
      <c r="B10" s="20"/>
      <c r="D10" s="27" t="s">
        <v>198</v>
      </c>
      <c r="L10" s="20"/>
      <c r="AZ10" s="94" t="s">
        <v>1974</v>
      </c>
      <c r="BA10" s="94" t="s">
        <v>1</v>
      </c>
      <c r="BB10" s="94" t="s">
        <v>1</v>
      </c>
      <c r="BC10" s="94" t="s">
        <v>296</v>
      </c>
      <c r="BD10" s="94" t="s">
        <v>96</v>
      </c>
    </row>
    <row r="11" spans="2:56" s="1" customFormat="1" ht="23.25" customHeight="1">
      <c r="B11" s="33"/>
      <c r="E11" s="219" t="s">
        <v>1832</v>
      </c>
      <c r="F11" s="245"/>
      <c r="G11" s="245"/>
      <c r="H11" s="245"/>
      <c r="L11" s="33"/>
      <c r="AZ11" s="94" t="s">
        <v>1975</v>
      </c>
      <c r="BA11" s="94" t="s">
        <v>1</v>
      </c>
      <c r="BB11" s="94" t="s">
        <v>1</v>
      </c>
      <c r="BC11" s="94" t="s">
        <v>1976</v>
      </c>
      <c r="BD11" s="94" t="s">
        <v>96</v>
      </c>
    </row>
    <row r="12" spans="2:56" s="1" customFormat="1" ht="12" customHeight="1">
      <c r="B12" s="33"/>
      <c r="D12" s="27" t="s">
        <v>1023</v>
      </c>
      <c r="L12" s="33"/>
      <c r="AZ12" s="94" t="s">
        <v>1977</v>
      </c>
      <c r="BA12" s="94" t="s">
        <v>1</v>
      </c>
      <c r="BB12" s="94" t="s">
        <v>1</v>
      </c>
      <c r="BC12" s="94" t="s">
        <v>1978</v>
      </c>
      <c r="BD12" s="94" t="s">
        <v>96</v>
      </c>
    </row>
    <row r="13" spans="2:56" s="1" customFormat="1" ht="30" customHeight="1">
      <c r="B13" s="33"/>
      <c r="E13" s="208" t="s">
        <v>1979</v>
      </c>
      <c r="F13" s="245"/>
      <c r="G13" s="245"/>
      <c r="H13" s="245"/>
      <c r="L13" s="33"/>
      <c r="AZ13" s="94" t="s">
        <v>1980</v>
      </c>
      <c r="BA13" s="94" t="s">
        <v>1</v>
      </c>
      <c r="BB13" s="94" t="s">
        <v>1</v>
      </c>
      <c r="BC13" s="94" t="s">
        <v>1981</v>
      </c>
      <c r="BD13" s="94" t="s">
        <v>96</v>
      </c>
    </row>
    <row r="14" spans="2:56" s="1" customFormat="1" ht="11.25">
      <c r="B14" s="33"/>
      <c r="L14" s="33"/>
      <c r="AZ14" s="94" t="s">
        <v>1982</v>
      </c>
      <c r="BA14" s="94" t="s">
        <v>1</v>
      </c>
      <c r="BB14" s="94" t="s">
        <v>1</v>
      </c>
      <c r="BC14" s="94" t="s">
        <v>96</v>
      </c>
      <c r="BD14" s="94" t="s">
        <v>96</v>
      </c>
    </row>
    <row r="15" spans="2:56" s="1" customFormat="1" ht="12" customHeight="1">
      <c r="B15" s="33"/>
      <c r="D15" s="27" t="s">
        <v>18</v>
      </c>
      <c r="F15" s="25" t="s">
        <v>140</v>
      </c>
      <c r="I15" s="27" t="s">
        <v>20</v>
      </c>
      <c r="J15" s="25" t="s">
        <v>1834</v>
      </c>
      <c r="L15" s="33"/>
      <c r="AZ15" s="94" t="s">
        <v>1983</v>
      </c>
      <c r="BA15" s="94" t="s">
        <v>1</v>
      </c>
      <c r="BB15" s="94" t="s">
        <v>1</v>
      </c>
      <c r="BC15" s="94" t="s">
        <v>1984</v>
      </c>
      <c r="BD15" s="94" t="s">
        <v>96</v>
      </c>
    </row>
    <row r="16" spans="2:56" s="1" customFormat="1" ht="12" customHeight="1">
      <c r="B16" s="33"/>
      <c r="D16" s="27" t="s">
        <v>22</v>
      </c>
      <c r="F16" s="25" t="s">
        <v>23</v>
      </c>
      <c r="I16" s="27" t="s">
        <v>24</v>
      </c>
      <c r="J16" s="53" t="str">
        <f>'Rekapitulace stavby'!AN8</f>
        <v>28. 1. 2025</v>
      </c>
      <c r="L16" s="33"/>
    </row>
    <row r="17" spans="2:12" s="1" customFormat="1" ht="21.75" customHeight="1">
      <c r="B17" s="33"/>
      <c r="D17" s="24" t="s">
        <v>26</v>
      </c>
      <c r="F17" s="29" t="s">
        <v>1835</v>
      </c>
      <c r="I17" s="24" t="s">
        <v>28</v>
      </c>
      <c r="J17" s="29" t="s">
        <v>1836</v>
      </c>
      <c r="L17" s="33"/>
    </row>
    <row r="18" spans="2:12" s="1" customFormat="1" ht="12" customHeight="1">
      <c r="B18" s="33"/>
      <c r="D18" s="27" t="s">
        <v>30</v>
      </c>
      <c r="I18" s="27" t="s">
        <v>31</v>
      </c>
      <c r="J18" s="25" t="s">
        <v>1</v>
      </c>
      <c r="L18" s="33"/>
    </row>
    <row r="19" spans="2:12" s="1" customFormat="1" ht="18" customHeight="1">
      <c r="B19" s="33"/>
      <c r="E19" s="25" t="s">
        <v>32</v>
      </c>
      <c r="I19" s="27" t="s">
        <v>33</v>
      </c>
      <c r="J19" s="25" t="s">
        <v>1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7" t="s">
        <v>34</v>
      </c>
      <c r="I21" s="27" t="s">
        <v>31</v>
      </c>
      <c r="J21" s="28" t="str">
        <f>'Rekapitulace stavby'!AN13</f>
        <v>Vyplň údaj</v>
      </c>
      <c r="L21" s="33"/>
    </row>
    <row r="22" spans="2:12" s="1" customFormat="1" ht="18" customHeight="1">
      <c r="B22" s="33"/>
      <c r="E22" s="246" t="str">
        <f>'Rekapitulace stavby'!E14</f>
        <v>Vyplň údaj</v>
      </c>
      <c r="F22" s="227"/>
      <c r="G22" s="227"/>
      <c r="H22" s="227"/>
      <c r="I22" s="27" t="s">
        <v>33</v>
      </c>
      <c r="J22" s="28" t="str">
        <f>'Rekapitulace stavby'!AN14</f>
        <v>Vyplň údaj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7" t="s">
        <v>36</v>
      </c>
      <c r="I24" s="27" t="s">
        <v>31</v>
      </c>
      <c r="J24" s="25" t="s">
        <v>37</v>
      </c>
      <c r="L24" s="33"/>
    </row>
    <row r="25" spans="2:12" s="1" customFormat="1" ht="18" customHeight="1">
      <c r="B25" s="33"/>
      <c r="E25" s="25" t="s">
        <v>38</v>
      </c>
      <c r="I25" s="27" t="s">
        <v>33</v>
      </c>
      <c r="J25" s="25" t="s">
        <v>39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7" t="s">
        <v>41</v>
      </c>
      <c r="I27" s="27" t="s">
        <v>31</v>
      </c>
      <c r="J27" s="25" t="s">
        <v>42</v>
      </c>
      <c r="L27" s="33"/>
    </row>
    <row r="28" spans="2:12" s="1" customFormat="1" ht="18" customHeight="1">
      <c r="B28" s="33"/>
      <c r="E28" s="25" t="s">
        <v>220</v>
      </c>
      <c r="I28" s="27" t="s">
        <v>33</v>
      </c>
      <c r="J28" s="25" t="s">
        <v>44</v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7" t="s">
        <v>45</v>
      </c>
      <c r="L30" s="33"/>
    </row>
    <row r="31" spans="2:12" s="7" customFormat="1" ht="16.5" customHeight="1">
      <c r="B31" s="96"/>
      <c r="E31" s="232" t="s">
        <v>1</v>
      </c>
      <c r="F31" s="232"/>
      <c r="G31" s="232"/>
      <c r="H31" s="232"/>
      <c r="L31" s="96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25.35" customHeight="1">
      <c r="B34" s="33"/>
      <c r="D34" s="97" t="s">
        <v>47</v>
      </c>
      <c r="J34" s="67">
        <f>ROUND(J133, 2)</f>
        <v>0</v>
      </c>
      <c r="L34" s="33"/>
    </row>
    <row r="35" spans="2:12" s="1" customFormat="1" ht="6.95" customHeight="1">
      <c r="B35" s="33"/>
      <c r="D35" s="54"/>
      <c r="E35" s="54"/>
      <c r="F35" s="54"/>
      <c r="G35" s="54"/>
      <c r="H35" s="54"/>
      <c r="I35" s="54"/>
      <c r="J35" s="54"/>
      <c r="K35" s="54"/>
      <c r="L35" s="33"/>
    </row>
    <row r="36" spans="2:12" s="1" customFormat="1" ht="14.45" customHeight="1">
      <c r="B36" s="33"/>
      <c r="F36" s="36" t="s">
        <v>49</v>
      </c>
      <c r="I36" s="36" t="s">
        <v>48</v>
      </c>
      <c r="J36" s="36" t="s">
        <v>50</v>
      </c>
      <c r="L36" s="33"/>
    </row>
    <row r="37" spans="2:12" s="1" customFormat="1" ht="14.45" customHeight="1">
      <c r="B37" s="33"/>
      <c r="D37" s="56" t="s">
        <v>51</v>
      </c>
      <c r="E37" s="27" t="s">
        <v>52</v>
      </c>
      <c r="F37" s="87">
        <f>ROUND((SUM(BE133:BE257)),  2)</f>
        <v>0</v>
      </c>
      <c r="I37" s="98">
        <v>0.21</v>
      </c>
      <c r="J37" s="87">
        <f>ROUND(((SUM(BE133:BE257))*I37),  2)</f>
        <v>0</v>
      </c>
      <c r="L37" s="33"/>
    </row>
    <row r="38" spans="2:12" s="1" customFormat="1" ht="14.45" customHeight="1">
      <c r="B38" s="33"/>
      <c r="E38" s="27" t="s">
        <v>53</v>
      </c>
      <c r="F38" s="87">
        <f>ROUND((SUM(BF133:BF257)),  2)</f>
        <v>0</v>
      </c>
      <c r="I38" s="98">
        <v>0.12</v>
      </c>
      <c r="J38" s="87">
        <f>ROUND(((SUM(BF133:BF257))*I38),  2)</f>
        <v>0</v>
      </c>
      <c r="L38" s="33"/>
    </row>
    <row r="39" spans="2:12" s="1" customFormat="1" ht="14.45" hidden="1" customHeight="1">
      <c r="B39" s="33"/>
      <c r="E39" s="27" t="s">
        <v>54</v>
      </c>
      <c r="F39" s="87">
        <f>ROUND((SUM(BG133:BG257)),  2)</f>
        <v>0</v>
      </c>
      <c r="I39" s="98">
        <v>0.21</v>
      </c>
      <c r="J39" s="87">
        <f>0</f>
        <v>0</v>
      </c>
      <c r="L39" s="33"/>
    </row>
    <row r="40" spans="2:12" s="1" customFormat="1" ht="14.45" hidden="1" customHeight="1">
      <c r="B40" s="33"/>
      <c r="E40" s="27" t="s">
        <v>55</v>
      </c>
      <c r="F40" s="87">
        <f>ROUND((SUM(BH133:BH257)),  2)</f>
        <v>0</v>
      </c>
      <c r="I40" s="98">
        <v>0.12</v>
      </c>
      <c r="J40" s="87">
        <f>0</f>
        <v>0</v>
      </c>
      <c r="L40" s="33"/>
    </row>
    <row r="41" spans="2:12" s="1" customFormat="1" ht="14.45" hidden="1" customHeight="1">
      <c r="B41" s="33"/>
      <c r="E41" s="27" t="s">
        <v>56</v>
      </c>
      <c r="F41" s="87">
        <f>ROUND((SUM(BI133:BI257)),  2)</f>
        <v>0</v>
      </c>
      <c r="I41" s="98">
        <v>0</v>
      </c>
      <c r="J41" s="87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9"/>
      <c r="D43" s="100" t="s">
        <v>57</v>
      </c>
      <c r="E43" s="58"/>
      <c r="F43" s="58"/>
      <c r="G43" s="101" t="s">
        <v>58</v>
      </c>
      <c r="H43" s="102" t="s">
        <v>59</v>
      </c>
      <c r="I43" s="58"/>
      <c r="J43" s="103">
        <f>SUM(J34:J41)</f>
        <v>0</v>
      </c>
      <c r="K43" s="104"/>
      <c r="L43" s="33"/>
    </row>
    <row r="44" spans="2:12" s="1" customFormat="1" ht="14.45" customHeight="1">
      <c r="B44" s="33"/>
      <c r="L44" s="33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ht="16.5" customHeight="1">
      <c r="B86" s="20"/>
      <c r="E86" s="243" t="s">
        <v>195</v>
      </c>
      <c r="F86" s="228"/>
      <c r="G86" s="228"/>
      <c r="H86" s="228"/>
      <c r="L86" s="20"/>
    </row>
    <row r="87" spans="2:12" ht="12" customHeight="1">
      <c r="B87" s="20"/>
      <c r="C87" s="27" t="s">
        <v>198</v>
      </c>
      <c r="L87" s="20"/>
    </row>
    <row r="88" spans="2:12" s="1" customFormat="1" ht="23.25" customHeight="1">
      <c r="B88" s="33"/>
      <c r="E88" s="219" t="s">
        <v>1832</v>
      </c>
      <c r="F88" s="245"/>
      <c r="G88" s="245"/>
      <c r="H88" s="245"/>
      <c r="L88" s="33"/>
    </row>
    <row r="89" spans="2:12" s="1" customFormat="1" ht="12" customHeight="1">
      <c r="B89" s="33"/>
      <c r="C89" s="27" t="s">
        <v>1023</v>
      </c>
      <c r="L89" s="33"/>
    </row>
    <row r="90" spans="2:12" s="1" customFormat="1" ht="30" customHeight="1">
      <c r="B90" s="33"/>
      <c r="E90" s="208" t="str">
        <f>E13</f>
        <v>SO 06.2 - areálové rozvody vody  - přímé výdaje na hlavní část projektu</v>
      </c>
      <c r="F90" s="245"/>
      <c r="G90" s="245"/>
      <c r="H90" s="245"/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7" t="s">
        <v>22</v>
      </c>
      <c r="F92" s="25" t="str">
        <f>F16</f>
        <v>Jihlava</v>
      </c>
      <c r="I92" s="27" t="s">
        <v>24</v>
      </c>
      <c r="J92" s="53" t="str">
        <f>IF(J16="","",J16)</f>
        <v>28. 1. 2025</v>
      </c>
      <c r="L92" s="33"/>
    </row>
    <row r="93" spans="2:12" s="1" customFormat="1" ht="6.95" customHeight="1">
      <c r="B93" s="33"/>
      <c r="L93" s="33"/>
    </row>
    <row r="94" spans="2:12" s="1" customFormat="1" ht="15.2" customHeight="1">
      <c r="B94" s="33"/>
      <c r="C94" s="27" t="s">
        <v>30</v>
      </c>
      <c r="F94" s="25" t="str">
        <f>E19</f>
        <v>Statutární město Jihlava</v>
      </c>
      <c r="I94" s="27" t="s">
        <v>36</v>
      </c>
      <c r="J94" s="31" t="str">
        <f>E25</f>
        <v>Ing. Zdeněk Sendler</v>
      </c>
      <c r="L94" s="33"/>
    </row>
    <row r="95" spans="2:12" s="1" customFormat="1" ht="15.2" customHeight="1">
      <c r="B95" s="33"/>
      <c r="C95" s="27" t="s">
        <v>34</v>
      </c>
      <c r="F95" s="25" t="str">
        <f>IF(E22="","",E22)</f>
        <v>Vyplň údaj</v>
      </c>
      <c r="I95" s="27" t="s">
        <v>41</v>
      </c>
      <c r="J95" s="31" t="str">
        <f>E28</f>
        <v>Obrtel Michal</v>
      </c>
      <c r="L95" s="33"/>
    </row>
    <row r="96" spans="2:12" s="1" customFormat="1" ht="10.35" customHeight="1">
      <c r="B96" s="33"/>
      <c r="L96" s="33"/>
    </row>
    <row r="97" spans="2:47" s="1" customFormat="1" ht="29.25" customHeight="1">
      <c r="B97" s="33"/>
      <c r="C97" s="107" t="s">
        <v>222</v>
      </c>
      <c r="D97" s="99"/>
      <c r="E97" s="99"/>
      <c r="F97" s="99"/>
      <c r="G97" s="99"/>
      <c r="H97" s="99"/>
      <c r="I97" s="99"/>
      <c r="J97" s="108" t="s">
        <v>223</v>
      </c>
      <c r="K97" s="99"/>
      <c r="L97" s="33"/>
    </row>
    <row r="98" spans="2:47" s="1" customFormat="1" ht="10.35" customHeight="1">
      <c r="B98" s="33"/>
      <c r="L98" s="33"/>
    </row>
    <row r="99" spans="2:47" s="1" customFormat="1" ht="22.9" customHeight="1">
      <c r="B99" s="33"/>
      <c r="C99" s="109" t="s">
        <v>224</v>
      </c>
      <c r="J99" s="67">
        <f>J133</f>
        <v>0</v>
      </c>
      <c r="L99" s="33"/>
      <c r="AU99" s="17" t="s">
        <v>225</v>
      </c>
    </row>
    <row r="100" spans="2:47" s="8" customFormat="1" ht="24.95" customHeight="1">
      <c r="B100" s="110"/>
      <c r="D100" s="111" t="s">
        <v>674</v>
      </c>
      <c r="E100" s="112"/>
      <c r="F100" s="112"/>
      <c r="G100" s="112"/>
      <c r="H100" s="112"/>
      <c r="I100" s="112"/>
      <c r="J100" s="113">
        <f>J134</f>
        <v>0</v>
      </c>
      <c r="L100" s="110"/>
    </row>
    <row r="101" spans="2:47" s="14" customFormat="1" ht="19.899999999999999" customHeight="1">
      <c r="B101" s="171"/>
      <c r="D101" s="172" t="s">
        <v>675</v>
      </c>
      <c r="E101" s="173"/>
      <c r="F101" s="173"/>
      <c r="G101" s="173"/>
      <c r="H101" s="173"/>
      <c r="I101" s="173"/>
      <c r="J101" s="174">
        <f>J135</f>
        <v>0</v>
      </c>
      <c r="L101" s="171"/>
    </row>
    <row r="102" spans="2:47" s="14" customFormat="1" ht="19.899999999999999" customHeight="1">
      <c r="B102" s="171"/>
      <c r="D102" s="172" t="s">
        <v>987</v>
      </c>
      <c r="E102" s="173"/>
      <c r="F102" s="173"/>
      <c r="G102" s="173"/>
      <c r="H102" s="173"/>
      <c r="I102" s="173"/>
      <c r="J102" s="174">
        <f>J187</f>
        <v>0</v>
      </c>
      <c r="L102" s="171"/>
    </row>
    <row r="103" spans="2:47" s="14" customFormat="1" ht="19.899999999999999" customHeight="1">
      <c r="B103" s="171"/>
      <c r="D103" s="172" t="s">
        <v>1837</v>
      </c>
      <c r="E103" s="173"/>
      <c r="F103" s="173"/>
      <c r="G103" s="173"/>
      <c r="H103" s="173"/>
      <c r="I103" s="173"/>
      <c r="J103" s="174">
        <f>J198</f>
        <v>0</v>
      </c>
      <c r="L103" s="171"/>
    </row>
    <row r="104" spans="2:47" s="14" customFormat="1" ht="19.899999999999999" customHeight="1">
      <c r="B104" s="171"/>
      <c r="D104" s="172" t="s">
        <v>1838</v>
      </c>
      <c r="E104" s="173"/>
      <c r="F104" s="173"/>
      <c r="G104" s="173"/>
      <c r="H104" s="173"/>
      <c r="I104" s="173"/>
      <c r="J104" s="174">
        <f>J222</f>
        <v>0</v>
      </c>
      <c r="L104" s="171"/>
    </row>
    <row r="105" spans="2:47" s="14" customFormat="1" ht="19.899999999999999" customHeight="1">
      <c r="B105" s="171"/>
      <c r="D105" s="172" t="s">
        <v>678</v>
      </c>
      <c r="E105" s="173"/>
      <c r="F105" s="173"/>
      <c r="G105" s="173"/>
      <c r="H105" s="173"/>
      <c r="I105" s="173"/>
      <c r="J105" s="174">
        <f>J244</f>
        <v>0</v>
      </c>
      <c r="L105" s="171"/>
    </row>
    <row r="106" spans="2:47" s="8" customFormat="1" ht="24.95" customHeight="1">
      <c r="B106" s="110"/>
      <c r="D106" s="111" t="s">
        <v>1985</v>
      </c>
      <c r="E106" s="112"/>
      <c r="F106" s="112"/>
      <c r="G106" s="112"/>
      <c r="H106" s="112"/>
      <c r="I106" s="112"/>
      <c r="J106" s="113">
        <f>J246</f>
        <v>0</v>
      </c>
      <c r="L106" s="110"/>
    </row>
    <row r="107" spans="2:47" s="14" customFormat="1" ht="19.899999999999999" customHeight="1">
      <c r="B107" s="171"/>
      <c r="D107" s="172" t="s">
        <v>1986</v>
      </c>
      <c r="E107" s="173"/>
      <c r="F107" s="173"/>
      <c r="G107" s="173"/>
      <c r="H107" s="173"/>
      <c r="I107" s="173"/>
      <c r="J107" s="174">
        <f>J247</f>
        <v>0</v>
      </c>
      <c r="L107" s="171"/>
    </row>
    <row r="108" spans="2:47" s="8" customFormat="1" ht="24.95" customHeight="1">
      <c r="B108" s="110"/>
      <c r="D108" s="111" t="s">
        <v>1987</v>
      </c>
      <c r="E108" s="112"/>
      <c r="F108" s="112"/>
      <c r="G108" s="112"/>
      <c r="H108" s="112"/>
      <c r="I108" s="112"/>
      <c r="J108" s="113">
        <f>J250</f>
        <v>0</v>
      </c>
      <c r="L108" s="110"/>
    </row>
    <row r="109" spans="2:47" s="14" customFormat="1" ht="19.899999999999999" customHeight="1">
      <c r="B109" s="171"/>
      <c r="D109" s="172" t="s">
        <v>1988</v>
      </c>
      <c r="E109" s="173"/>
      <c r="F109" s="173"/>
      <c r="G109" s="173"/>
      <c r="H109" s="173"/>
      <c r="I109" s="173"/>
      <c r="J109" s="174">
        <f>J251</f>
        <v>0</v>
      </c>
      <c r="L109" s="171"/>
    </row>
    <row r="110" spans="2:47" s="1" customFormat="1" ht="21.75" customHeight="1">
      <c r="B110" s="33"/>
      <c r="L110" s="33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3"/>
    </row>
    <row r="115" spans="2:12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3"/>
    </row>
    <row r="116" spans="2:12" s="1" customFormat="1" ht="24.95" customHeight="1">
      <c r="B116" s="33"/>
      <c r="C116" s="21" t="s">
        <v>230</v>
      </c>
      <c r="L116" s="33"/>
    </row>
    <row r="117" spans="2:12" s="1" customFormat="1" ht="6.95" customHeight="1">
      <c r="B117" s="33"/>
      <c r="L117" s="33"/>
    </row>
    <row r="118" spans="2:12" s="1" customFormat="1" ht="12" customHeight="1">
      <c r="B118" s="33"/>
      <c r="C118" s="27" t="s">
        <v>16</v>
      </c>
      <c r="L118" s="33"/>
    </row>
    <row r="119" spans="2:12" s="1" customFormat="1" ht="16.5" customHeight="1">
      <c r="B119" s="33"/>
      <c r="E119" s="243" t="str">
        <f>E7</f>
        <v>REVITALIZACE PARKU SMETANOVY SADY, JIHLAVA</v>
      </c>
      <c r="F119" s="244"/>
      <c r="G119" s="244"/>
      <c r="H119" s="244"/>
      <c r="L119" s="33"/>
    </row>
    <row r="120" spans="2:12" ht="12" customHeight="1">
      <c r="B120" s="20"/>
      <c r="C120" s="27" t="s">
        <v>192</v>
      </c>
      <c r="L120" s="20"/>
    </row>
    <row r="121" spans="2:12" ht="16.5" customHeight="1">
      <c r="B121" s="20"/>
      <c r="E121" s="243" t="s">
        <v>195</v>
      </c>
      <c r="F121" s="228"/>
      <c r="G121" s="228"/>
      <c r="H121" s="228"/>
      <c r="L121" s="20"/>
    </row>
    <row r="122" spans="2:12" ht="12" customHeight="1">
      <c r="B122" s="20"/>
      <c r="C122" s="27" t="s">
        <v>198</v>
      </c>
      <c r="L122" s="20"/>
    </row>
    <row r="123" spans="2:12" s="1" customFormat="1" ht="23.25" customHeight="1">
      <c r="B123" s="33"/>
      <c r="E123" s="219" t="s">
        <v>1832</v>
      </c>
      <c r="F123" s="245"/>
      <c r="G123" s="245"/>
      <c r="H123" s="245"/>
      <c r="L123" s="33"/>
    </row>
    <row r="124" spans="2:12" s="1" customFormat="1" ht="12" customHeight="1">
      <c r="B124" s="33"/>
      <c r="C124" s="27" t="s">
        <v>1023</v>
      </c>
      <c r="L124" s="33"/>
    </row>
    <row r="125" spans="2:12" s="1" customFormat="1" ht="30" customHeight="1">
      <c r="B125" s="33"/>
      <c r="E125" s="208" t="str">
        <f>E13</f>
        <v>SO 06.2 - areálové rozvody vody  - přímé výdaje na hlavní část projektu</v>
      </c>
      <c r="F125" s="245"/>
      <c r="G125" s="245"/>
      <c r="H125" s="245"/>
      <c r="L125" s="33"/>
    </row>
    <row r="126" spans="2:12" s="1" customFormat="1" ht="6.95" customHeight="1">
      <c r="B126" s="33"/>
      <c r="L126" s="33"/>
    </row>
    <row r="127" spans="2:12" s="1" customFormat="1" ht="12" customHeight="1">
      <c r="B127" s="33"/>
      <c r="C127" s="27" t="s">
        <v>22</v>
      </c>
      <c r="F127" s="25" t="str">
        <f>F16</f>
        <v>Jihlava</v>
      </c>
      <c r="I127" s="27" t="s">
        <v>24</v>
      </c>
      <c r="J127" s="53" t="str">
        <f>IF(J16="","",J16)</f>
        <v>28. 1. 2025</v>
      </c>
      <c r="L127" s="33"/>
    </row>
    <row r="128" spans="2:12" s="1" customFormat="1" ht="6.95" customHeight="1">
      <c r="B128" s="33"/>
      <c r="L128" s="33"/>
    </row>
    <row r="129" spans="2:65" s="1" customFormat="1" ht="15.2" customHeight="1">
      <c r="B129" s="33"/>
      <c r="C129" s="27" t="s">
        <v>30</v>
      </c>
      <c r="F129" s="25" t="str">
        <f>E19</f>
        <v>Statutární město Jihlava</v>
      </c>
      <c r="I129" s="27" t="s">
        <v>36</v>
      </c>
      <c r="J129" s="31" t="str">
        <f>E25</f>
        <v>Ing. Zdeněk Sendler</v>
      </c>
      <c r="L129" s="33"/>
    </row>
    <row r="130" spans="2:65" s="1" customFormat="1" ht="15.2" customHeight="1">
      <c r="B130" s="33"/>
      <c r="C130" s="27" t="s">
        <v>34</v>
      </c>
      <c r="F130" s="25" t="str">
        <f>IF(E22="","",E22)</f>
        <v>Vyplň údaj</v>
      </c>
      <c r="I130" s="27" t="s">
        <v>41</v>
      </c>
      <c r="J130" s="31" t="str">
        <f>E28</f>
        <v>Obrtel Michal</v>
      </c>
      <c r="L130" s="33"/>
    </row>
    <row r="131" spans="2:65" s="1" customFormat="1" ht="10.35" customHeight="1">
      <c r="B131" s="33"/>
      <c r="L131" s="33"/>
    </row>
    <row r="132" spans="2:65" s="9" customFormat="1" ht="29.25" customHeight="1">
      <c r="B132" s="114"/>
      <c r="C132" s="115" t="s">
        <v>231</v>
      </c>
      <c r="D132" s="116" t="s">
        <v>72</v>
      </c>
      <c r="E132" s="116" t="s">
        <v>68</v>
      </c>
      <c r="F132" s="116" t="s">
        <v>69</v>
      </c>
      <c r="G132" s="116" t="s">
        <v>232</v>
      </c>
      <c r="H132" s="116" t="s">
        <v>233</v>
      </c>
      <c r="I132" s="116" t="s">
        <v>234</v>
      </c>
      <c r="J132" s="116" t="s">
        <v>223</v>
      </c>
      <c r="K132" s="117" t="s">
        <v>235</v>
      </c>
      <c r="L132" s="114"/>
      <c r="M132" s="60" t="s">
        <v>1</v>
      </c>
      <c r="N132" s="61" t="s">
        <v>51</v>
      </c>
      <c r="O132" s="61" t="s">
        <v>236</v>
      </c>
      <c r="P132" s="61" t="s">
        <v>237</v>
      </c>
      <c r="Q132" s="61" t="s">
        <v>238</v>
      </c>
      <c r="R132" s="61" t="s">
        <v>239</v>
      </c>
      <c r="S132" s="61" t="s">
        <v>240</v>
      </c>
      <c r="T132" s="62" t="s">
        <v>241</v>
      </c>
    </row>
    <row r="133" spans="2:65" s="1" customFormat="1" ht="22.9" customHeight="1">
      <c r="B133" s="33"/>
      <c r="C133" s="65" t="s">
        <v>242</v>
      </c>
      <c r="J133" s="118">
        <f>BK133</f>
        <v>0</v>
      </c>
      <c r="L133" s="33"/>
      <c r="M133" s="63"/>
      <c r="N133" s="54"/>
      <c r="O133" s="54"/>
      <c r="P133" s="119">
        <f>P134+P246+P250</f>
        <v>0</v>
      </c>
      <c r="Q133" s="54"/>
      <c r="R133" s="119">
        <f>R134+R246+R250</f>
        <v>6.4375883899999993</v>
      </c>
      <c r="S133" s="54"/>
      <c r="T133" s="120">
        <f>T134+T246+T250</f>
        <v>0</v>
      </c>
      <c r="AT133" s="17" t="s">
        <v>86</v>
      </c>
      <c r="AU133" s="17" t="s">
        <v>225</v>
      </c>
      <c r="BK133" s="121">
        <f>BK134+BK246+BK250</f>
        <v>0</v>
      </c>
    </row>
    <row r="134" spans="2:65" s="10" customFormat="1" ht="25.9" customHeight="1">
      <c r="B134" s="122"/>
      <c r="D134" s="123" t="s">
        <v>86</v>
      </c>
      <c r="E134" s="124" t="s">
        <v>679</v>
      </c>
      <c r="F134" s="124" t="s">
        <v>680</v>
      </c>
      <c r="I134" s="125"/>
      <c r="J134" s="126">
        <f>BK134</f>
        <v>0</v>
      </c>
      <c r="L134" s="122"/>
      <c r="M134" s="127"/>
      <c r="P134" s="128">
        <f>P135+P187+P198+P222+P244</f>
        <v>0</v>
      </c>
      <c r="R134" s="128">
        <f>R135+R187+R198+R222+R244</f>
        <v>6.0474803899999996</v>
      </c>
      <c r="T134" s="129">
        <f>T135+T187+T198+T222+T244</f>
        <v>0</v>
      </c>
      <c r="AR134" s="123" t="s">
        <v>94</v>
      </c>
      <c r="AT134" s="130" t="s">
        <v>86</v>
      </c>
      <c r="AU134" s="130" t="s">
        <v>87</v>
      </c>
      <c r="AY134" s="123" t="s">
        <v>245</v>
      </c>
      <c r="BK134" s="131">
        <f>BK135+BK187+BK198+BK222+BK244</f>
        <v>0</v>
      </c>
    </row>
    <row r="135" spans="2:65" s="10" customFormat="1" ht="22.9" customHeight="1">
      <c r="B135" s="122"/>
      <c r="D135" s="123" t="s">
        <v>86</v>
      </c>
      <c r="E135" s="175" t="s">
        <v>94</v>
      </c>
      <c r="F135" s="175" t="s">
        <v>681</v>
      </c>
      <c r="I135" s="125"/>
      <c r="J135" s="176">
        <f>BK135</f>
        <v>0</v>
      </c>
      <c r="L135" s="122"/>
      <c r="M135" s="127"/>
      <c r="P135" s="128">
        <f>SUM(P136:P186)</f>
        <v>0</v>
      </c>
      <c r="R135" s="128">
        <f>SUM(R136:R186)</f>
        <v>2.0404727500000002</v>
      </c>
      <c r="T135" s="129">
        <f>SUM(T136:T186)</f>
        <v>0</v>
      </c>
      <c r="AR135" s="123" t="s">
        <v>94</v>
      </c>
      <c r="AT135" s="130" t="s">
        <v>86</v>
      </c>
      <c r="AU135" s="130" t="s">
        <v>94</v>
      </c>
      <c r="AY135" s="123" t="s">
        <v>245</v>
      </c>
      <c r="BK135" s="131">
        <f>SUM(BK136:BK186)</f>
        <v>0</v>
      </c>
    </row>
    <row r="136" spans="2:65" s="1" customFormat="1" ht="24.2" customHeight="1">
      <c r="B136" s="33"/>
      <c r="C136" s="132" t="s">
        <v>94</v>
      </c>
      <c r="D136" s="132" t="s">
        <v>246</v>
      </c>
      <c r="E136" s="133" t="s">
        <v>1989</v>
      </c>
      <c r="F136" s="134" t="s">
        <v>1990</v>
      </c>
      <c r="G136" s="135" t="s">
        <v>271</v>
      </c>
      <c r="H136" s="136">
        <v>1.2</v>
      </c>
      <c r="I136" s="137"/>
      <c r="J136" s="138">
        <f>ROUND(I136*H136,2)</f>
        <v>0</v>
      </c>
      <c r="K136" s="134" t="s">
        <v>250</v>
      </c>
      <c r="L136" s="33"/>
      <c r="M136" s="139" t="s">
        <v>1</v>
      </c>
      <c r="N136" s="140" t="s">
        <v>52</v>
      </c>
      <c r="P136" s="141">
        <f>O136*H136</f>
        <v>0</v>
      </c>
      <c r="Q136" s="141">
        <v>3.6900000000000002E-2</v>
      </c>
      <c r="R136" s="141">
        <f>Q136*H136</f>
        <v>4.428E-2</v>
      </c>
      <c r="S136" s="141">
        <v>0</v>
      </c>
      <c r="T136" s="142">
        <f>S136*H136</f>
        <v>0</v>
      </c>
      <c r="AR136" s="143" t="s">
        <v>251</v>
      </c>
      <c r="AT136" s="143" t="s">
        <v>246</v>
      </c>
      <c r="AU136" s="143" t="s">
        <v>96</v>
      </c>
      <c r="AY136" s="17" t="s">
        <v>245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94</v>
      </c>
      <c r="BK136" s="144">
        <f>ROUND(I136*H136,2)</f>
        <v>0</v>
      </c>
      <c r="BL136" s="17" t="s">
        <v>251</v>
      </c>
      <c r="BM136" s="143" t="s">
        <v>1991</v>
      </c>
    </row>
    <row r="137" spans="2:65" s="12" customFormat="1" ht="11.25">
      <c r="B137" s="152"/>
      <c r="D137" s="146" t="s">
        <v>253</v>
      </c>
      <c r="E137" s="153" t="s">
        <v>1</v>
      </c>
      <c r="F137" s="154" t="s">
        <v>1992</v>
      </c>
      <c r="H137" s="155">
        <v>2</v>
      </c>
      <c r="I137" s="156"/>
      <c r="L137" s="152"/>
      <c r="M137" s="157"/>
      <c r="T137" s="158"/>
      <c r="AT137" s="153" t="s">
        <v>253</v>
      </c>
      <c r="AU137" s="153" t="s">
        <v>96</v>
      </c>
      <c r="AV137" s="12" t="s">
        <v>96</v>
      </c>
      <c r="AW137" s="12" t="s">
        <v>40</v>
      </c>
      <c r="AX137" s="12" t="s">
        <v>87</v>
      </c>
      <c r="AY137" s="153" t="s">
        <v>245</v>
      </c>
    </row>
    <row r="138" spans="2:65" s="13" customFormat="1" ht="11.25">
      <c r="B138" s="159"/>
      <c r="D138" s="146" t="s">
        <v>253</v>
      </c>
      <c r="E138" s="160" t="s">
        <v>1982</v>
      </c>
      <c r="F138" s="161" t="s">
        <v>275</v>
      </c>
      <c r="H138" s="162">
        <v>2</v>
      </c>
      <c r="I138" s="163"/>
      <c r="L138" s="159"/>
      <c r="M138" s="164"/>
      <c r="T138" s="165"/>
      <c r="AT138" s="160" t="s">
        <v>253</v>
      </c>
      <c r="AU138" s="160" t="s">
        <v>96</v>
      </c>
      <c r="AV138" s="13" t="s">
        <v>251</v>
      </c>
      <c r="AW138" s="13" t="s">
        <v>40</v>
      </c>
      <c r="AX138" s="13" t="s">
        <v>87</v>
      </c>
      <c r="AY138" s="160" t="s">
        <v>245</v>
      </c>
    </row>
    <row r="139" spans="2:65" s="12" customFormat="1" ht="11.25">
      <c r="B139" s="152"/>
      <c r="D139" s="146" t="s">
        <v>253</v>
      </c>
      <c r="E139" s="153" t="s">
        <v>1</v>
      </c>
      <c r="F139" s="154" t="s">
        <v>1993</v>
      </c>
      <c r="H139" s="155">
        <v>1.2</v>
      </c>
      <c r="I139" s="156"/>
      <c r="L139" s="152"/>
      <c r="M139" s="157"/>
      <c r="T139" s="158"/>
      <c r="AT139" s="153" t="s">
        <v>253</v>
      </c>
      <c r="AU139" s="153" t="s">
        <v>96</v>
      </c>
      <c r="AV139" s="12" t="s">
        <v>96</v>
      </c>
      <c r="AW139" s="12" t="s">
        <v>40</v>
      </c>
      <c r="AX139" s="12" t="s">
        <v>87</v>
      </c>
      <c r="AY139" s="153" t="s">
        <v>245</v>
      </c>
    </row>
    <row r="140" spans="2:65" s="13" customFormat="1" ht="11.25">
      <c r="B140" s="159"/>
      <c r="D140" s="146" t="s">
        <v>253</v>
      </c>
      <c r="E140" s="160" t="s">
        <v>1983</v>
      </c>
      <c r="F140" s="161" t="s">
        <v>275</v>
      </c>
      <c r="H140" s="162">
        <v>1.2</v>
      </c>
      <c r="I140" s="163"/>
      <c r="L140" s="159"/>
      <c r="M140" s="164"/>
      <c r="T140" s="165"/>
      <c r="AT140" s="160" t="s">
        <v>253</v>
      </c>
      <c r="AU140" s="160" t="s">
        <v>96</v>
      </c>
      <c r="AV140" s="13" t="s">
        <v>251</v>
      </c>
      <c r="AW140" s="13" t="s">
        <v>40</v>
      </c>
      <c r="AX140" s="13" t="s">
        <v>94</v>
      </c>
      <c r="AY140" s="160" t="s">
        <v>245</v>
      </c>
    </row>
    <row r="141" spans="2:65" s="1" customFormat="1" ht="24.2" customHeight="1">
      <c r="B141" s="33"/>
      <c r="C141" s="132" t="s">
        <v>96</v>
      </c>
      <c r="D141" s="132" t="s">
        <v>246</v>
      </c>
      <c r="E141" s="133" t="s">
        <v>1994</v>
      </c>
      <c r="F141" s="134" t="s">
        <v>1995</v>
      </c>
      <c r="G141" s="135" t="s">
        <v>350</v>
      </c>
      <c r="H141" s="136">
        <v>0.875</v>
      </c>
      <c r="I141" s="137"/>
      <c r="J141" s="138">
        <f>ROUND(I141*H141,2)</f>
        <v>0</v>
      </c>
      <c r="K141" s="134" t="s">
        <v>250</v>
      </c>
      <c r="L141" s="33"/>
      <c r="M141" s="139" t="s">
        <v>1</v>
      </c>
      <c r="N141" s="140" t="s">
        <v>52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251</v>
      </c>
      <c r="AT141" s="143" t="s">
        <v>246</v>
      </c>
      <c r="AU141" s="143" t="s">
        <v>96</v>
      </c>
      <c r="AY141" s="17" t="s">
        <v>245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94</v>
      </c>
      <c r="BK141" s="144">
        <f>ROUND(I141*H141,2)</f>
        <v>0</v>
      </c>
      <c r="BL141" s="17" t="s">
        <v>251</v>
      </c>
      <c r="BM141" s="143" t="s">
        <v>1996</v>
      </c>
    </row>
    <row r="142" spans="2:65" s="12" customFormat="1" ht="11.25">
      <c r="B142" s="152"/>
      <c r="D142" s="146" t="s">
        <v>253</v>
      </c>
      <c r="E142" s="153" t="s">
        <v>1</v>
      </c>
      <c r="F142" s="154" t="s">
        <v>1997</v>
      </c>
      <c r="H142" s="155">
        <v>0.875</v>
      </c>
      <c r="I142" s="156"/>
      <c r="L142" s="152"/>
      <c r="M142" s="157"/>
      <c r="T142" s="158"/>
      <c r="AT142" s="153" t="s">
        <v>253</v>
      </c>
      <c r="AU142" s="153" t="s">
        <v>96</v>
      </c>
      <c r="AV142" s="12" t="s">
        <v>96</v>
      </c>
      <c r="AW142" s="12" t="s">
        <v>40</v>
      </c>
      <c r="AX142" s="12" t="s">
        <v>94</v>
      </c>
      <c r="AY142" s="153" t="s">
        <v>245</v>
      </c>
    </row>
    <row r="143" spans="2:65" s="1" customFormat="1" ht="37.9" customHeight="1">
      <c r="B143" s="33"/>
      <c r="C143" s="132" t="s">
        <v>114</v>
      </c>
      <c r="D143" s="132" t="s">
        <v>246</v>
      </c>
      <c r="E143" s="133" t="s">
        <v>1998</v>
      </c>
      <c r="F143" s="134" t="s">
        <v>1999</v>
      </c>
      <c r="G143" s="135" t="s">
        <v>350</v>
      </c>
      <c r="H143" s="136">
        <v>45.718000000000004</v>
      </c>
      <c r="I143" s="137"/>
      <c r="J143" s="138">
        <f>ROUND(I143*H143,2)</f>
        <v>0</v>
      </c>
      <c r="K143" s="134" t="s">
        <v>250</v>
      </c>
      <c r="L143" s="33"/>
      <c r="M143" s="139" t="s">
        <v>1</v>
      </c>
      <c r="N143" s="140" t="s">
        <v>52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251</v>
      </c>
      <c r="AT143" s="143" t="s">
        <v>246</v>
      </c>
      <c r="AU143" s="143" t="s">
        <v>96</v>
      </c>
      <c r="AY143" s="17" t="s">
        <v>245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94</v>
      </c>
      <c r="BK143" s="144">
        <f>ROUND(I143*H143,2)</f>
        <v>0</v>
      </c>
      <c r="BL143" s="17" t="s">
        <v>251</v>
      </c>
      <c r="BM143" s="143" t="s">
        <v>1841</v>
      </c>
    </row>
    <row r="144" spans="2:65" s="11" customFormat="1" ht="11.25">
      <c r="B144" s="145"/>
      <c r="D144" s="146" t="s">
        <v>253</v>
      </c>
      <c r="E144" s="147" t="s">
        <v>1</v>
      </c>
      <c r="F144" s="148" t="s">
        <v>2000</v>
      </c>
      <c r="H144" s="147" t="s">
        <v>1</v>
      </c>
      <c r="I144" s="149"/>
      <c r="L144" s="145"/>
      <c r="M144" s="150"/>
      <c r="T144" s="151"/>
      <c r="AT144" s="147" t="s">
        <v>253</v>
      </c>
      <c r="AU144" s="147" t="s">
        <v>96</v>
      </c>
      <c r="AV144" s="11" t="s">
        <v>94</v>
      </c>
      <c r="AW144" s="11" t="s">
        <v>40</v>
      </c>
      <c r="AX144" s="11" t="s">
        <v>87</v>
      </c>
      <c r="AY144" s="147" t="s">
        <v>245</v>
      </c>
    </row>
    <row r="145" spans="2:65" s="11" customFormat="1" ht="11.25">
      <c r="B145" s="145"/>
      <c r="D145" s="146" t="s">
        <v>253</v>
      </c>
      <c r="E145" s="147" t="s">
        <v>1</v>
      </c>
      <c r="F145" s="148" t="s">
        <v>2001</v>
      </c>
      <c r="H145" s="147" t="s">
        <v>1</v>
      </c>
      <c r="I145" s="149"/>
      <c r="L145" s="145"/>
      <c r="M145" s="150"/>
      <c r="T145" s="151"/>
      <c r="AT145" s="147" t="s">
        <v>253</v>
      </c>
      <c r="AU145" s="147" t="s">
        <v>96</v>
      </c>
      <c r="AV145" s="11" t="s">
        <v>94</v>
      </c>
      <c r="AW145" s="11" t="s">
        <v>40</v>
      </c>
      <c r="AX145" s="11" t="s">
        <v>87</v>
      </c>
      <c r="AY145" s="147" t="s">
        <v>245</v>
      </c>
    </row>
    <row r="146" spans="2:65" s="12" customFormat="1" ht="11.25">
      <c r="B146" s="152"/>
      <c r="D146" s="146" t="s">
        <v>253</v>
      </c>
      <c r="E146" s="153" t="s">
        <v>1</v>
      </c>
      <c r="F146" s="154" t="s">
        <v>2002</v>
      </c>
      <c r="H146" s="155">
        <v>9.9740000000000002</v>
      </c>
      <c r="I146" s="156"/>
      <c r="L146" s="152"/>
      <c r="M146" s="157"/>
      <c r="T146" s="158"/>
      <c r="AT146" s="153" t="s">
        <v>253</v>
      </c>
      <c r="AU146" s="153" t="s">
        <v>96</v>
      </c>
      <c r="AV146" s="12" t="s">
        <v>96</v>
      </c>
      <c r="AW146" s="12" t="s">
        <v>40</v>
      </c>
      <c r="AX146" s="12" t="s">
        <v>87</v>
      </c>
      <c r="AY146" s="153" t="s">
        <v>245</v>
      </c>
    </row>
    <row r="147" spans="2:65" s="12" customFormat="1" ht="11.25">
      <c r="B147" s="152"/>
      <c r="D147" s="146" t="s">
        <v>253</v>
      </c>
      <c r="E147" s="153" t="s">
        <v>1</v>
      </c>
      <c r="F147" s="154" t="s">
        <v>2003</v>
      </c>
      <c r="H147" s="155">
        <v>25.79</v>
      </c>
      <c r="I147" s="156"/>
      <c r="L147" s="152"/>
      <c r="M147" s="157"/>
      <c r="T147" s="158"/>
      <c r="AT147" s="153" t="s">
        <v>253</v>
      </c>
      <c r="AU147" s="153" t="s">
        <v>96</v>
      </c>
      <c r="AV147" s="12" t="s">
        <v>96</v>
      </c>
      <c r="AW147" s="12" t="s">
        <v>40</v>
      </c>
      <c r="AX147" s="12" t="s">
        <v>87</v>
      </c>
      <c r="AY147" s="153" t="s">
        <v>245</v>
      </c>
    </row>
    <row r="148" spans="2:65" s="11" customFormat="1" ht="11.25">
      <c r="B148" s="145"/>
      <c r="D148" s="146" t="s">
        <v>253</v>
      </c>
      <c r="E148" s="147" t="s">
        <v>1</v>
      </c>
      <c r="F148" s="148" t="s">
        <v>2004</v>
      </c>
      <c r="H148" s="147" t="s">
        <v>1</v>
      </c>
      <c r="I148" s="149"/>
      <c r="L148" s="145"/>
      <c r="M148" s="150"/>
      <c r="T148" s="151"/>
      <c r="AT148" s="147" t="s">
        <v>253</v>
      </c>
      <c r="AU148" s="147" t="s">
        <v>96</v>
      </c>
      <c r="AV148" s="11" t="s">
        <v>94</v>
      </c>
      <c r="AW148" s="11" t="s">
        <v>40</v>
      </c>
      <c r="AX148" s="11" t="s">
        <v>87</v>
      </c>
      <c r="AY148" s="147" t="s">
        <v>245</v>
      </c>
    </row>
    <row r="149" spans="2:65" s="12" customFormat="1" ht="11.25">
      <c r="B149" s="152"/>
      <c r="D149" s="146" t="s">
        <v>253</v>
      </c>
      <c r="E149" s="153" t="s">
        <v>1</v>
      </c>
      <c r="F149" s="154" t="s">
        <v>2005</v>
      </c>
      <c r="H149" s="155">
        <v>1.9330000000000001</v>
      </c>
      <c r="I149" s="156"/>
      <c r="L149" s="152"/>
      <c r="M149" s="157"/>
      <c r="T149" s="158"/>
      <c r="AT149" s="153" t="s">
        <v>253</v>
      </c>
      <c r="AU149" s="153" t="s">
        <v>96</v>
      </c>
      <c r="AV149" s="12" t="s">
        <v>96</v>
      </c>
      <c r="AW149" s="12" t="s">
        <v>40</v>
      </c>
      <c r="AX149" s="12" t="s">
        <v>87</v>
      </c>
      <c r="AY149" s="153" t="s">
        <v>245</v>
      </c>
    </row>
    <row r="150" spans="2:65" s="11" customFormat="1" ht="11.25">
      <c r="B150" s="145"/>
      <c r="D150" s="146" t="s">
        <v>253</v>
      </c>
      <c r="E150" s="147" t="s">
        <v>1</v>
      </c>
      <c r="F150" s="148" t="s">
        <v>2006</v>
      </c>
      <c r="H150" s="147" t="s">
        <v>1</v>
      </c>
      <c r="I150" s="149"/>
      <c r="L150" s="145"/>
      <c r="M150" s="150"/>
      <c r="T150" s="151"/>
      <c r="AT150" s="147" t="s">
        <v>253</v>
      </c>
      <c r="AU150" s="147" t="s">
        <v>96</v>
      </c>
      <c r="AV150" s="11" t="s">
        <v>94</v>
      </c>
      <c r="AW150" s="11" t="s">
        <v>40</v>
      </c>
      <c r="AX150" s="11" t="s">
        <v>87</v>
      </c>
      <c r="AY150" s="147" t="s">
        <v>245</v>
      </c>
    </row>
    <row r="151" spans="2:65" s="12" customFormat="1" ht="11.25">
      <c r="B151" s="152"/>
      <c r="D151" s="146" t="s">
        <v>253</v>
      </c>
      <c r="E151" s="153" t="s">
        <v>1</v>
      </c>
      <c r="F151" s="154" t="s">
        <v>2007</v>
      </c>
      <c r="H151" s="155">
        <v>2.121</v>
      </c>
      <c r="I151" s="156"/>
      <c r="L151" s="152"/>
      <c r="M151" s="157"/>
      <c r="T151" s="158"/>
      <c r="AT151" s="153" t="s">
        <v>253</v>
      </c>
      <c r="AU151" s="153" t="s">
        <v>96</v>
      </c>
      <c r="AV151" s="12" t="s">
        <v>96</v>
      </c>
      <c r="AW151" s="12" t="s">
        <v>40</v>
      </c>
      <c r="AX151" s="12" t="s">
        <v>87</v>
      </c>
      <c r="AY151" s="153" t="s">
        <v>245</v>
      </c>
    </row>
    <row r="152" spans="2:65" s="12" customFormat="1" ht="11.25">
      <c r="B152" s="152"/>
      <c r="D152" s="146" t="s">
        <v>253</v>
      </c>
      <c r="E152" s="153" t="s">
        <v>1</v>
      </c>
      <c r="F152" s="154" t="s">
        <v>2008</v>
      </c>
      <c r="H152" s="155">
        <v>3.3</v>
      </c>
      <c r="I152" s="156"/>
      <c r="L152" s="152"/>
      <c r="M152" s="157"/>
      <c r="T152" s="158"/>
      <c r="AT152" s="153" t="s">
        <v>253</v>
      </c>
      <c r="AU152" s="153" t="s">
        <v>96</v>
      </c>
      <c r="AV152" s="12" t="s">
        <v>96</v>
      </c>
      <c r="AW152" s="12" t="s">
        <v>40</v>
      </c>
      <c r="AX152" s="12" t="s">
        <v>87</v>
      </c>
      <c r="AY152" s="153" t="s">
        <v>245</v>
      </c>
    </row>
    <row r="153" spans="2:65" s="12" customFormat="1" ht="11.25">
      <c r="B153" s="152"/>
      <c r="D153" s="146" t="s">
        <v>253</v>
      </c>
      <c r="E153" s="153" t="s">
        <v>1</v>
      </c>
      <c r="F153" s="154" t="s">
        <v>2009</v>
      </c>
      <c r="H153" s="155">
        <v>2.6</v>
      </c>
      <c r="I153" s="156"/>
      <c r="L153" s="152"/>
      <c r="M153" s="157"/>
      <c r="T153" s="158"/>
      <c r="AT153" s="153" t="s">
        <v>253</v>
      </c>
      <c r="AU153" s="153" t="s">
        <v>96</v>
      </c>
      <c r="AV153" s="12" t="s">
        <v>96</v>
      </c>
      <c r="AW153" s="12" t="s">
        <v>40</v>
      </c>
      <c r="AX153" s="12" t="s">
        <v>87</v>
      </c>
      <c r="AY153" s="153" t="s">
        <v>245</v>
      </c>
    </row>
    <row r="154" spans="2:65" s="15" customFormat="1" ht="11.25">
      <c r="B154" s="177"/>
      <c r="D154" s="146" t="s">
        <v>253</v>
      </c>
      <c r="E154" s="178" t="s">
        <v>1830</v>
      </c>
      <c r="F154" s="179" t="s">
        <v>695</v>
      </c>
      <c r="H154" s="180">
        <v>45.718000000000004</v>
      </c>
      <c r="I154" s="181"/>
      <c r="L154" s="177"/>
      <c r="M154" s="182"/>
      <c r="T154" s="183"/>
      <c r="AT154" s="178" t="s">
        <v>253</v>
      </c>
      <c r="AU154" s="178" t="s">
        <v>96</v>
      </c>
      <c r="AV154" s="15" t="s">
        <v>114</v>
      </c>
      <c r="AW154" s="15" t="s">
        <v>40</v>
      </c>
      <c r="AX154" s="15" t="s">
        <v>87</v>
      </c>
      <c r="AY154" s="178" t="s">
        <v>245</v>
      </c>
    </row>
    <row r="155" spans="2:65" s="13" customFormat="1" ht="11.25">
      <c r="B155" s="159"/>
      <c r="D155" s="146" t="s">
        <v>253</v>
      </c>
      <c r="E155" s="160" t="s">
        <v>1828</v>
      </c>
      <c r="F155" s="161" t="s">
        <v>275</v>
      </c>
      <c r="H155" s="162">
        <v>45.718000000000004</v>
      </c>
      <c r="I155" s="163"/>
      <c r="L155" s="159"/>
      <c r="M155" s="164"/>
      <c r="T155" s="165"/>
      <c r="AT155" s="160" t="s">
        <v>253</v>
      </c>
      <c r="AU155" s="160" t="s">
        <v>96</v>
      </c>
      <c r="AV155" s="13" t="s">
        <v>251</v>
      </c>
      <c r="AW155" s="13" t="s">
        <v>40</v>
      </c>
      <c r="AX155" s="13" t="s">
        <v>94</v>
      </c>
      <c r="AY155" s="160" t="s">
        <v>245</v>
      </c>
    </row>
    <row r="156" spans="2:65" s="1" customFormat="1" ht="37.9" customHeight="1">
      <c r="B156" s="33"/>
      <c r="C156" s="132" t="s">
        <v>251</v>
      </c>
      <c r="D156" s="132" t="s">
        <v>246</v>
      </c>
      <c r="E156" s="133" t="s">
        <v>487</v>
      </c>
      <c r="F156" s="134" t="s">
        <v>488</v>
      </c>
      <c r="G156" s="135" t="s">
        <v>350</v>
      </c>
      <c r="H156" s="136">
        <v>23.68</v>
      </c>
      <c r="I156" s="137"/>
      <c r="J156" s="138">
        <f>ROUND(I156*H156,2)</f>
        <v>0</v>
      </c>
      <c r="K156" s="134" t="s">
        <v>250</v>
      </c>
      <c r="L156" s="33"/>
      <c r="M156" s="139" t="s">
        <v>1</v>
      </c>
      <c r="N156" s="140" t="s">
        <v>52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251</v>
      </c>
      <c r="AT156" s="143" t="s">
        <v>246</v>
      </c>
      <c r="AU156" s="143" t="s">
        <v>96</v>
      </c>
      <c r="AY156" s="17" t="s">
        <v>245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94</v>
      </c>
      <c r="BK156" s="144">
        <f>ROUND(I156*H156,2)</f>
        <v>0</v>
      </c>
      <c r="BL156" s="17" t="s">
        <v>251</v>
      </c>
      <c r="BM156" s="143" t="s">
        <v>1852</v>
      </c>
    </row>
    <row r="157" spans="2:65" s="11" customFormat="1" ht="11.25">
      <c r="B157" s="145"/>
      <c r="D157" s="146" t="s">
        <v>253</v>
      </c>
      <c r="E157" s="147" t="s">
        <v>1</v>
      </c>
      <c r="F157" s="148" t="s">
        <v>1853</v>
      </c>
      <c r="H157" s="147" t="s">
        <v>1</v>
      </c>
      <c r="I157" s="149"/>
      <c r="L157" s="145"/>
      <c r="M157" s="150"/>
      <c r="T157" s="151"/>
      <c r="AT157" s="147" t="s">
        <v>253</v>
      </c>
      <c r="AU157" s="147" t="s">
        <v>96</v>
      </c>
      <c r="AV157" s="11" t="s">
        <v>94</v>
      </c>
      <c r="AW157" s="11" t="s">
        <v>40</v>
      </c>
      <c r="AX157" s="11" t="s">
        <v>87</v>
      </c>
      <c r="AY157" s="147" t="s">
        <v>245</v>
      </c>
    </row>
    <row r="158" spans="2:65" s="12" customFormat="1" ht="11.25">
      <c r="B158" s="152"/>
      <c r="D158" s="146" t="s">
        <v>253</v>
      </c>
      <c r="E158" s="153" t="s">
        <v>1</v>
      </c>
      <c r="F158" s="154" t="s">
        <v>1828</v>
      </c>
      <c r="H158" s="155">
        <v>45.718000000000004</v>
      </c>
      <c r="I158" s="156"/>
      <c r="L158" s="152"/>
      <c r="M158" s="157"/>
      <c r="T158" s="158"/>
      <c r="AT158" s="153" t="s">
        <v>253</v>
      </c>
      <c r="AU158" s="153" t="s">
        <v>96</v>
      </c>
      <c r="AV158" s="12" t="s">
        <v>96</v>
      </c>
      <c r="AW158" s="12" t="s">
        <v>40</v>
      </c>
      <c r="AX158" s="12" t="s">
        <v>87</v>
      </c>
      <c r="AY158" s="153" t="s">
        <v>245</v>
      </c>
    </row>
    <row r="159" spans="2:65" s="11" customFormat="1" ht="11.25">
      <c r="B159" s="145"/>
      <c r="D159" s="146" t="s">
        <v>253</v>
      </c>
      <c r="E159" s="147" t="s">
        <v>1</v>
      </c>
      <c r="F159" s="148" t="s">
        <v>1854</v>
      </c>
      <c r="H159" s="147" t="s">
        <v>1</v>
      </c>
      <c r="I159" s="149"/>
      <c r="L159" s="145"/>
      <c r="M159" s="150"/>
      <c r="T159" s="151"/>
      <c r="AT159" s="147" t="s">
        <v>253</v>
      </c>
      <c r="AU159" s="147" t="s">
        <v>96</v>
      </c>
      <c r="AV159" s="11" t="s">
        <v>94</v>
      </c>
      <c r="AW159" s="11" t="s">
        <v>40</v>
      </c>
      <c r="AX159" s="11" t="s">
        <v>87</v>
      </c>
      <c r="AY159" s="147" t="s">
        <v>245</v>
      </c>
    </row>
    <row r="160" spans="2:65" s="12" customFormat="1" ht="11.25">
      <c r="B160" s="152"/>
      <c r="D160" s="146" t="s">
        <v>253</v>
      </c>
      <c r="E160" s="153" t="s">
        <v>1</v>
      </c>
      <c r="F160" s="154" t="s">
        <v>1855</v>
      </c>
      <c r="H160" s="155">
        <v>-22.038</v>
      </c>
      <c r="I160" s="156"/>
      <c r="L160" s="152"/>
      <c r="M160" s="157"/>
      <c r="T160" s="158"/>
      <c r="AT160" s="153" t="s">
        <v>253</v>
      </c>
      <c r="AU160" s="153" t="s">
        <v>96</v>
      </c>
      <c r="AV160" s="12" t="s">
        <v>96</v>
      </c>
      <c r="AW160" s="12" t="s">
        <v>40</v>
      </c>
      <c r="AX160" s="12" t="s">
        <v>87</v>
      </c>
      <c r="AY160" s="153" t="s">
        <v>245</v>
      </c>
    </row>
    <row r="161" spans="2:65" s="13" customFormat="1" ht="11.25">
      <c r="B161" s="159"/>
      <c r="D161" s="146" t="s">
        <v>253</v>
      </c>
      <c r="E161" s="160" t="s">
        <v>984</v>
      </c>
      <c r="F161" s="161" t="s">
        <v>275</v>
      </c>
      <c r="H161" s="162">
        <v>23.68</v>
      </c>
      <c r="I161" s="163"/>
      <c r="L161" s="159"/>
      <c r="M161" s="164"/>
      <c r="T161" s="165"/>
      <c r="AT161" s="160" t="s">
        <v>253</v>
      </c>
      <c r="AU161" s="160" t="s">
        <v>96</v>
      </c>
      <c r="AV161" s="13" t="s">
        <v>251</v>
      </c>
      <c r="AW161" s="13" t="s">
        <v>40</v>
      </c>
      <c r="AX161" s="13" t="s">
        <v>94</v>
      </c>
      <c r="AY161" s="160" t="s">
        <v>245</v>
      </c>
    </row>
    <row r="162" spans="2:65" s="1" customFormat="1" ht="37.9" customHeight="1">
      <c r="B162" s="33"/>
      <c r="C162" s="132" t="s">
        <v>268</v>
      </c>
      <c r="D162" s="132" t="s">
        <v>246</v>
      </c>
      <c r="E162" s="133" t="s">
        <v>501</v>
      </c>
      <c r="F162" s="134" t="s">
        <v>502</v>
      </c>
      <c r="G162" s="135" t="s">
        <v>350</v>
      </c>
      <c r="H162" s="136">
        <v>402.56</v>
      </c>
      <c r="I162" s="137"/>
      <c r="J162" s="138">
        <f>ROUND(I162*H162,2)</f>
        <v>0</v>
      </c>
      <c r="K162" s="134" t="s">
        <v>250</v>
      </c>
      <c r="L162" s="33"/>
      <c r="M162" s="139" t="s">
        <v>1</v>
      </c>
      <c r="N162" s="140" t="s">
        <v>52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251</v>
      </c>
      <c r="AT162" s="143" t="s">
        <v>246</v>
      </c>
      <c r="AU162" s="143" t="s">
        <v>96</v>
      </c>
      <c r="AY162" s="17" t="s">
        <v>245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94</v>
      </c>
      <c r="BK162" s="144">
        <f>ROUND(I162*H162,2)</f>
        <v>0</v>
      </c>
      <c r="BL162" s="17" t="s">
        <v>251</v>
      </c>
      <c r="BM162" s="143" t="s">
        <v>1856</v>
      </c>
    </row>
    <row r="163" spans="2:65" s="12" customFormat="1" ht="11.25">
      <c r="B163" s="152"/>
      <c r="D163" s="146" t="s">
        <v>253</v>
      </c>
      <c r="E163" s="153" t="s">
        <v>1</v>
      </c>
      <c r="F163" s="154" t="s">
        <v>1857</v>
      </c>
      <c r="H163" s="155">
        <v>402.56</v>
      </c>
      <c r="I163" s="156"/>
      <c r="L163" s="152"/>
      <c r="M163" s="157"/>
      <c r="T163" s="158"/>
      <c r="AT163" s="153" t="s">
        <v>253</v>
      </c>
      <c r="AU163" s="153" t="s">
        <v>96</v>
      </c>
      <c r="AV163" s="12" t="s">
        <v>96</v>
      </c>
      <c r="AW163" s="12" t="s">
        <v>40</v>
      </c>
      <c r="AX163" s="12" t="s">
        <v>94</v>
      </c>
      <c r="AY163" s="153" t="s">
        <v>245</v>
      </c>
    </row>
    <row r="164" spans="2:65" s="1" customFormat="1" ht="44.25" customHeight="1">
      <c r="B164" s="33"/>
      <c r="C164" s="132" t="s">
        <v>276</v>
      </c>
      <c r="D164" s="132" t="s">
        <v>246</v>
      </c>
      <c r="E164" s="133" t="s">
        <v>1858</v>
      </c>
      <c r="F164" s="134" t="s">
        <v>1859</v>
      </c>
      <c r="G164" s="135" t="s">
        <v>258</v>
      </c>
      <c r="H164" s="136">
        <v>41.44</v>
      </c>
      <c r="I164" s="137"/>
      <c r="J164" s="138">
        <f>ROUND(I164*H164,2)</f>
        <v>0</v>
      </c>
      <c r="K164" s="134" t="s">
        <v>266</v>
      </c>
      <c r="L164" s="33"/>
      <c r="M164" s="139" t="s">
        <v>1</v>
      </c>
      <c r="N164" s="140" t="s">
        <v>52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251</v>
      </c>
      <c r="AT164" s="143" t="s">
        <v>246</v>
      </c>
      <c r="AU164" s="143" t="s">
        <v>96</v>
      </c>
      <c r="AY164" s="17" t="s">
        <v>245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94</v>
      </c>
      <c r="BK164" s="144">
        <f>ROUND(I164*H164,2)</f>
        <v>0</v>
      </c>
      <c r="BL164" s="17" t="s">
        <v>251</v>
      </c>
      <c r="BM164" s="143" t="s">
        <v>1860</v>
      </c>
    </row>
    <row r="165" spans="2:65" s="12" customFormat="1" ht="11.25">
      <c r="B165" s="152"/>
      <c r="D165" s="146" t="s">
        <v>253</v>
      </c>
      <c r="E165" s="153" t="s">
        <v>1</v>
      </c>
      <c r="F165" s="154" t="s">
        <v>1861</v>
      </c>
      <c r="H165" s="155">
        <v>41.44</v>
      </c>
      <c r="I165" s="156"/>
      <c r="L165" s="152"/>
      <c r="M165" s="157"/>
      <c r="T165" s="158"/>
      <c r="AT165" s="153" t="s">
        <v>253</v>
      </c>
      <c r="AU165" s="153" t="s">
        <v>96</v>
      </c>
      <c r="AV165" s="12" t="s">
        <v>96</v>
      </c>
      <c r="AW165" s="12" t="s">
        <v>40</v>
      </c>
      <c r="AX165" s="12" t="s">
        <v>94</v>
      </c>
      <c r="AY165" s="153" t="s">
        <v>245</v>
      </c>
    </row>
    <row r="166" spans="2:65" s="1" customFormat="1" ht="24.2" customHeight="1">
      <c r="B166" s="33"/>
      <c r="C166" s="132" t="s">
        <v>283</v>
      </c>
      <c r="D166" s="132" t="s">
        <v>246</v>
      </c>
      <c r="E166" s="133" t="s">
        <v>1862</v>
      </c>
      <c r="F166" s="134" t="s">
        <v>1863</v>
      </c>
      <c r="G166" s="135" t="s">
        <v>350</v>
      </c>
      <c r="H166" s="136">
        <v>22.038</v>
      </c>
      <c r="I166" s="137"/>
      <c r="J166" s="138">
        <f>ROUND(I166*H166,2)</f>
        <v>0</v>
      </c>
      <c r="K166" s="134" t="s">
        <v>250</v>
      </c>
      <c r="L166" s="33"/>
      <c r="M166" s="139" t="s">
        <v>1</v>
      </c>
      <c r="N166" s="140" t="s">
        <v>52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251</v>
      </c>
      <c r="AT166" s="143" t="s">
        <v>246</v>
      </c>
      <c r="AU166" s="143" t="s">
        <v>96</v>
      </c>
      <c r="AY166" s="17" t="s">
        <v>245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94</v>
      </c>
      <c r="BK166" s="144">
        <f>ROUND(I166*H166,2)</f>
        <v>0</v>
      </c>
      <c r="BL166" s="17" t="s">
        <v>251</v>
      </c>
      <c r="BM166" s="143" t="s">
        <v>1864</v>
      </c>
    </row>
    <row r="167" spans="2:65" s="12" customFormat="1" ht="11.25">
      <c r="B167" s="152"/>
      <c r="D167" s="146" t="s">
        <v>253</v>
      </c>
      <c r="E167" s="153" t="s">
        <v>1</v>
      </c>
      <c r="F167" s="154" t="s">
        <v>1865</v>
      </c>
      <c r="H167" s="155">
        <v>45.718000000000004</v>
      </c>
      <c r="I167" s="156"/>
      <c r="L167" s="152"/>
      <c r="M167" s="157"/>
      <c r="T167" s="158"/>
      <c r="AT167" s="153" t="s">
        <v>253</v>
      </c>
      <c r="AU167" s="153" t="s">
        <v>96</v>
      </c>
      <c r="AV167" s="12" t="s">
        <v>96</v>
      </c>
      <c r="AW167" s="12" t="s">
        <v>40</v>
      </c>
      <c r="AX167" s="12" t="s">
        <v>87</v>
      </c>
      <c r="AY167" s="153" t="s">
        <v>245</v>
      </c>
    </row>
    <row r="168" spans="2:65" s="11" customFormat="1" ht="11.25">
      <c r="B168" s="145"/>
      <c r="D168" s="146" t="s">
        <v>253</v>
      </c>
      <c r="E168" s="147" t="s">
        <v>1</v>
      </c>
      <c r="F168" s="148" t="s">
        <v>1866</v>
      </c>
      <c r="H168" s="147" t="s">
        <v>1</v>
      </c>
      <c r="I168" s="149"/>
      <c r="L168" s="145"/>
      <c r="M168" s="150"/>
      <c r="T168" s="151"/>
      <c r="AT168" s="147" t="s">
        <v>253</v>
      </c>
      <c r="AU168" s="147" t="s">
        <v>96</v>
      </c>
      <c r="AV168" s="11" t="s">
        <v>94</v>
      </c>
      <c r="AW168" s="11" t="s">
        <v>40</v>
      </c>
      <c r="AX168" s="11" t="s">
        <v>87</v>
      </c>
      <c r="AY168" s="147" t="s">
        <v>245</v>
      </c>
    </row>
    <row r="169" spans="2:65" s="12" customFormat="1" ht="11.25">
      <c r="B169" s="152"/>
      <c r="D169" s="146" t="s">
        <v>253</v>
      </c>
      <c r="E169" s="153" t="s">
        <v>1</v>
      </c>
      <c r="F169" s="154" t="s">
        <v>1867</v>
      </c>
      <c r="H169" s="155">
        <v>-19.907</v>
      </c>
      <c r="I169" s="156"/>
      <c r="L169" s="152"/>
      <c r="M169" s="157"/>
      <c r="T169" s="158"/>
      <c r="AT169" s="153" t="s">
        <v>253</v>
      </c>
      <c r="AU169" s="153" t="s">
        <v>96</v>
      </c>
      <c r="AV169" s="12" t="s">
        <v>96</v>
      </c>
      <c r="AW169" s="12" t="s">
        <v>40</v>
      </c>
      <c r="AX169" s="12" t="s">
        <v>87</v>
      </c>
      <c r="AY169" s="153" t="s">
        <v>245</v>
      </c>
    </row>
    <row r="170" spans="2:65" s="11" customFormat="1" ht="11.25">
      <c r="B170" s="145"/>
      <c r="D170" s="146" t="s">
        <v>253</v>
      </c>
      <c r="E170" s="147" t="s">
        <v>1</v>
      </c>
      <c r="F170" s="148" t="s">
        <v>2010</v>
      </c>
      <c r="H170" s="147" t="s">
        <v>1</v>
      </c>
      <c r="I170" s="149"/>
      <c r="L170" s="145"/>
      <c r="M170" s="150"/>
      <c r="T170" s="151"/>
      <c r="AT170" s="147" t="s">
        <v>253</v>
      </c>
      <c r="AU170" s="147" t="s">
        <v>96</v>
      </c>
      <c r="AV170" s="11" t="s">
        <v>94</v>
      </c>
      <c r="AW170" s="11" t="s">
        <v>40</v>
      </c>
      <c r="AX170" s="11" t="s">
        <v>87</v>
      </c>
      <c r="AY170" s="147" t="s">
        <v>245</v>
      </c>
    </row>
    <row r="171" spans="2:65" s="12" customFormat="1" ht="11.25">
      <c r="B171" s="152"/>
      <c r="D171" s="146" t="s">
        <v>253</v>
      </c>
      <c r="E171" s="153" t="s">
        <v>1</v>
      </c>
      <c r="F171" s="154" t="s">
        <v>2011</v>
      </c>
      <c r="H171" s="155">
        <v>-2.0529999999999999</v>
      </c>
      <c r="I171" s="156"/>
      <c r="L171" s="152"/>
      <c r="M171" s="157"/>
      <c r="T171" s="158"/>
      <c r="AT171" s="153" t="s">
        <v>253</v>
      </c>
      <c r="AU171" s="153" t="s">
        <v>96</v>
      </c>
      <c r="AV171" s="12" t="s">
        <v>96</v>
      </c>
      <c r="AW171" s="12" t="s">
        <v>40</v>
      </c>
      <c r="AX171" s="12" t="s">
        <v>87</v>
      </c>
      <c r="AY171" s="153" t="s">
        <v>245</v>
      </c>
    </row>
    <row r="172" spans="2:65" s="12" customFormat="1" ht="11.25">
      <c r="B172" s="152"/>
      <c r="D172" s="146" t="s">
        <v>253</v>
      </c>
      <c r="E172" s="153" t="s">
        <v>1</v>
      </c>
      <c r="F172" s="154" t="s">
        <v>2012</v>
      </c>
      <c r="H172" s="155">
        <v>-1.72</v>
      </c>
      <c r="I172" s="156"/>
      <c r="L172" s="152"/>
      <c r="M172" s="157"/>
      <c r="T172" s="158"/>
      <c r="AT172" s="153" t="s">
        <v>253</v>
      </c>
      <c r="AU172" s="153" t="s">
        <v>96</v>
      </c>
      <c r="AV172" s="12" t="s">
        <v>96</v>
      </c>
      <c r="AW172" s="12" t="s">
        <v>40</v>
      </c>
      <c r="AX172" s="12" t="s">
        <v>87</v>
      </c>
      <c r="AY172" s="153" t="s">
        <v>245</v>
      </c>
    </row>
    <row r="173" spans="2:65" s="13" customFormat="1" ht="11.25">
      <c r="B173" s="159"/>
      <c r="D173" s="146" t="s">
        <v>253</v>
      </c>
      <c r="E173" s="160" t="s">
        <v>982</v>
      </c>
      <c r="F173" s="161" t="s">
        <v>275</v>
      </c>
      <c r="H173" s="162">
        <v>22.038</v>
      </c>
      <c r="I173" s="163"/>
      <c r="L173" s="159"/>
      <c r="M173" s="164"/>
      <c r="T173" s="165"/>
      <c r="AT173" s="160" t="s">
        <v>253</v>
      </c>
      <c r="AU173" s="160" t="s">
        <v>96</v>
      </c>
      <c r="AV173" s="13" t="s">
        <v>251</v>
      </c>
      <c r="AW173" s="13" t="s">
        <v>40</v>
      </c>
      <c r="AX173" s="13" t="s">
        <v>94</v>
      </c>
      <c r="AY173" s="160" t="s">
        <v>245</v>
      </c>
    </row>
    <row r="174" spans="2:65" s="1" customFormat="1" ht="16.5" customHeight="1">
      <c r="B174" s="33"/>
      <c r="C174" s="132" t="s">
        <v>194</v>
      </c>
      <c r="D174" s="132" t="s">
        <v>246</v>
      </c>
      <c r="E174" s="133" t="s">
        <v>2013</v>
      </c>
      <c r="F174" s="134" t="s">
        <v>2014</v>
      </c>
      <c r="G174" s="135" t="s">
        <v>350</v>
      </c>
      <c r="H174" s="136">
        <v>0.68500000000000005</v>
      </c>
      <c r="I174" s="137"/>
      <c r="J174" s="138">
        <f>ROUND(I174*H174,2)</f>
        <v>0</v>
      </c>
      <c r="K174" s="134" t="s">
        <v>250</v>
      </c>
      <c r="L174" s="33"/>
      <c r="M174" s="139" t="s">
        <v>1</v>
      </c>
      <c r="N174" s="140" t="s">
        <v>52</v>
      </c>
      <c r="P174" s="141">
        <f>O174*H174</f>
        <v>0</v>
      </c>
      <c r="Q174" s="141">
        <v>2.9141499999999998</v>
      </c>
      <c r="R174" s="141">
        <f>Q174*H174</f>
        <v>1.9961927500000001</v>
      </c>
      <c r="S174" s="141">
        <v>0</v>
      </c>
      <c r="T174" s="142">
        <f>S174*H174</f>
        <v>0</v>
      </c>
      <c r="AR174" s="143" t="s">
        <v>251</v>
      </c>
      <c r="AT174" s="143" t="s">
        <v>246</v>
      </c>
      <c r="AU174" s="143" t="s">
        <v>96</v>
      </c>
      <c r="AY174" s="17" t="s">
        <v>245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94</v>
      </c>
      <c r="BK174" s="144">
        <f>ROUND(I174*H174,2)</f>
        <v>0</v>
      </c>
      <c r="BL174" s="17" t="s">
        <v>251</v>
      </c>
      <c r="BM174" s="143" t="s">
        <v>2015</v>
      </c>
    </row>
    <row r="175" spans="2:65" s="11" customFormat="1" ht="11.25">
      <c r="B175" s="145"/>
      <c r="D175" s="146" t="s">
        <v>253</v>
      </c>
      <c r="E175" s="147" t="s">
        <v>1</v>
      </c>
      <c r="F175" s="148" t="s">
        <v>2016</v>
      </c>
      <c r="H175" s="147" t="s">
        <v>1</v>
      </c>
      <c r="I175" s="149"/>
      <c r="L175" s="145"/>
      <c r="M175" s="150"/>
      <c r="T175" s="151"/>
      <c r="AT175" s="147" t="s">
        <v>253</v>
      </c>
      <c r="AU175" s="147" t="s">
        <v>96</v>
      </c>
      <c r="AV175" s="11" t="s">
        <v>94</v>
      </c>
      <c r="AW175" s="11" t="s">
        <v>40</v>
      </c>
      <c r="AX175" s="11" t="s">
        <v>87</v>
      </c>
      <c r="AY175" s="147" t="s">
        <v>245</v>
      </c>
    </row>
    <row r="176" spans="2:65" s="12" customFormat="1" ht="11.25">
      <c r="B176" s="152"/>
      <c r="D176" s="146" t="s">
        <v>253</v>
      </c>
      <c r="E176" s="153" t="s">
        <v>1</v>
      </c>
      <c r="F176" s="154" t="s">
        <v>2017</v>
      </c>
      <c r="H176" s="155">
        <v>1.7</v>
      </c>
      <c r="I176" s="156"/>
      <c r="L176" s="152"/>
      <c r="M176" s="157"/>
      <c r="T176" s="158"/>
      <c r="AT176" s="153" t="s">
        <v>253</v>
      </c>
      <c r="AU176" s="153" t="s">
        <v>96</v>
      </c>
      <c r="AV176" s="12" t="s">
        <v>96</v>
      </c>
      <c r="AW176" s="12" t="s">
        <v>40</v>
      </c>
      <c r="AX176" s="12" t="s">
        <v>87</v>
      </c>
      <c r="AY176" s="153" t="s">
        <v>245</v>
      </c>
    </row>
    <row r="177" spans="2:65" s="12" customFormat="1" ht="11.25">
      <c r="B177" s="152"/>
      <c r="D177" s="146" t="s">
        <v>253</v>
      </c>
      <c r="E177" s="153" t="s">
        <v>1</v>
      </c>
      <c r="F177" s="154" t="s">
        <v>2018</v>
      </c>
      <c r="H177" s="155">
        <v>-1.0149999999999999</v>
      </c>
      <c r="I177" s="156"/>
      <c r="L177" s="152"/>
      <c r="M177" s="157"/>
      <c r="T177" s="158"/>
      <c r="AT177" s="153" t="s">
        <v>253</v>
      </c>
      <c r="AU177" s="153" t="s">
        <v>96</v>
      </c>
      <c r="AV177" s="12" t="s">
        <v>96</v>
      </c>
      <c r="AW177" s="12" t="s">
        <v>40</v>
      </c>
      <c r="AX177" s="12" t="s">
        <v>87</v>
      </c>
      <c r="AY177" s="153" t="s">
        <v>245</v>
      </c>
    </row>
    <row r="178" spans="2:65" s="13" customFormat="1" ht="11.25">
      <c r="B178" s="159"/>
      <c r="D178" s="146" t="s">
        <v>253</v>
      </c>
      <c r="E178" s="160" t="s">
        <v>1980</v>
      </c>
      <c r="F178" s="161" t="s">
        <v>275</v>
      </c>
      <c r="H178" s="162">
        <v>0.68500000000000005</v>
      </c>
      <c r="I178" s="163"/>
      <c r="L178" s="159"/>
      <c r="M178" s="164"/>
      <c r="T178" s="165"/>
      <c r="AT178" s="160" t="s">
        <v>253</v>
      </c>
      <c r="AU178" s="160" t="s">
        <v>96</v>
      </c>
      <c r="AV178" s="13" t="s">
        <v>251</v>
      </c>
      <c r="AW178" s="13" t="s">
        <v>40</v>
      </c>
      <c r="AX178" s="13" t="s">
        <v>94</v>
      </c>
      <c r="AY178" s="160" t="s">
        <v>245</v>
      </c>
    </row>
    <row r="179" spans="2:65" s="1" customFormat="1" ht="24.2" customHeight="1">
      <c r="B179" s="33"/>
      <c r="C179" s="132" t="s">
        <v>189</v>
      </c>
      <c r="D179" s="132" t="s">
        <v>246</v>
      </c>
      <c r="E179" s="133" t="s">
        <v>1872</v>
      </c>
      <c r="F179" s="134" t="s">
        <v>1873</v>
      </c>
      <c r="G179" s="135" t="s">
        <v>350</v>
      </c>
      <c r="H179" s="136">
        <v>15.298999999999999</v>
      </c>
      <c r="I179" s="137"/>
      <c r="J179" s="138">
        <f>ROUND(I179*H179,2)</f>
        <v>0</v>
      </c>
      <c r="K179" s="134" t="s">
        <v>250</v>
      </c>
      <c r="L179" s="33"/>
      <c r="M179" s="139" t="s">
        <v>1</v>
      </c>
      <c r="N179" s="140" t="s">
        <v>52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251</v>
      </c>
      <c r="AT179" s="143" t="s">
        <v>246</v>
      </c>
      <c r="AU179" s="143" t="s">
        <v>96</v>
      </c>
      <c r="AY179" s="17" t="s">
        <v>245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94</v>
      </c>
      <c r="BK179" s="144">
        <f>ROUND(I179*H179,2)</f>
        <v>0</v>
      </c>
      <c r="BL179" s="17" t="s">
        <v>251</v>
      </c>
      <c r="BM179" s="143" t="s">
        <v>1874</v>
      </c>
    </row>
    <row r="180" spans="2:65" s="12" customFormat="1" ht="11.25">
      <c r="B180" s="152"/>
      <c r="D180" s="146" t="s">
        <v>253</v>
      </c>
      <c r="E180" s="153" t="s">
        <v>1</v>
      </c>
      <c r="F180" s="154" t="s">
        <v>1875</v>
      </c>
      <c r="H180" s="155">
        <v>15.298999999999999</v>
      </c>
      <c r="I180" s="156"/>
      <c r="L180" s="152"/>
      <c r="M180" s="157"/>
      <c r="T180" s="158"/>
      <c r="AT180" s="153" t="s">
        <v>253</v>
      </c>
      <c r="AU180" s="153" t="s">
        <v>96</v>
      </c>
      <c r="AV180" s="12" t="s">
        <v>96</v>
      </c>
      <c r="AW180" s="12" t="s">
        <v>40</v>
      </c>
      <c r="AX180" s="12" t="s">
        <v>87</v>
      </c>
      <c r="AY180" s="153" t="s">
        <v>245</v>
      </c>
    </row>
    <row r="181" spans="2:65" s="13" customFormat="1" ht="11.25">
      <c r="B181" s="159"/>
      <c r="D181" s="146" t="s">
        <v>253</v>
      </c>
      <c r="E181" s="160" t="s">
        <v>1968</v>
      </c>
      <c r="F181" s="161" t="s">
        <v>275</v>
      </c>
      <c r="H181" s="162">
        <v>15.298999999999999</v>
      </c>
      <c r="I181" s="163"/>
      <c r="L181" s="159"/>
      <c r="M181" s="164"/>
      <c r="T181" s="165"/>
      <c r="AT181" s="160" t="s">
        <v>253</v>
      </c>
      <c r="AU181" s="160" t="s">
        <v>96</v>
      </c>
      <c r="AV181" s="13" t="s">
        <v>251</v>
      </c>
      <c r="AW181" s="13" t="s">
        <v>40</v>
      </c>
      <c r="AX181" s="13" t="s">
        <v>94</v>
      </c>
      <c r="AY181" s="160" t="s">
        <v>245</v>
      </c>
    </row>
    <row r="182" spans="2:65" s="1" customFormat="1" ht="16.5" customHeight="1">
      <c r="B182" s="33"/>
      <c r="C182" s="184" t="s">
        <v>296</v>
      </c>
      <c r="D182" s="184" t="s">
        <v>794</v>
      </c>
      <c r="E182" s="185" t="s">
        <v>1876</v>
      </c>
      <c r="F182" s="186" t="s">
        <v>1877</v>
      </c>
      <c r="G182" s="187" t="s">
        <v>258</v>
      </c>
      <c r="H182" s="188">
        <v>29.021999999999998</v>
      </c>
      <c r="I182" s="189"/>
      <c r="J182" s="190">
        <f>ROUND(I182*H182,2)</f>
        <v>0</v>
      </c>
      <c r="K182" s="186" t="s">
        <v>250</v>
      </c>
      <c r="L182" s="191"/>
      <c r="M182" s="192" t="s">
        <v>1</v>
      </c>
      <c r="N182" s="193" t="s">
        <v>52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194</v>
      </c>
      <c r="AT182" s="143" t="s">
        <v>794</v>
      </c>
      <c r="AU182" s="143" t="s">
        <v>96</v>
      </c>
      <c r="AY182" s="17" t="s">
        <v>245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94</v>
      </c>
      <c r="BK182" s="144">
        <f>ROUND(I182*H182,2)</f>
        <v>0</v>
      </c>
      <c r="BL182" s="17" t="s">
        <v>251</v>
      </c>
      <c r="BM182" s="143" t="s">
        <v>1878</v>
      </c>
    </row>
    <row r="183" spans="2:65" s="12" customFormat="1" ht="11.25">
      <c r="B183" s="152"/>
      <c r="D183" s="146" t="s">
        <v>253</v>
      </c>
      <c r="E183" s="153" t="s">
        <v>1</v>
      </c>
      <c r="F183" s="154" t="s">
        <v>2019</v>
      </c>
      <c r="H183" s="155">
        <v>29.021999999999998</v>
      </c>
      <c r="I183" s="156"/>
      <c r="L183" s="152"/>
      <c r="M183" s="157"/>
      <c r="T183" s="158"/>
      <c r="AT183" s="153" t="s">
        <v>253</v>
      </c>
      <c r="AU183" s="153" t="s">
        <v>96</v>
      </c>
      <c r="AV183" s="12" t="s">
        <v>96</v>
      </c>
      <c r="AW183" s="12" t="s">
        <v>40</v>
      </c>
      <c r="AX183" s="12" t="s">
        <v>94</v>
      </c>
      <c r="AY183" s="153" t="s">
        <v>245</v>
      </c>
    </row>
    <row r="184" spans="2:65" s="1" customFormat="1" ht="24.2" customHeight="1">
      <c r="B184" s="33"/>
      <c r="C184" s="132" t="s">
        <v>301</v>
      </c>
      <c r="D184" s="132" t="s">
        <v>246</v>
      </c>
      <c r="E184" s="133" t="s">
        <v>442</v>
      </c>
      <c r="F184" s="134" t="s">
        <v>443</v>
      </c>
      <c r="G184" s="135" t="s">
        <v>350</v>
      </c>
      <c r="H184" s="136">
        <v>15.984</v>
      </c>
      <c r="I184" s="137"/>
      <c r="J184" s="138">
        <f>ROUND(I184*H184,2)</f>
        <v>0</v>
      </c>
      <c r="K184" s="134" t="s">
        <v>250</v>
      </c>
      <c r="L184" s="33"/>
      <c r="M184" s="139" t="s">
        <v>1</v>
      </c>
      <c r="N184" s="140" t="s">
        <v>52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251</v>
      </c>
      <c r="AT184" s="143" t="s">
        <v>246</v>
      </c>
      <c r="AU184" s="143" t="s">
        <v>96</v>
      </c>
      <c r="AY184" s="17" t="s">
        <v>245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94</v>
      </c>
      <c r="BK184" s="144">
        <f>ROUND(I184*H184,2)</f>
        <v>0</v>
      </c>
      <c r="BL184" s="17" t="s">
        <v>251</v>
      </c>
      <c r="BM184" s="143" t="s">
        <v>1880</v>
      </c>
    </row>
    <row r="185" spans="2:65" s="12" customFormat="1" ht="11.25">
      <c r="B185" s="152"/>
      <c r="D185" s="146" t="s">
        <v>253</v>
      </c>
      <c r="E185" s="153" t="s">
        <v>1</v>
      </c>
      <c r="F185" s="154" t="s">
        <v>2020</v>
      </c>
      <c r="H185" s="155">
        <v>15.984</v>
      </c>
      <c r="I185" s="156"/>
      <c r="L185" s="152"/>
      <c r="M185" s="157"/>
      <c r="T185" s="158"/>
      <c r="AT185" s="153" t="s">
        <v>253</v>
      </c>
      <c r="AU185" s="153" t="s">
        <v>96</v>
      </c>
      <c r="AV185" s="12" t="s">
        <v>96</v>
      </c>
      <c r="AW185" s="12" t="s">
        <v>40</v>
      </c>
      <c r="AX185" s="12" t="s">
        <v>94</v>
      </c>
      <c r="AY185" s="153" t="s">
        <v>245</v>
      </c>
    </row>
    <row r="186" spans="2:65" s="1" customFormat="1" ht="37.9" customHeight="1">
      <c r="B186" s="33"/>
      <c r="C186" s="132" t="s">
        <v>8</v>
      </c>
      <c r="D186" s="132" t="s">
        <v>246</v>
      </c>
      <c r="E186" s="133" t="s">
        <v>787</v>
      </c>
      <c r="F186" s="134" t="s">
        <v>788</v>
      </c>
      <c r="G186" s="135" t="s">
        <v>350</v>
      </c>
      <c r="H186" s="136">
        <v>15.984</v>
      </c>
      <c r="I186" s="137"/>
      <c r="J186" s="138">
        <f>ROUND(I186*H186,2)</f>
        <v>0</v>
      </c>
      <c r="K186" s="134" t="s">
        <v>250</v>
      </c>
      <c r="L186" s="33"/>
      <c r="M186" s="139" t="s">
        <v>1</v>
      </c>
      <c r="N186" s="140" t="s">
        <v>52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251</v>
      </c>
      <c r="AT186" s="143" t="s">
        <v>246</v>
      </c>
      <c r="AU186" s="143" t="s">
        <v>96</v>
      </c>
      <c r="AY186" s="17" t="s">
        <v>245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94</v>
      </c>
      <c r="BK186" s="144">
        <f>ROUND(I186*H186,2)</f>
        <v>0</v>
      </c>
      <c r="BL186" s="17" t="s">
        <v>251</v>
      </c>
      <c r="BM186" s="143" t="s">
        <v>1882</v>
      </c>
    </row>
    <row r="187" spans="2:65" s="10" customFormat="1" ht="22.9" customHeight="1">
      <c r="B187" s="122"/>
      <c r="D187" s="123" t="s">
        <v>86</v>
      </c>
      <c r="E187" s="175" t="s">
        <v>96</v>
      </c>
      <c r="F187" s="175" t="s">
        <v>999</v>
      </c>
      <c r="I187" s="125"/>
      <c r="J187" s="176">
        <f>BK187</f>
        <v>0</v>
      </c>
      <c r="L187" s="122"/>
      <c r="M187" s="127"/>
      <c r="P187" s="128">
        <f>SUM(P188:P197)</f>
        <v>0</v>
      </c>
      <c r="R187" s="128">
        <f>SUM(R188:R197)</f>
        <v>2.8180624999999999</v>
      </c>
      <c r="T187" s="129">
        <f>SUM(T188:T197)</f>
        <v>0</v>
      </c>
      <c r="AR187" s="123" t="s">
        <v>94</v>
      </c>
      <c r="AT187" s="130" t="s">
        <v>86</v>
      </c>
      <c r="AU187" s="130" t="s">
        <v>94</v>
      </c>
      <c r="AY187" s="123" t="s">
        <v>245</v>
      </c>
      <c r="BK187" s="131">
        <f>SUM(BK188:BK197)</f>
        <v>0</v>
      </c>
    </row>
    <row r="188" spans="2:65" s="1" customFormat="1" ht="24.2" customHeight="1">
      <c r="B188" s="33"/>
      <c r="C188" s="132" t="s">
        <v>314</v>
      </c>
      <c r="D188" s="132" t="s">
        <v>246</v>
      </c>
      <c r="E188" s="133" t="s">
        <v>2021</v>
      </c>
      <c r="F188" s="134" t="s">
        <v>2022</v>
      </c>
      <c r="G188" s="135" t="s">
        <v>271</v>
      </c>
      <c r="H188" s="136">
        <v>10</v>
      </c>
      <c r="I188" s="137"/>
      <c r="J188" s="138">
        <f>ROUND(I188*H188,2)</f>
        <v>0</v>
      </c>
      <c r="K188" s="134" t="s">
        <v>250</v>
      </c>
      <c r="L188" s="33"/>
      <c r="M188" s="139" t="s">
        <v>1</v>
      </c>
      <c r="N188" s="140" t="s">
        <v>52</v>
      </c>
      <c r="P188" s="141">
        <f>O188*H188</f>
        <v>0</v>
      </c>
      <c r="Q188" s="141">
        <v>4.8999999999999998E-4</v>
      </c>
      <c r="R188" s="141">
        <f>Q188*H188</f>
        <v>4.8999999999999998E-3</v>
      </c>
      <c r="S188" s="141">
        <v>0</v>
      </c>
      <c r="T188" s="142">
        <f>S188*H188</f>
        <v>0</v>
      </c>
      <c r="AR188" s="143" t="s">
        <v>251</v>
      </c>
      <c r="AT188" s="143" t="s">
        <v>246</v>
      </c>
      <c r="AU188" s="143" t="s">
        <v>96</v>
      </c>
      <c r="AY188" s="17" t="s">
        <v>245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94</v>
      </c>
      <c r="BK188" s="144">
        <f>ROUND(I188*H188,2)</f>
        <v>0</v>
      </c>
      <c r="BL188" s="17" t="s">
        <v>251</v>
      </c>
      <c r="BM188" s="143" t="s">
        <v>2023</v>
      </c>
    </row>
    <row r="189" spans="2:65" s="12" customFormat="1" ht="11.25">
      <c r="B189" s="152"/>
      <c r="D189" s="146" t="s">
        <v>253</v>
      </c>
      <c r="E189" s="153" t="s">
        <v>1</v>
      </c>
      <c r="F189" s="154" t="s">
        <v>2024</v>
      </c>
      <c r="H189" s="155">
        <v>10</v>
      </c>
      <c r="I189" s="156"/>
      <c r="L189" s="152"/>
      <c r="M189" s="157"/>
      <c r="T189" s="158"/>
      <c r="AT189" s="153" t="s">
        <v>253</v>
      </c>
      <c r="AU189" s="153" t="s">
        <v>96</v>
      </c>
      <c r="AV189" s="12" t="s">
        <v>96</v>
      </c>
      <c r="AW189" s="12" t="s">
        <v>40</v>
      </c>
      <c r="AX189" s="12" t="s">
        <v>87</v>
      </c>
      <c r="AY189" s="153" t="s">
        <v>245</v>
      </c>
    </row>
    <row r="190" spans="2:65" s="13" customFormat="1" ht="11.25">
      <c r="B190" s="159"/>
      <c r="D190" s="146" t="s">
        <v>253</v>
      </c>
      <c r="E190" s="160" t="s">
        <v>1974</v>
      </c>
      <c r="F190" s="161" t="s">
        <v>275</v>
      </c>
      <c r="H190" s="162">
        <v>10</v>
      </c>
      <c r="I190" s="163"/>
      <c r="L190" s="159"/>
      <c r="M190" s="164"/>
      <c r="T190" s="165"/>
      <c r="AT190" s="160" t="s">
        <v>253</v>
      </c>
      <c r="AU190" s="160" t="s">
        <v>96</v>
      </c>
      <c r="AV190" s="13" t="s">
        <v>251</v>
      </c>
      <c r="AW190" s="13" t="s">
        <v>40</v>
      </c>
      <c r="AX190" s="13" t="s">
        <v>94</v>
      </c>
      <c r="AY190" s="160" t="s">
        <v>245</v>
      </c>
    </row>
    <row r="191" spans="2:65" s="1" customFormat="1" ht="16.5" customHeight="1">
      <c r="B191" s="33"/>
      <c r="C191" s="132" t="s">
        <v>322</v>
      </c>
      <c r="D191" s="132" t="s">
        <v>246</v>
      </c>
      <c r="E191" s="133" t="s">
        <v>2025</v>
      </c>
      <c r="F191" s="134" t="s">
        <v>2026</v>
      </c>
      <c r="G191" s="135" t="s">
        <v>350</v>
      </c>
      <c r="H191" s="136">
        <v>1.72</v>
      </c>
      <c r="I191" s="137"/>
      <c r="J191" s="138">
        <f>ROUND(I191*H191,2)</f>
        <v>0</v>
      </c>
      <c r="K191" s="134" t="s">
        <v>250</v>
      </c>
      <c r="L191" s="33"/>
      <c r="M191" s="139" t="s">
        <v>1</v>
      </c>
      <c r="N191" s="140" t="s">
        <v>52</v>
      </c>
      <c r="P191" s="141">
        <f>O191*H191</f>
        <v>0</v>
      </c>
      <c r="Q191" s="141">
        <v>1.63</v>
      </c>
      <c r="R191" s="141">
        <f>Q191*H191</f>
        <v>2.8035999999999999</v>
      </c>
      <c r="S191" s="141">
        <v>0</v>
      </c>
      <c r="T191" s="142">
        <f>S191*H191</f>
        <v>0</v>
      </c>
      <c r="AR191" s="143" t="s">
        <v>251</v>
      </c>
      <c r="AT191" s="143" t="s">
        <v>246</v>
      </c>
      <c r="AU191" s="143" t="s">
        <v>96</v>
      </c>
      <c r="AY191" s="17" t="s">
        <v>245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94</v>
      </c>
      <c r="BK191" s="144">
        <f>ROUND(I191*H191,2)</f>
        <v>0</v>
      </c>
      <c r="BL191" s="17" t="s">
        <v>251</v>
      </c>
      <c r="BM191" s="143" t="s">
        <v>2027</v>
      </c>
    </row>
    <row r="192" spans="2:65" s="11" customFormat="1" ht="11.25">
      <c r="B192" s="145"/>
      <c r="D192" s="146" t="s">
        <v>253</v>
      </c>
      <c r="E192" s="147" t="s">
        <v>1</v>
      </c>
      <c r="F192" s="148" t="s">
        <v>2028</v>
      </c>
      <c r="H192" s="147" t="s">
        <v>1</v>
      </c>
      <c r="I192" s="149"/>
      <c r="L192" s="145"/>
      <c r="M192" s="150"/>
      <c r="T192" s="151"/>
      <c r="AT192" s="147" t="s">
        <v>253</v>
      </c>
      <c r="AU192" s="147" t="s">
        <v>96</v>
      </c>
      <c r="AV192" s="11" t="s">
        <v>94</v>
      </c>
      <c r="AW192" s="11" t="s">
        <v>40</v>
      </c>
      <c r="AX192" s="11" t="s">
        <v>87</v>
      </c>
      <c r="AY192" s="147" t="s">
        <v>245</v>
      </c>
    </row>
    <row r="193" spans="2:65" s="12" customFormat="1" ht="11.25">
      <c r="B193" s="152"/>
      <c r="D193" s="146" t="s">
        <v>253</v>
      </c>
      <c r="E193" s="153" t="s">
        <v>1975</v>
      </c>
      <c r="F193" s="154" t="s">
        <v>2029</v>
      </c>
      <c r="H193" s="155">
        <v>1.72</v>
      </c>
      <c r="I193" s="156"/>
      <c r="L193" s="152"/>
      <c r="M193" s="157"/>
      <c r="T193" s="158"/>
      <c r="AT193" s="153" t="s">
        <v>253</v>
      </c>
      <c r="AU193" s="153" t="s">
        <v>96</v>
      </c>
      <c r="AV193" s="12" t="s">
        <v>96</v>
      </c>
      <c r="AW193" s="12" t="s">
        <v>40</v>
      </c>
      <c r="AX193" s="12" t="s">
        <v>94</v>
      </c>
      <c r="AY193" s="153" t="s">
        <v>245</v>
      </c>
    </row>
    <row r="194" spans="2:65" s="1" customFormat="1" ht="24.2" customHeight="1">
      <c r="B194" s="33"/>
      <c r="C194" s="132" t="s">
        <v>324</v>
      </c>
      <c r="D194" s="132" t="s">
        <v>246</v>
      </c>
      <c r="E194" s="133" t="s">
        <v>2030</v>
      </c>
      <c r="F194" s="134" t="s">
        <v>2031</v>
      </c>
      <c r="G194" s="135" t="s">
        <v>249</v>
      </c>
      <c r="H194" s="136">
        <v>21</v>
      </c>
      <c r="I194" s="137"/>
      <c r="J194" s="138">
        <f>ROUND(I194*H194,2)</f>
        <v>0</v>
      </c>
      <c r="K194" s="134" t="s">
        <v>250</v>
      </c>
      <c r="L194" s="33"/>
      <c r="M194" s="139" t="s">
        <v>1</v>
      </c>
      <c r="N194" s="140" t="s">
        <v>52</v>
      </c>
      <c r="P194" s="141">
        <f>O194*H194</f>
        <v>0</v>
      </c>
      <c r="Q194" s="141">
        <v>1E-4</v>
      </c>
      <c r="R194" s="141">
        <f>Q194*H194</f>
        <v>2.1000000000000003E-3</v>
      </c>
      <c r="S194" s="141">
        <v>0</v>
      </c>
      <c r="T194" s="142">
        <f>S194*H194</f>
        <v>0</v>
      </c>
      <c r="AR194" s="143" t="s">
        <v>251</v>
      </c>
      <c r="AT194" s="143" t="s">
        <v>246</v>
      </c>
      <c r="AU194" s="143" t="s">
        <v>96</v>
      </c>
      <c r="AY194" s="17" t="s">
        <v>245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94</v>
      </c>
      <c r="BK194" s="144">
        <f>ROUND(I194*H194,2)</f>
        <v>0</v>
      </c>
      <c r="BL194" s="17" t="s">
        <v>251</v>
      </c>
      <c r="BM194" s="143" t="s">
        <v>2032</v>
      </c>
    </row>
    <row r="195" spans="2:65" s="12" customFormat="1" ht="11.25">
      <c r="B195" s="152"/>
      <c r="D195" s="146" t="s">
        <v>253</v>
      </c>
      <c r="E195" s="153" t="s">
        <v>1</v>
      </c>
      <c r="F195" s="154" t="s">
        <v>2033</v>
      </c>
      <c r="H195" s="155">
        <v>21</v>
      </c>
      <c r="I195" s="156"/>
      <c r="L195" s="152"/>
      <c r="M195" s="157"/>
      <c r="T195" s="158"/>
      <c r="AT195" s="153" t="s">
        <v>253</v>
      </c>
      <c r="AU195" s="153" t="s">
        <v>96</v>
      </c>
      <c r="AV195" s="12" t="s">
        <v>96</v>
      </c>
      <c r="AW195" s="12" t="s">
        <v>40</v>
      </c>
      <c r="AX195" s="12" t="s">
        <v>94</v>
      </c>
      <c r="AY195" s="153" t="s">
        <v>245</v>
      </c>
    </row>
    <row r="196" spans="2:65" s="1" customFormat="1" ht="24.2" customHeight="1">
      <c r="B196" s="33"/>
      <c r="C196" s="184" t="s">
        <v>327</v>
      </c>
      <c r="D196" s="184" t="s">
        <v>794</v>
      </c>
      <c r="E196" s="185" t="s">
        <v>2034</v>
      </c>
      <c r="F196" s="186" t="s">
        <v>2035</v>
      </c>
      <c r="G196" s="187" t="s">
        <v>249</v>
      </c>
      <c r="H196" s="188">
        <v>24.875</v>
      </c>
      <c r="I196" s="189"/>
      <c r="J196" s="190">
        <f>ROUND(I196*H196,2)</f>
        <v>0</v>
      </c>
      <c r="K196" s="186" t="s">
        <v>250</v>
      </c>
      <c r="L196" s="191"/>
      <c r="M196" s="192" t="s">
        <v>1</v>
      </c>
      <c r="N196" s="193" t="s">
        <v>52</v>
      </c>
      <c r="P196" s="141">
        <f>O196*H196</f>
        <v>0</v>
      </c>
      <c r="Q196" s="141">
        <v>2.9999999999999997E-4</v>
      </c>
      <c r="R196" s="141">
        <f>Q196*H196</f>
        <v>7.4624999999999995E-3</v>
      </c>
      <c r="S196" s="141">
        <v>0</v>
      </c>
      <c r="T196" s="142">
        <f>S196*H196</f>
        <v>0</v>
      </c>
      <c r="AR196" s="143" t="s">
        <v>194</v>
      </c>
      <c r="AT196" s="143" t="s">
        <v>794</v>
      </c>
      <c r="AU196" s="143" t="s">
        <v>96</v>
      </c>
      <c r="AY196" s="17" t="s">
        <v>245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94</v>
      </c>
      <c r="BK196" s="144">
        <f>ROUND(I196*H196,2)</f>
        <v>0</v>
      </c>
      <c r="BL196" s="17" t="s">
        <v>251</v>
      </c>
      <c r="BM196" s="143" t="s">
        <v>2036</v>
      </c>
    </row>
    <row r="197" spans="2:65" s="12" customFormat="1" ht="11.25">
      <c r="B197" s="152"/>
      <c r="D197" s="146" t="s">
        <v>253</v>
      </c>
      <c r="F197" s="154" t="s">
        <v>2037</v>
      </c>
      <c r="H197" s="155">
        <v>24.875</v>
      </c>
      <c r="I197" s="156"/>
      <c r="L197" s="152"/>
      <c r="M197" s="157"/>
      <c r="T197" s="158"/>
      <c r="AT197" s="153" t="s">
        <v>253</v>
      </c>
      <c r="AU197" s="153" t="s">
        <v>96</v>
      </c>
      <c r="AV197" s="12" t="s">
        <v>96</v>
      </c>
      <c r="AW197" s="12" t="s">
        <v>4</v>
      </c>
      <c r="AX197" s="12" t="s">
        <v>94</v>
      </c>
      <c r="AY197" s="153" t="s">
        <v>245</v>
      </c>
    </row>
    <row r="198" spans="2:65" s="10" customFormat="1" ht="22.9" customHeight="1">
      <c r="B198" s="122"/>
      <c r="D198" s="123" t="s">
        <v>86</v>
      </c>
      <c r="E198" s="175" t="s">
        <v>251</v>
      </c>
      <c r="F198" s="175" t="s">
        <v>1883</v>
      </c>
      <c r="I198" s="125"/>
      <c r="J198" s="176">
        <f>BK198</f>
        <v>0</v>
      </c>
      <c r="L198" s="122"/>
      <c r="M198" s="127"/>
      <c r="P198" s="128">
        <f>SUM(P199:P221)</f>
        <v>0</v>
      </c>
      <c r="R198" s="128">
        <f>SUM(R199:R221)</f>
        <v>0.75974410000000003</v>
      </c>
      <c r="T198" s="129">
        <f>SUM(T199:T221)</f>
        <v>0</v>
      </c>
      <c r="AR198" s="123" t="s">
        <v>94</v>
      </c>
      <c r="AT198" s="130" t="s">
        <v>86</v>
      </c>
      <c r="AU198" s="130" t="s">
        <v>94</v>
      </c>
      <c r="AY198" s="123" t="s">
        <v>245</v>
      </c>
      <c r="BK198" s="131">
        <f>SUM(BK199:BK221)</f>
        <v>0</v>
      </c>
    </row>
    <row r="199" spans="2:65" s="1" customFormat="1" ht="24.2" customHeight="1">
      <c r="B199" s="33"/>
      <c r="C199" s="132" t="s">
        <v>331</v>
      </c>
      <c r="D199" s="132" t="s">
        <v>246</v>
      </c>
      <c r="E199" s="133" t="s">
        <v>1884</v>
      </c>
      <c r="F199" s="134" t="s">
        <v>1885</v>
      </c>
      <c r="G199" s="135" t="s">
        <v>350</v>
      </c>
      <c r="H199" s="136">
        <v>4.8129999999999997</v>
      </c>
      <c r="I199" s="137"/>
      <c r="J199" s="138">
        <f>ROUND(I199*H199,2)</f>
        <v>0</v>
      </c>
      <c r="K199" s="134" t="s">
        <v>250</v>
      </c>
      <c r="L199" s="33"/>
      <c r="M199" s="139" t="s">
        <v>1</v>
      </c>
      <c r="N199" s="140" t="s">
        <v>52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251</v>
      </c>
      <c r="AT199" s="143" t="s">
        <v>246</v>
      </c>
      <c r="AU199" s="143" t="s">
        <v>96</v>
      </c>
      <c r="AY199" s="17" t="s">
        <v>245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94</v>
      </c>
      <c r="BK199" s="144">
        <f>ROUND(I199*H199,2)</f>
        <v>0</v>
      </c>
      <c r="BL199" s="17" t="s">
        <v>251</v>
      </c>
      <c r="BM199" s="143" t="s">
        <v>1886</v>
      </c>
    </row>
    <row r="200" spans="2:65" s="12" customFormat="1" ht="11.25">
      <c r="B200" s="152"/>
      <c r="D200" s="146" t="s">
        <v>253</v>
      </c>
      <c r="E200" s="153" t="s">
        <v>1</v>
      </c>
      <c r="F200" s="154" t="s">
        <v>2038</v>
      </c>
      <c r="H200" s="155">
        <v>4.6079999999999997</v>
      </c>
      <c r="I200" s="156"/>
      <c r="L200" s="152"/>
      <c r="M200" s="157"/>
      <c r="T200" s="158"/>
      <c r="AT200" s="153" t="s">
        <v>253</v>
      </c>
      <c r="AU200" s="153" t="s">
        <v>96</v>
      </c>
      <c r="AV200" s="12" t="s">
        <v>96</v>
      </c>
      <c r="AW200" s="12" t="s">
        <v>40</v>
      </c>
      <c r="AX200" s="12" t="s">
        <v>87</v>
      </c>
      <c r="AY200" s="153" t="s">
        <v>245</v>
      </c>
    </row>
    <row r="201" spans="2:65" s="12" customFormat="1" ht="11.25">
      <c r="B201" s="152"/>
      <c r="D201" s="146" t="s">
        <v>253</v>
      </c>
      <c r="E201" s="153" t="s">
        <v>1</v>
      </c>
      <c r="F201" s="154" t="s">
        <v>2039</v>
      </c>
      <c r="H201" s="155">
        <v>0.20499999999999999</v>
      </c>
      <c r="I201" s="156"/>
      <c r="L201" s="152"/>
      <c r="M201" s="157"/>
      <c r="T201" s="158"/>
      <c r="AT201" s="153" t="s">
        <v>253</v>
      </c>
      <c r="AU201" s="153" t="s">
        <v>96</v>
      </c>
      <c r="AV201" s="12" t="s">
        <v>96</v>
      </c>
      <c r="AW201" s="12" t="s">
        <v>40</v>
      </c>
      <c r="AX201" s="12" t="s">
        <v>87</v>
      </c>
      <c r="AY201" s="153" t="s">
        <v>245</v>
      </c>
    </row>
    <row r="202" spans="2:65" s="13" customFormat="1" ht="11.25">
      <c r="B202" s="159"/>
      <c r="D202" s="146" t="s">
        <v>253</v>
      </c>
      <c r="E202" s="160" t="s">
        <v>1005</v>
      </c>
      <c r="F202" s="161" t="s">
        <v>275</v>
      </c>
      <c r="H202" s="162">
        <v>4.8129999999999997</v>
      </c>
      <c r="I202" s="163"/>
      <c r="L202" s="159"/>
      <c r="M202" s="164"/>
      <c r="T202" s="165"/>
      <c r="AT202" s="160" t="s">
        <v>253</v>
      </c>
      <c r="AU202" s="160" t="s">
        <v>96</v>
      </c>
      <c r="AV202" s="13" t="s">
        <v>251</v>
      </c>
      <c r="AW202" s="13" t="s">
        <v>40</v>
      </c>
      <c r="AX202" s="13" t="s">
        <v>94</v>
      </c>
      <c r="AY202" s="160" t="s">
        <v>245</v>
      </c>
    </row>
    <row r="203" spans="2:65" s="1" customFormat="1" ht="24.2" customHeight="1">
      <c r="B203" s="33"/>
      <c r="C203" s="132" t="s">
        <v>337</v>
      </c>
      <c r="D203" s="132" t="s">
        <v>246</v>
      </c>
      <c r="E203" s="133" t="s">
        <v>442</v>
      </c>
      <c r="F203" s="134" t="s">
        <v>443</v>
      </c>
      <c r="G203" s="135" t="s">
        <v>350</v>
      </c>
      <c r="H203" s="136">
        <v>4.8129999999999997</v>
      </c>
      <c r="I203" s="137"/>
      <c r="J203" s="138">
        <f>ROUND(I203*H203,2)</f>
        <v>0</v>
      </c>
      <c r="K203" s="134" t="s">
        <v>250</v>
      </c>
      <c r="L203" s="33"/>
      <c r="M203" s="139" t="s">
        <v>1</v>
      </c>
      <c r="N203" s="140" t="s">
        <v>52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251</v>
      </c>
      <c r="AT203" s="143" t="s">
        <v>246</v>
      </c>
      <c r="AU203" s="143" t="s">
        <v>96</v>
      </c>
      <c r="AY203" s="17" t="s">
        <v>245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94</v>
      </c>
      <c r="BK203" s="144">
        <f>ROUND(I203*H203,2)</f>
        <v>0</v>
      </c>
      <c r="BL203" s="17" t="s">
        <v>251</v>
      </c>
      <c r="BM203" s="143" t="s">
        <v>1889</v>
      </c>
    </row>
    <row r="204" spans="2:65" s="12" customFormat="1" ht="11.25">
      <c r="B204" s="152"/>
      <c r="D204" s="146" t="s">
        <v>253</v>
      </c>
      <c r="E204" s="153" t="s">
        <v>1</v>
      </c>
      <c r="F204" s="154" t="s">
        <v>1890</v>
      </c>
      <c r="H204" s="155">
        <v>4.8129999999999997</v>
      </c>
      <c r="I204" s="156"/>
      <c r="L204" s="152"/>
      <c r="M204" s="157"/>
      <c r="T204" s="158"/>
      <c r="AT204" s="153" t="s">
        <v>253</v>
      </c>
      <c r="AU204" s="153" t="s">
        <v>96</v>
      </c>
      <c r="AV204" s="12" t="s">
        <v>96</v>
      </c>
      <c r="AW204" s="12" t="s">
        <v>40</v>
      </c>
      <c r="AX204" s="12" t="s">
        <v>94</v>
      </c>
      <c r="AY204" s="153" t="s">
        <v>245</v>
      </c>
    </row>
    <row r="205" spans="2:65" s="1" customFormat="1" ht="37.9" customHeight="1">
      <c r="B205" s="33"/>
      <c r="C205" s="132" t="s">
        <v>342</v>
      </c>
      <c r="D205" s="132" t="s">
        <v>246</v>
      </c>
      <c r="E205" s="133" t="s">
        <v>450</v>
      </c>
      <c r="F205" s="134" t="s">
        <v>451</v>
      </c>
      <c r="G205" s="135" t="s">
        <v>350</v>
      </c>
      <c r="H205" s="136">
        <v>4.8129999999999997</v>
      </c>
      <c r="I205" s="137"/>
      <c r="J205" s="138">
        <f>ROUND(I205*H205,2)</f>
        <v>0</v>
      </c>
      <c r="K205" s="134" t="s">
        <v>250</v>
      </c>
      <c r="L205" s="33"/>
      <c r="M205" s="139" t="s">
        <v>1</v>
      </c>
      <c r="N205" s="140" t="s">
        <v>52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251</v>
      </c>
      <c r="AT205" s="143" t="s">
        <v>246</v>
      </c>
      <c r="AU205" s="143" t="s">
        <v>96</v>
      </c>
      <c r="AY205" s="17" t="s">
        <v>245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94</v>
      </c>
      <c r="BK205" s="144">
        <f>ROUND(I205*H205,2)</f>
        <v>0</v>
      </c>
      <c r="BL205" s="17" t="s">
        <v>251</v>
      </c>
      <c r="BM205" s="143" t="s">
        <v>1891</v>
      </c>
    </row>
    <row r="206" spans="2:65" s="1" customFormat="1" ht="24.2" customHeight="1">
      <c r="B206" s="33"/>
      <c r="C206" s="132" t="s">
        <v>347</v>
      </c>
      <c r="D206" s="132" t="s">
        <v>246</v>
      </c>
      <c r="E206" s="133" t="s">
        <v>1896</v>
      </c>
      <c r="F206" s="134" t="s">
        <v>1897</v>
      </c>
      <c r="G206" s="135" t="s">
        <v>249</v>
      </c>
      <c r="H206" s="136">
        <v>0.55300000000000005</v>
      </c>
      <c r="I206" s="137"/>
      <c r="J206" s="138">
        <f>ROUND(I206*H206,2)</f>
        <v>0</v>
      </c>
      <c r="K206" s="134" t="s">
        <v>250</v>
      </c>
      <c r="L206" s="33"/>
      <c r="M206" s="139" t="s">
        <v>1</v>
      </c>
      <c r="N206" s="140" t="s">
        <v>52</v>
      </c>
      <c r="P206" s="141">
        <f>O206*H206</f>
        <v>0</v>
      </c>
      <c r="Q206" s="141">
        <v>0.1837</v>
      </c>
      <c r="R206" s="141">
        <f>Q206*H206</f>
        <v>0.10158610000000001</v>
      </c>
      <c r="S206" s="141">
        <v>0</v>
      </c>
      <c r="T206" s="142">
        <f>S206*H206</f>
        <v>0</v>
      </c>
      <c r="AR206" s="143" t="s">
        <v>251</v>
      </c>
      <c r="AT206" s="143" t="s">
        <v>246</v>
      </c>
      <c r="AU206" s="143" t="s">
        <v>96</v>
      </c>
      <c r="AY206" s="17" t="s">
        <v>245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94</v>
      </c>
      <c r="BK206" s="144">
        <f>ROUND(I206*H206,2)</f>
        <v>0</v>
      </c>
      <c r="BL206" s="17" t="s">
        <v>251</v>
      </c>
      <c r="BM206" s="143" t="s">
        <v>1898</v>
      </c>
    </row>
    <row r="207" spans="2:65" s="11" customFormat="1" ht="11.25">
      <c r="B207" s="145"/>
      <c r="D207" s="146" t="s">
        <v>253</v>
      </c>
      <c r="E207" s="147" t="s">
        <v>1</v>
      </c>
      <c r="F207" s="148" t="s">
        <v>2040</v>
      </c>
      <c r="H207" s="147" t="s">
        <v>1</v>
      </c>
      <c r="I207" s="149"/>
      <c r="L207" s="145"/>
      <c r="M207" s="150"/>
      <c r="T207" s="151"/>
      <c r="AT207" s="147" t="s">
        <v>253</v>
      </c>
      <c r="AU207" s="147" t="s">
        <v>96</v>
      </c>
      <c r="AV207" s="11" t="s">
        <v>94</v>
      </c>
      <c r="AW207" s="11" t="s">
        <v>40</v>
      </c>
      <c r="AX207" s="11" t="s">
        <v>87</v>
      </c>
      <c r="AY207" s="147" t="s">
        <v>245</v>
      </c>
    </row>
    <row r="208" spans="2:65" s="12" customFormat="1" ht="11.25">
      <c r="B208" s="152"/>
      <c r="D208" s="146" t="s">
        <v>253</v>
      </c>
      <c r="E208" s="153" t="s">
        <v>1</v>
      </c>
      <c r="F208" s="154" t="s">
        <v>2041</v>
      </c>
      <c r="H208" s="155">
        <v>0.55300000000000005</v>
      </c>
      <c r="I208" s="156"/>
      <c r="L208" s="152"/>
      <c r="M208" s="157"/>
      <c r="T208" s="158"/>
      <c r="AT208" s="153" t="s">
        <v>253</v>
      </c>
      <c r="AU208" s="153" t="s">
        <v>96</v>
      </c>
      <c r="AV208" s="12" t="s">
        <v>96</v>
      </c>
      <c r="AW208" s="12" t="s">
        <v>40</v>
      </c>
      <c r="AX208" s="12" t="s">
        <v>87</v>
      </c>
      <c r="AY208" s="153" t="s">
        <v>245</v>
      </c>
    </row>
    <row r="209" spans="2:65" s="13" customFormat="1" ht="11.25">
      <c r="B209" s="159"/>
      <c r="D209" s="146" t="s">
        <v>253</v>
      </c>
      <c r="E209" s="160" t="s">
        <v>1821</v>
      </c>
      <c r="F209" s="161" t="s">
        <v>275</v>
      </c>
      <c r="H209" s="162">
        <v>0.55300000000000005</v>
      </c>
      <c r="I209" s="163"/>
      <c r="L209" s="159"/>
      <c r="M209" s="164"/>
      <c r="T209" s="165"/>
      <c r="AT209" s="160" t="s">
        <v>253</v>
      </c>
      <c r="AU209" s="160" t="s">
        <v>96</v>
      </c>
      <c r="AV209" s="13" t="s">
        <v>251</v>
      </c>
      <c r="AW209" s="13" t="s">
        <v>40</v>
      </c>
      <c r="AX209" s="13" t="s">
        <v>94</v>
      </c>
      <c r="AY209" s="160" t="s">
        <v>245</v>
      </c>
    </row>
    <row r="210" spans="2:65" s="1" customFormat="1" ht="16.5" customHeight="1">
      <c r="B210" s="33"/>
      <c r="C210" s="184" t="s">
        <v>7</v>
      </c>
      <c r="D210" s="184" t="s">
        <v>794</v>
      </c>
      <c r="E210" s="185" t="s">
        <v>886</v>
      </c>
      <c r="F210" s="186" t="s">
        <v>887</v>
      </c>
      <c r="G210" s="187" t="s">
        <v>249</v>
      </c>
      <c r="H210" s="188">
        <v>0.55900000000000005</v>
      </c>
      <c r="I210" s="189"/>
      <c r="J210" s="190">
        <f>ROUND(I210*H210,2)</f>
        <v>0</v>
      </c>
      <c r="K210" s="186" t="s">
        <v>250</v>
      </c>
      <c r="L210" s="191"/>
      <c r="M210" s="192" t="s">
        <v>1</v>
      </c>
      <c r="N210" s="193" t="s">
        <v>52</v>
      </c>
      <c r="P210" s="141">
        <f>O210*H210</f>
        <v>0</v>
      </c>
      <c r="Q210" s="141">
        <v>0.222</v>
      </c>
      <c r="R210" s="141">
        <f>Q210*H210</f>
        <v>0.12409800000000001</v>
      </c>
      <c r="S210" s="141">
        <v>0</v>
      </c>
      <c r="T210" s="142">
        <f>S210*H210</f>
        <v>0</v>
      </c>
      <c r="AR210" s="143" t="s">
        <v>194</v>
      </c>
      <c r="AT210" s="143" t="s">
        <v>794</v>
      </c>
      <c r="AU210" s="143" t="s">
        <v>96</v>
      </c>
      <c r="AY210" s="17" t="s">
        <v>245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94</v>
      </c>
      <c r="BK210" s="144">
        <f>ROUND(I210*H210,2)</f>
        <v>0</v>
      </c>
      <c r="BL210" s="17" t="s">
        <v>251</v>
      </c>
      <c r="BM210" s="143" t="s">
        <v>1901</v>
      </c>
    </row>
    <row r="211" spans="2:65" s="12" customFormat="1" ht="11.25">
      <c r="B211" s="152"/>
      <c r="D211" s="146" t="s">
        <v>253</v>
      </c>
      <c r="E211" s="153" t="s">
        <v>1</v>
      </c>
      <c r="F211" s="154" t="s">
        <v>1902</v>
      </c>
      <c r="H211" s="155">
        <v>0.55900000000000005</v>
      </c>
      <c r="I211" s="156"/>
      <c r="L211" s="152"/>
      <c r="M211" s="157"/>
      <c r="T211" s="158"/>
      <c r="AT211" s="153" t="s">
        <v>253</v>
      </c>
      <c r="AU211" s="153" t="s">
        <v>96</v>
      </c>
      <c r="AV211" s="12" t="s">
        <v>96</v>
      </c>
      <c r="AW211" s="12" t="s">
        <v>40</v>
      </c>
      <c r="AX211" s="12" t="s">
        <v>94</v>
      </c>
      <c r="AY211" s="153" t="s">
        <v>245</v>
      </c>
    </row>
    <row r="212" spans="2:65" s="1" customFormat="1" ht="24.2" customHeight="1">
      <c r="B212" s="33"/>
      <c r="C212" s="132" t="s">
        <v>359</v>
      </c>
      <c r="D212" s="132" t="s">
        <v>246</v>
      </c>
      <c r="E212" s="133" t="s">
        <v>2042</v>
      </c>
      <c r="F212" s="134" t="s">
        <v>2043</v>
      </c>
      <c r="G212" s="135" t="s">
        <v>249</v>
      </c>
      <c r="H212" s="136">
        <v>1.548</v>
      </c>
      <c r="I212" s="137"/>
      <c r="J212" s="138">
        <f>ROUND(I212*H212,2)</f>
        <v>0</v>
      </c>
      <c r="K212" s="134" t="s">
        <v>250</v>
      </c>
      <c r="L212" s="33"/>
      <c r="M212" s="139" t="s">
        <v>1</v>
      </c>
      <c r="N212" s="140" t="s">
        <v>52</v>
      </c>
      <c r="P212" s="141">
        <f>O212*H212</f>
        <v>0</v>
      </c>
      <c r="Q212" s="141">
        <v>0.34499999999999997</v>
      </c>
      <c r="R212" s="141">
        <f>Q212*H212</f>
        <v>0.53405999999999998</v>
      </c>
      <c r="S212" s="141">
        <v>0</v>
      </c>
      <c r="T212" s="142">
        <f>S212*H212</f>
        <v>0</v>
      </c>
      <c r="AR212" s="143" t="s">
        <v>251</v>
      </c>
      <c r="AT212" s="143" t="s">
        <v>246</v>
      </c>
      <c r="AU212" s="143" t="s">
        <v>96</v>
      </c>
      <c r="AY212" s="17" t="s">
        <v>245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94</v>
      </c>
      <c r="BK212" s="144">
        <f>ROUND(I212*H212,2)</f>
        <v>0</v>
      </c>
      <c r="BL212" s="17" t="s">
        <v>251</v>
      </c>
      <c r="BM212" s="143" t="s">
        <v>1905</v>
      </c>
    </row>
    <row r="213" spans="2:65" s="11" customFormat="1" ht="11.25">
      <c r="B213" s="145"/>
      <c r="D213" s="146" t="s">
        <v>253</v>
      </c>
      <c r="E213" s="147" t="s">
        <v>1</v>
      </c>
      <c r="F213" s="148" t="s">
        <v>2044</v>
      </c>
      <c r="H213" s="147" t="s">
        <v>1</v>
      </c>
      <c r="I213" s="149"/>
      <c r="L213" s="145"/>
      <c r="M213" s="150"/>
      <c r="T213" s="151"/>
      <c r="AT213" s="147" t="s">
        <v>253</v>
      </c>
      <c r="AU213" s="147" t="s">
        <v>96</v>
      </c>
      <c r="AV213" s="11" t="s">
        <v>94</v>
      </c>
      <c r="AW213" s="11" t="s">
        <v>40</v>
      </c>
      <c r="AX213" s="11" t="s">
        <v>87</v>
      </c>
      <c r="AY213" s="147" t="s">
        <v>245</v>
      </c>
    </row>
    <row r="214" spans="2:65" s="12" customFormat="1" ht="11.25">
      <c r="B214" s="152"/>
      <c r="D214" s="146" t="s">
        <v>253</v>
      </c>
      <c r="E214" s="153" t="s">
        <v>1</v>
      </c>
      <c r="F214" s="154" t="s">
        <v>2045</v>
      </c>
      <c r="H214" s="155">
        <v>1.3680000000000001</v>
      </c>
      <c r="I214" s="156"/>
      <c r="L214" s="152"/>
      <c r="M214" s="157"/>
      <c r="T214" s="158"/>
      <c r="AT214" s="153" t="s">
        <v>253</v>
      </c>
      <c r="AU214" s="153" t="s">
        <v>96</v>
      </c>
      <c r="AV214" s="12" t="s">
        <v>96</v>
      </c>
      <c r="AW214" s="12" t="s">
        <v>40</v>
      </c>
      <c r="AX214" s="12" t="s">
        <v>87</v>
      </c>
      <c r="AY214" s="153" t="s">
        <v>245</v>
      </c>
    </row>
    <row r="215" spans="2:65" s="12" customFormat="1" ht="11.25">
      <c r="B215" s="152"/>
      <c r="D215" s="146" t="s">
        <v>253</v>
      </c>
      <c r="E215" s="153" t="s">
        <v>1</v>
      </c>
      <c r="F215" s="154" t="s">
        <v>2046</v>
      </c>
      <c r="H215" s="155">
        <v>-0.32200000000000001</v>
      </c>
      <c r="I215" s="156"/>
      <c r="L215" s="152"/>
      <c r="M215" s="157"/>
      <c r="T215" s="158"/>
      <c r="AT215" s="153" t="s">
        <v>253</v>
      </c>
      <c r="AU215" s="153" t="s">
        <v>96</v>
      </c>
      <c r="AV215" s="12" t="s">
        <v>96</v>
      </c>
      <c r="AW215" s="12" t="s">
        <v>40</v>
      </c>
      <c r="AX215" s="12" t="s">
        <v>87</v>
      </c>
      <c r="AY215" s="153" t="s">
        <v>245</v>
      </c>
    </row>
    <row r="216" spans="2:65" s="12" customFormat="1" ht="11.25">
      <c r="B216" s="152"/>
      <c r="D216" s="146" t="s">
        <v>253</v>
      </c>
      <c r="E216" s="153" t="s">
        <v>1</v>
      </c>
      <c r="F216" s="154" t="s">
        <v>2045</v>
      </c>
      <c r="H216" s="155">
        <v>1.3680000000000001</v>
      </c>
      <c r="I216" s="156"/>
      <c r="L216" s="152"/>
      <c r="M216" s="157"/>
      <c r="T216" s="158"/>
      <c r="AT216" s="153" t="s">
        <v>253</v>
      </c>
      <c r="AU216" s="153" t="s">
        <v>96</v>
      </c>
      <c r="AV216" s="12" t="s">
        <v>96</v>
      </c>
      <c r="AW216" s="12" t="s">
        <v>40</v>
      </c>
      <c r="AX216" s="12" t="s">
        <v>87</v>
      </c>
      <c r="AY216" s="153" t="s">
        <v>245</v>
      </c>
    </row>
    <row r="217" spans="2:65" s="12" customFormat="1" ht="11.25">
      <c r="B217" s="152"/>
      <c r="D217" s="146" t="s">
        <v>253</v>
      </c>
      <c r="E217" s="153" t="s">
        <v>1</v>
      </c>
      <c r="F217" s="154" t="s">
        <v>2047</v>
      </c>
      <c r="H217" s="155">
        <v>-0.86599999999999999</v>
      </c>
      <c r="I217" s="156"/>
      <c r="L217" s="152"/>
      <c r="M217" s="157"/>
      <c r="T217" s="158"/>
      <c r="AT217" s="153" t="s">
        <v>253</v>
      </c>
      <c r="AU217" s="153" t="s">
        <v>96</v>
      </c>
      <c r="AV217" s="12" t="s">
        <v>96</v>
      </c>
      <c r="AW217" s="12" t="s">
        <v>40</v>
      </c>
      <c r="AX217" s="12" t="s">
        <v>87</v>
      </c>
      <c r="AY217" s="153" t="s">
        <v>245</v>
      </c>
    </row>
    <row r="218" spans="2:65" s="13" customFormat="1" ht="11.25">
      <c r="B218" s="159"/>
      <c r="D218" s="146" t="s">
        <v>253</v>
      </c>
      <c r="E218" s="160" t="s">
        <v>1977</v>
      </c>
      <c r="F218" s="161" t="s">
        <v>275</v>
      </c>
      <c r="H218" s="162">
        <v>1.548</v>
      </c>
      <c r="I218" s="163"/>
      <c r="L218" s="159"/>
      <c r="M218" s="164"/>
      <c r="T218" s="165"/>
      <c r="AT218" s="160" t="s">
        <v>253</v>
      </c>
      <c r="AU218" s="160" t="s">
        <v>96</v>
      </c>
      <c r="AV218" s="13" t="s">
        <v>251</v>
      </c>
      <c r="AW218" s="13" t="s">
        <v>40</v>
      </c>
      <c r="AX218" s="13" t="s">
        <v>94</v>
      </c>
      <c r="AY218" s="160" t="s">
        <v>245</v>
      </c>
    </row>
    <row r="219" spans="2:65" s="1" customFormat="1" ht="24.2" customHeight="1">
      <c r="B219" s="33"/>
      <c r="C219" s="132" t="s">
        <v>362</v>
      </c>
      <c r="D219" s="132" t="s">
        <v>246</v>
      </c>
      <c r="E219" s="133" t="s">
        <v>442</v>
      </c>
      <c r="F219" s="134" t="s">
        <v>443</v>
      </c>
      <c r="G219" s="135" t="s">
        <v>350</v>
      </c>
      <c r="H219" s="136">
        <v>0.23200000000000001</v>
      </c>
      <c r="I219" s="137"/>
      <c r="J219" s="138">
        <f>ROUND(I219*H219,2)</f>
        <v>0</v>
      </c>
      <c r="K219" s="134" t="s">
        <v>250</v>
      </c>
      <c r="L219" s="33"/>
      <c r="M219" s="139" t="s">
        <v>1</v>
      </c>
      <c r="N219" s="140" t="s">
        <v>52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251</v>
      </c>
      <c r="AT219" s="143" t="s">
        <v>246</v>
      </c>
      <c r="AU219" s="143" t="s">
        <v>96</v>
      </c>
      <c r="AY219" s="17" t="s">
        <v>245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94</v>
      </c>
      <c r="BK219" s="144">
        <f>ROUND(I219*H219,2)</f>
        <v>0</v>
      </c>
      <c r="BL219" s="17" t="s">
        <v>251</v>
      </c>
      <c r="BM219" s="143" t="s">
        <v>1908</v>
      </c>
    </row>
    <row r="220" spans="2:65" s="12" customFormat="1" ht="11.25">
      <c r="B220" s="152"/>
      <c r="D220" s="146" t="s">
        <v>253</v>
      </c>
      <c r="E220" s="153" t="s">
        <v>1</v>
      </c>
      <c r="F220" s="154" t="s">
        <v>2048</v>
      </c>
      <c r="H220" s="155">
        <v>0.23200000000000001</v>
      </c>
      <c r="I220" s="156"/>
      <c r="L220" s="152"/>
      <c r="M220" s="157"/>
      <c r="T220" s="158"/>
      <c r="AT220" s="153" t="s">
        <v>253</v>
      </c>
      <c r="AU220" s="153" t="s">
        <v>96</v>
      </c>
      <c r="AV220" s="12" t="s">
        <v>96</v>
      </c>
      <c r="AW220" s="12" t="s">
        <v>40</v>
      </c>
      <c r="AX220" s="12" t="s">
        <v>94</v>
      </c>
      <c r="AY220" s="153" t="s">
        <v>245</v>
      </c>
    </row>
    <row r="221" spans="2:65" s="1" customFormat="1" ht="37.9" customHeight="1">
      <c r="B221" s="33"/>
      <c r="C221" s="132" t="s">
        <v>366</v>
      </c>
      <c r="D221" s="132" t="s">
        <v>246</v>
      </c>
      <c r="E221" s="133" t="s">
        <v>450</v>
      </c>
      <c r="F221" s="134" t="s">
        <v>451</v>
      </c>
      <c r="G221" s="135" t="s">
        <v>350</v>
      </c>
      <c r="H221" s="136">
        <v>0.23200000000000001</v>
      </c>
      <c r="I221" s="137"/>
      <c r="J221" s="138">
        <f>ROUND(I221*H221,2)</f>
        <v>0</v>
      </c>
      <c r="K221" s="134" t="s">
        <v>250</v>
      </c>
      <c r="L221" s="33"/>
      <c r="M221" s="139" t="s">
        <v>1</v>
      </c>
      <c r="N221" s="140" t="s">
        <v>52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251</v>
      </c>
      <c r="AT221" s="143" t="s">
        <v>246</v>
      </c>
      <c r="AU221" s="143" t="s">
        <v>96</v>
      </c>
      <c r="AY221" s="17" t="s">
        <v>245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94</v>
      </c>
      <c r="BK221" s="144">
        <f>ROUND(I221*H221,2)</f>
        <v>0</v>
      </c>
      <c r="BL221" s="17" t="s">
        <v>251</v>
      </c>
      <c r="BM221" s="143" t="s">
        <v>1910</v>
      </c>
    </row>
    <row r="222" spans="2:65" s="10" customFormat="1" ht="22.9" customHeight="1">
      <c r="B222" s="122"/>
      <c r="D222" s="123" t="s">
        <v>86</v>
      </c>
      <c r="E222" s="175" t="s">
        <v>194</v>
      </c>
      <c r="F222" s="175" t="s">
        <v>1911</v>
      </c>
      <c r="I222" s="125"/>
      <c r="J222" s="176">
        <f>BK222</f>
        <v>0</v>
      </c>
      <c r="L222" s="122"/>
      <c r="M222" s="127"/>
      <c r="P222" s="128">
        <f>SUM(P223:P243)</f>
        <v>0</v>
      </c>
      <c r="R222" s="128">
        <f>SUM(R223:R243)</f>
        <v>0.42920103999999998</v>
      </c>
      <c r="T222" s="129">
        <f>SUM(T223:T243)</f>
        <v>0</v>
      </c>
      <c r="AR222" s="123" t="s">
        <v>94</v>
      </c>
      <c r="AT222" s="130" t="s">
        <v>86</v>
      </c>
      <c r="AU222" s="130" t="s">
        <v>94</v>
      </c>
      <c r="AY222" s="123" t="s">
        <v>245</v>
      </c>
      <c r="BK222" s="131">
        <f>SUM(BK223:BK243)</f>
        <v>0</v>
      </c>
    </row>
    <row r="223" spans="2:65" s="1" customFormat="1" ht="33" customHeight="1">
      <c r="B223" s="33"/>
      <c r="C223" s="132" t="s">
        <v>371</v>
      </c>
      <c r="D223" s="132" t="s">
        <v>246</v>
      </c>
      <c r="E223" s="133" t="s">
        <v>1916</v>
      </c>
      <c r="F223" s="134" t="s">
        <v>1917</v>
      </c>
      <c r="G223" s="135" t="s">
        <v>271</v>
      </c>
      <c r="H223" s="136">
        <v>76.8</v>
      </c>
      <c r="I223" s="137"/>
      <c r="J223" s="138">
        <f>ROUND(I223*H223,2)</f>
        <v>0</v>
      </c>
      <c r="K223" s="134" t="s">
        <v>250</v>
      </c>
      <c r="L223" s="33"/>
      <c r="M223" s="139" t="s">
        <v>1</v>
      </c>
      <c r="N223" s="140" t="s">
        <v>52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251</v>
      </c>
      <c r="AT223" s="143" t="s">
        <v>246</v>
      </c>
      <c r="AU223" s="143" t="s">
        <v>96</v>
      </c>
      <c r="AY223" s="17" t="s">
        <v>245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94</v>
      </c>
      <c r="BK223" s="144">
        <f>ROUND(I223*H223,2)</f>
        <v>0</v>
      </c>
      <c r="BL223" s="17" t="s">
        <v>251</v>
      </c>
      <c r="BM223" s="143" t="s">
        <v>1914</v>
      </c>
    </row>
    <row r="224" spans="2:65" s="12" customFormat="1" ht="11.25">
      <c r="B224" s="152"/>
      <c r="D224" s="146" t="s">
        <v>253</v>
      </c>
      <c r="E224" s="153" t="s">
        <v>1</v>
      </c>
      <c r="F224" s="154" t="s">
        <v>2049</v>
      </c>
      <c r="H224" s="155">
        <v>76.8</v>
      </c>
      <c r="I224" s="156"/>
      <c r="L224" s="152"/>
      <c r="M224" s="157"/>
      <c r="T224" s="158"/>
      <c r="AT224" s="153" t="s">
        <v>253</v>
      </c>
      <c r="AU224" s="153" t="s">
        <v>96</v>
      </c>
      <c r="AV224" s="12" t="s">
        <v>96</v>
      </c>
      <c r="AW224" s="12" t="s">
        <v>40</v>
      </c>
      <c r="AX224" s="12" t="s">
        <v>87</v>
      </c>
      <c r="AY224" s="153" t="s">
        <v>245</v>
      </c>
    </row>
    <row r="225" spans="2:65" s="13" customFormat="1" ht="11.25">
      <c r="B225" s="159"/>
      <c r="D225" s="146" t="s">
        <v>253</v>
      </c>
      <c r="E225" s="160" t="s">
        <v>1827</v>
      </c>
      <c r="F225" s="161" t="s">
        <v>275</v>
      </c>
      <c r="H225" s="162">
        <v>76.8</v>
      </c>
      <c r="I225" s="163"/>
      <c r="L225" s="159"/>
      <c r="M225" s="164"/>
      <c r="T225" s="165"/>
      <c r="AT225" s="160" t="s">
        <v>253</v>
      </c>
      <c r="AU225" s="160" t="s">
        <v>96</v>
      </c>
      <c r="AV225" s="13" t="s">
        <v>251</v>
      </c>
      <c r="AW225" s="13" t="s">
        <v>40</v>
      </c>
      <c r="AX225" s="13" t="s">
        <v>94</v>
      </c>
      <c r="AY225" s="160" t="s">
        <v>245</v>
      </c>
    </row>
    <row r="226" spans="2:65" s="1" customFormat="1" ht="21.75" customHeight="1">
      <c r="B226" s="33"/>
      <c r="C226" s="184" t="s">
        <v>377</v>
      </c>
      <c r="D226" s="184" t="s">
        <v>794</v>
      </c>
      <c r="E226" s="185" t="s">
        <v>1919</v>
      </c>
      <c r="F226" s="186" t="s">
        <v>1920</v>
      </c>
      <c r="G226" s="187" t="s">
        <v>271</v>
      </c>
      <c r="H226" s="188">
        <v>77.951999999999998</v>
      </c>
      <c r="I226" s="189"/>
      <c r="J226" s="190">
        <f>ROUND(I226*H226,2)</f>
        <v>0</v>
      </c>
      <c r="K226" s="186" t="s">
        <v>266</v>
      </c>
      <c r="L226" s="191"/>
      <c r="M226" s="192" t="s">
        <v>1</v>
      </c>
      <c r="N226" s="193" t="s">
        <v>52</v>
      </c>
      <c r="P226" s="141">
        <f>O226*H226</f>
        <v>0</v>
      </c>
      <c r="Q226" s="141">
        <v>2.7E-4</v>
      </c>
      <c r="R226" s="141">
        <f>Q226*H226</f>
        <v>2.1047039999999999E-2</v>
      </c>
      <c r="S226" s="141">
        <v>0</v>
      </c>
      <c r="T226" s="142">
        <f>S226*H226</f>
        <v>0</v>
      </c>
      <c r="AR226" s="143" t="s">
        <v>194</v>
      </c>
      <c r="AT226" s="143" t="s">
        <v>794</v>
      </c>
      <c r="AU226" s="143" t="s">
        <v>96</v>
      </c>
      <c r="AY226" s="17" t="s">
        <v>245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94</v>
      </c>
      <c r="BK226" s="144">
        <f>ROUND(I226*H226,2)</f>
        <v>0</v>
      </c>
      <c r="BL226" s="17" t="s">
        <v>251</v>
      </c>
      <c r="BM226" s="143" t="s">
        <v>1921</v>
      </c>
    </row>
    <row r="227" spans="2:65" s="12" customFormat="1" ht="11.25">
      <c r="B227" s="152"/>
      <c r="D227" s="146" t="s">
        <v>253</v>
      </c>
      <c r="F227" s="154" t="s">
        <v>2050</v>
      </c>
      <c r="H227" s="155">
        <v>77.951999999999998</v>
      </c>
      <c r="I227" s="156"/>
      <c r="L227" s="152"/>
      <c r="M227" s="157"/>
      <c r="T227" s="158"/>
      <c r="AT227" s="153" t="s">
        <v>253</v>
      </c>
      <c r="AU227" s="153" t="s">
        <v>96</v>
      </c>
      <c r="AV227" s="12" t="s">
        <v>96</v>
      </c>
      <c r="AW227" s="12" t="s">
        <v>4</v>
      </c>
      <c r="AX227" s="12" t="s">
        <v>94</v>
      </c>
      <c r="AY227" s="153" t="s">
        <v>245</v>
      </c>
    </row>
    <row r="228" spans="2:65" s="1" customFormat="1" ht="24.2" customHeight="1">
      <c r="B228" s="33"/>
      <c r="C228" s="132" t="s">
        <v>383</v>
      </c>
      <c r="D228" s="132" t="s">
        <v>246</v>
      </c>
      <c r="E228" s="133" t="s">
        <v>2051</v>
      </c>
      <c r="F228" s="134" t="s">
        <v>2052</v>
      </c>
      <c r="G228" s="135" t="s">
        <v>334</v>
      </c>
      <c r="H228" s="136">
        <v>23</v>
      </c>
      <c r="I228" s="137"/>
      <c r="J228" s="138">
        <f t="shared" ref="J228:J233" si="0">ROUND(I228*H228,2)</f>
        <v>0</v>
      </c>
      <c r="K228" s="134" t="s">
        <v>250</v>
      </c>
      <c r="L228" s="33"/>
      <c r="M228" s="139" t="s">
        <v>1</v>
      </c>
      <c r="N228" s="140" t="s">
        <v>52</v>
      </c>
      <c r="P228" s="141">
        <f t="shared" ref="P228:P233" si="1">O228*H228</f>
        <v>0</v>
      </c>
      <c r="Q228" s="141">
        <v>0</v>
      </c>
      <c r="R228" s="141">
        <f t="shared" ref="R228:R233" si="2">Q228*H228</f>
        <v>0</v>
      </c>
      <c r="S228" s="141">
        <v>0</v>
      </c>
      <c r="T228" s="142">
        <f t="shared" ref="T228:T233" si="3">S228*H228</f>
        <v>0</v>
      </c>
      <c r="AR228" s="143" t="s">
        <v>251</v>
      </c>
      <c r="AT228" s="143" t="s">
        <v>246</v>
      </c>
      <c r="AU228" s="143" t="s">
        <v>96</v>
      </c>
      <c r="AY228" s="17" t="s">
        <v>245</v>
      </c>
      <c r="BE228" s="144">
        <f t="shared" ref="BE228:BE233" si="4">IF(N228="základní",J228,0)</f>
        <v>0</v>
      </c>
      <c r="BF228" s="144">
        <f t="shared" ref="BF228:BF233" si="5">IF(N228="snížená",J228,0)</f>
        <v>0</v>
      </c>
      <c r="BG228" s="144">
        <f t="shared" ref="BG228:BG233" si="6">IF(N228="zákl. přenesená",J228,0)</f>
        <v>0</v>
      </c>
      <c r="BH228" s="144">
        <f t="shared" ref="BH228:BH233" si="7">IF(N228="sníž. přenesená",J228,0)</f>
        <v>0</v>
      </c>
      <c r="BI228" s="144">
        <f t="shared" ref="BI228:BI233" si="8">IF(N228="nulová",J228,0)</f>
        <v>0</v>
      </c>
      <c r="BJ228" s="17" t="s">
        <v>94</v>
      </c>
      <c r="BK228" s="144">
        <f t="shared" ref="BK228:BK233" si="9">ROUND(I228*H228,2)</f>
        <v>0</v>
      </c>
      <c r="BL228" s="17" t="s">
        <v>251</v>
      </c>
      <c r="BM228" s="143" t="s">
        <v>2053</v>
      </c>
    </row>
    <row r="229" spans="2:65" s="1" customFormat="1" ht="16.5" customHeight="1">
      <c r="B229" s="33"/>
      <c r="C229" s="184" t="s">
        <v>388</v>
      </c>
      <c r="D229" s="184" t="s">
        <v>794</v>
      </c>
      <c r="E229" s="185" t="s">
        <v>2054</v>
      </c>
      <c r="F229" s="186" t="s">
        <v>2055</v>
      </c>
      <c r="G229" s="187" t="s">
        <v>334</v>
      </c>
      <c r="H229" s="188">
        <v>9</v>
      </c>
      <c r="I229" s="189"/>
      <c r="J229" s="190">
        <f t="shared" si="0"/>
        <v>0</v>
      </c>
      <c r="K229" s="186" t="s">
        <v>250</v>
      </c>
      <c r="L229" s="191"/>
      <c r="M229" s="192" t="s">
        <v>1</v>
      </c>
      <c r="N229" s="193" t="s">
        <v>52</v>
      </c>
      <c r="P229" s="141">
        <f t="shared" si="1"/>
        <v>0</v>
      </c>
      <c r="Q229" s="141">
        <v>5.0000000000000002E-5</v>
      </c>
      <c r="R229" s="141">
        <f t="shared" si="2"/>
        <v>4.5000000000000004E-4</v>
      </c>
      <c r="S229" s="141">
        <v>0</v>
      </c>
      <c r="T229" s="142">
        <f t="shared" si="3"/>
        <v>0</v>
      </c>
      <c r="AR229" s="143" t="s">
        <v>194</v>
      </c>
      <c r="AT229" s="143" t="s">
        <v>794</v>
      </c>
      <c r="AU229" s="143" t="s">
        <v>96</v>
      </c>
      <c r="AY229" s="17" t="s">
        <v>245</v>
      </c>
      <c r="BE229" s="144">
        <f t="shared" si="4"/>
        <v>0</v>
      </c>
      <c r="BF229" s="144">
        <f t="shared" si="5"/>
        <v>0</v>
      </c>
      <c r="BG229" s="144">
        <f t="shared" si="6"/>
        <v>0</v>
      </c>
      <c r="BH229" s="144">
        <f t="shared" si="7"/>
        <v>0</v>
      </c>
      <c r="BI229" s="144">
        <f t="shared" si="8"/>
        <v>0</v>
      </c>
      <c r="BJ229" s="17" t="s">
        <v>94</v>
      </c>
      <c r="BK229" s="144">
        <f t="shared" si="9"/>
        <v>0</v>
      </c>
      <c r="BL229" s="17" t="s">
        <v>251</v>
      </c>
      <c r="BM229" s="143" t="s">
        <v>2056</v>
      </c>
    </row>
    <row r="230" spans="2:65" s="1" customFormat="1" ht="21.75" customHeight="1">
      <c r="B230" s="33"/>
      <c r="C230" s="184" t="s">
        <v>182</v>
      </c>
      <c r="D230" s="184" t="s">
        <v>794</v>
      </c>
      <c r="E230" s="185" t="s">
        <v>2057</v>
      </c>
      <c r="F230" s="186" t="s">
        <v>2058</v>
      </c>
      <c r="G230" s="187" t="s">
        <v>334</v>
      </c>
      <c r="H230" s="188">
        <v>4</v>
      </c>
      <c r="I230" s="189"/>
      <c r="J230" s="190">
        <f t="shared" si="0"/>
        <v>0</v>
      </c>
      <c r="K230" s="186" t="s">
        <v>250</v>
      </c>
      <c r="L230" s="191"/>
      <c r="M230" s="192" t="s">
        <v>1</v>
      </c>
      <c r="N230" s="193" t="s">
        <v>52</v>
      </c>
      <c r="P230" s="141">
        <f t="shared" si="1"/>
        <v>0</v>
      </c>
      <c r="Q230" s="141">
        <v>8.0000000000000007E-5</v>
      </c>
      <c r="R230" s="141">
        <f t="shared" si="2"/>
        <v>3.2000000000000003E-4</v>
      </c>
      <c r="S230" s="141">
        <v>0</v>
      </c>
      <c r="T230" s="142">
        <f t="shared" si="3"/>
        <v>0</v>
      </c>
      <c r="AR230" s="143" t="s">
        <v>194</v>
      </c>
      <c r="AT230" s="143" t="s">
        <v>794</v>
      </c>
      <c r="AU230" s="143" t="s">
        <v>96</v>
      </c>
      <c r="AY230" s="17" t="s">
        <v>245</v>
      </c>
      <c r="BE230" s="144">
        <f t="shared" si="4"/>
        <v>0</v>
      </c>
      <c r="BF230" s="144">
        <f t="shared" si="5"/>
        <v>0</v>
      </c>
      <c r="BG230" s="144">
        <f t="shared" si="6"/>
        <v>0</v>
      </c>
      <c r="BH230" s="144">
        <f t="shared" si="7"/>
        <v>0</v>
      </c>
      <c r="BI230" s="144">
        <f t="shared" si="8"/>
        <v>0</v>
      </c>
      <c r="BJ230" s="17" t="s">
        <v>94</v>
      </c>
      <c r="BK230" s="144">
        <f t="shared" si="9"/>
        <v>0</v>
      </c>
      <c r="BL230" s="17" t="s">
        <v>251</v>
      </c>
      <c r="BM230" s="143" t="s">
        <v>2059</v>
      </c>
    </row>
    <row r="231" spans="2:65" s="1" customFormat="1" ht="24.2" customHeight="1">
      <c r="B231" s="33"/>
      <c r="C231" s="184" t="s">
        <v>399</v>
      </c>
      <c r="D231" s="184" t="s">
        <v>794</v>
      </c>
      <c r="E231" s="185" t="s">
        <v>2060</v>
      </c>
      <c r="F231" s="186" t="s">
        <v>2061</v>
      </c>
      <c r="G231" s="187" t="s">
        <v>334</v>
      </c>
      <c r="H231" s="188">
        <v>2</v>
      </c>
      <c r="I231" s="189"/>
      <c r="J231" s="190">
        <f t="shared" si="0"/>
        <v>0</v>
      </c>
      <c r="K231" s="186" t="s">
        <v>250</v>
      </c>
      <c r="L231" s="191"/>
      <c r="M231" s="192" t="s">
        <v>1</v>
      </c>
      <c r="N231" s="193" t="s">
        <v>52</v>
      </c>
      <c r="P231" s="141">
        <f t="shared" si="1"/>
        <v>0</v>
      </c>
      <c r="Q231" s="141">
        <v>1.1E-4</v>
      </c>
      <c r="R231" s="141">
        <f t="shared" si="2"/>
        <v>2.2000000000000001E-4</v>
      </c>
      <c r="S231" s="141">
        <v>0</v>
      </c>
      <c r="T231" s="142">
        <f t="shared" si="3"/>
        <v>0</v>
      </c>
      <c r="AR231" s="143" t="s">
        <v>194</v>
      </c>
      <c r="AT231" s="143" t="s">
        <v>794</v>
      </c>
      <c r="AU231" s="143" t="s">
        <v>96</v>
      </c>
      <c r="AY231" s="17" t="s">
        <v>245</v>
      </c>
      <c r="BE231" s="144">
        <f t="shared" si="4"/>
        <v>0</v>
      </c>
      <c r="BF231" s="144">
        <f t="shared" si="5"/>
        <v>0</v>
      </c>
      <c r="BG231" s="144">
        <f t="shared" si="6"/>
        <v>0</v>
      </c>
      <c r="BH231" s="144">
        <f t="shared" si="7"/>
        <v>0</v>
      </c>
      <c r="BI231" s="144">
        <f t="shared" si="8"/>
        <v>0</v>
      </c>
      <c r="BJ231" s="17" t="s">
        <v>94</v>
      </c>
      <c r="BK231" s="144">
        <f t="shared" si="9"/>
        <v>0</v>
      </c>
      <c r="BL231" s="17" t="s">
        <v>251</v>
      </c>
      <c r="BM231" s="143" t="s">
        <v>2062</v>
      </c>
    </row>
    <row r="232" spans="2:65" s="1" customFormat="1" ht="37.9" customHeight="1">
      <c r="B232" s="33"/>
      <c r="C232" s="132" t="s">
        <v>191</v>
      </c>
      <c r="D232" s="132" t="s">
        <v>246</v>
      </c>
      <c r="E232" s="133" t="s">
        <v>1933</v>
      </c>
      <c r="F232" s="134" t="s">
        <v>1934</v>
      </c>
      <c r="G232" s="135" t="s">
        <v>334</v>
      </c>
      <c r="H232" s="136">
        <v>4</v>
      </c>
      <c r="I232" s="137"/>
      <c r="J232" s="138">
        <f t="shared" si="0"/>
        <v>0</v>
      </c>
      <c r="K232" s="134" t="s">
        <v>266</v>
      </c>
      <c r="L232" s="33"/>
      <c r="M232" s="139" t="s">
        <v>1</v>
      </c>
      <c r="N232" s="140" t="s">
        <v>52</v>
      </c>
      <c r="P232" s="141">
        <f t="shared" si="1"/>
        <v>0</v>
      </c>
      <c r="Q232" s="141">
        <v>2.4000000000000001E-4</v>
      </c>
      <c r="R232" s="141">
        <f t="shared" si="2"/>
        <v>9.6000000000000002E-4</v>
      </c>
      <c r="S232" s="141">
        <v>0</v>
      </c>
      <c r="T232" s="142">
        <f t="shared" si="3"/>
        <v>0</v>
      </c>
      <c r="AR232" s="143" t="s">
        <v>251</v>
      </c>
      <c r="AT232" s="143" t="s">
        <v>246</v>
      </c>
      <c r="AU232" s="143" t="s">
        <v>96</v>
      </c>
      <c r="AY232" s="17" t="s">
        <v>245</v>
      </c>
      <c r="BE232" s="144">
        <f t="shared" si="4"/>
        <v>0</v>
      </c>
      <c r="BF232" s="144">
        <f t="shared" si="5"/>
        <v>0</v>
      </c>
      <c r="BG232" s="144">
        <f t="shared" si="6"/>
        <v>0</v>
      </c>
      <c r="BH232" s="144">
        <f t="shared" si="7"/>
        <v>0</v>
      </c>
      <c r="BI232" s="144">
        <f t="shared" si="8"/>
        <v>0</v>
      </c>
      <c r="BJ232" s="17" t="s">
        <v>94</v>
      </c>
      <c r="BK232" s="144">
        <f t="shared" si="9"/>
        <v>0</v>
      </c>
      <c r="BL232" s="17" t="s">
        <v>251</v>
      </c>
      <c r="BM232" s="143" t="s">
        <v>2063</v>
      </c>
    </row>
    <row r="233" spans="2:65" s="1" customFormat="1" ht="16.5" customHeight="1">
      <c r="B233" s="33"/>
      <c r="C233" s="132" t="s">
        <v>425</v>
      </c>
      <c r="D233" s="132" t="s">
        <v>246</v>
      </c>
      <c r="E233" s="133" t="s">
        <v>1951</v>
      </c>
      <c r="F233" s="134" t="s">
        <v>1952</v>
      </c>
      <c r="G233" s="135" t="s">
        <v>271</v>
      </c>
      <c r="H233" s="136">
        <v>76.8</v>
      </c>
      <c r="I233" s="137"/>
      <c r="J233" s="138">
        <f t="shared" si="0"/>
        <v>0</v>
      </c>
      <c r="K233" s="134" t="s">
        <v>250</v>
      </c>
      <c r="L233" s="33"/>
      <c r="M233" s="139" t="s">
        <v>1</v>
      </c>
      <c r="N233" s="140" t="s">
        <v>52</v>
      </c>
      <c r="P233" s="141">
        <f t="shared" si="1"/>
        <v>0</v>
      </c>
      <c r="Q233" s="141">
        <v>1.9000000000000001E-4</v>
      </c>
      <c r="R233" s="141">
        <f t="shared" si="2"/>
        <v>1.4592000000000001E-2</v>
      </c>
      <c r="S233" s="141">
        <v>0</v>
      </c>
      <c r="T233" s="142">
        <f t="shared" si="3"/>
        <v>0</v>
      </c>
      <c r="AR233" s="143" t="s">
        <v>251</v>
      </c>
      <c r="AT233" s="143" t="s">
        <v>246</v>
      </c>
      <c r="AU233" s="143" t="s">
        <v>96</v>
      </c>
      <c r="AY233" s="17" t="s">
        <v>245</v>
      </c>
      <c r="BE233" s="144">
        <f t="shared" si="4"/>
        <v>0</v>
      </c>
      <c r="BF233" s="144">
        <f t="shared" si="5"/>
        <v>0</v>
      </c>
      <c r="BG233" s="144">
        <f t="shared" si="6"/>
        <v>0</v>
      </c>
      <c r="BH233" s="144">
        <f t="shared" si="7"/>
        <v>0</v>
      </c>
      <c r="BI233" s="144">
        <f t="shared" si="8"/>
        <v>0</v>
      </c>
      <c r="BJ233" s="17" t="s">
        <v>94</v>
      </c>
      <c r="BK233" s="144">
        <f t="shared" si="9"/>
        <v>0</v>
      </c>
      <c r="BL233" s="17" t="s">
        <v>251</v>
      </c>
      <c r="BM233" s="143" t="s">
        <v>1953</v>
      </c>
    </row>
    <row r="234" spans="2:65" s="12" customFormat="1" ht="11.25">
      <c r="B234" s="152"/>
      <c r="D234" s="146" t="s">
        <v>253</v>
      </c>
      <c r="E234" s="153" t="s">
        <v>1</v>
      </c>
      <c r="F234" s="154" t="s">
        <v>1827</v>
      </c>
      <c r="H234" s="155">
        <v>76.8</v>
      </c>
      <c r="I234" s="156"/>
      <c r="L234" s="152"/>
      <c r="M234" s="157"/>
      <c r="T234" s="158"/>
      <c r="AT234" s="153" t="s">
        <v>253</v>
      </c>
      <c r="AU234" s="153" t="s">
        <v>96</v>
      </c>
      <c r="AV234" s="12" t="s">
        <v>96</v>
      </c>
      <c r="AW234" s="12" t="s">
        <v>40</v>
      </c>
      <c r="AX234" s="12" t="s">
        <v>94</v>
      </c>
      <c r="AY234" s="153" t="s">
        <v>245</v>
      </c>
    </row>
    <row r="235" spans="2:65" s="1" customFormat="1" ht="24.2" customHeight="1">
      <c r="B235" s="33"/>
      <c r="C235" s="132" t="s">
        <v>429</v>
      </c>
      <c r="D235" s="132" t="s">
        <v>246</v>
      </c>
      <c r="E235" s="133" t="s">
        <v>1954</v>
      </c>
      <c r="F235" s="134" t="s">
        <v>1955</v>
      </c>
      <c r="G235" s="135" t="s">
        <v>271</v>
      </c>
      <c r="H235" s="136">
        <v>76.8</v>
      </c>
      <c r="I235" s="137"/>
      <c r="J235" s="138">
        <f>ROUND(I235*H235,2)</f>
        <v>0</v>
      </c>
      <c r="K235" s="134" t="s">
        <v>250</v>
      </c>
      <c r="L235" s="33"/>
      <c r="M235" s="139" t="s">
        <v>1</v>
      </c>
      <c r="N235" s="140" t="s">
        <v>52</v>
      </c>
      <c r="P235" s="141">
        <f>O235*H235</f>
        <v>0</v>
      </c>
      <c r="Q235" s="141">
        <v>9.0000000000000006E-5</v>
      </c>
      <c r="R235" s="141">
        <f>Q235*H235</f>
        <v>6.9120000000000006E-3</v>
      </c>
      <c r="S235" s="141">
        <v>0</v>
      </c>
      <c r="T235" s="142">
        <f>S235*H235</f>
        <v>0</v>
      </c>
      <c r="AR235" s="143" t="s">
        <v>251</v>
      </c>
      <c r="AT235" s="143" t="s">
        <v>246</v>
      </c>
      <c r="AU235" s="143" t="s">
        <v>96</v>
      </c>
      <c r="AY235" s="17" t="s">
        <v>245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94</v>
      </c>
      <c r="BK235" s="144">
        <f>ROUND(I235*H235,2)</f>
        <v>0</v>
      </c>
      <c r="BL235" s="17" t="s">
        <v>251</v>
      </c>
      <c r="BM235" s="143" t="s">
        <v>1956</v>
      </c>
    </row>
    <row r="236" spans="2:65" s="12" customFormat="1" ht="11.25">
      <c r="B236" s="152"/>
      <c r="D236" s="146" t="s">
        <v>253</v>
      </c>
      <c r="E236" s="153" t="s">
        <v>1</v>
      </c>
      <c r="F236" s="154" t="s">
        <v>1827</v>
      </c>
      <c r="H236" s="155">
        <v>76.8</v>
      </c>
      <c r="I236" s="156"/>
      <c r="L236" s="152"/>
      <c r="M236" s="157"/>
      <c r="T236" s="158"/>
      <c r="AT236" s="153" t="s">
        <v>253</v>
      </c>
      <c r="AU236" s="153" t="s">
        <v>96</v>
      </c>
      <c r="AV236" s="12" t="s">
        <v>96</v>
      </c>
      <c r="AW236" s="12" t="s">
        <v>40</v>
      </c>
      <c r="AX236" s="12" t="s">
        <v>94</v>
      </c>
      <c r="AY236" s="153" t="s">
        <v>245</v>
      </c>
    </row>
    <row r="237" spans="2:65" s="1" customFormat="1" ht="24.2" customHeight="1">
      <c r="B237" s="33"/>
      <c r="C237" s="132" t="s">
        <v>434</v>
      </c>
      <c r="D237" s="132" t="s">
        <v>246</v>
      </c>
      <c r="E237" s="133" t="s">
        <v>1957</v>
      </c>
      <c r="F237" s="134" t="s">
        <v>1958</v>
      </c>
      <c r="G237" s="135" t="s">
        <v>271</v>
      </c>
      <c r="H237" s="136">
        <v>76.8</v>
      </c>
      <c r="I237" s="137"/>
      <c r="J237" s="138">
        <f>ROUND(I237*H237,2)</f>
        <v>0</v>
      </c>
      <c r="K237" s="134" t="s">
        <v>250</v>
      </c>
      <c r="L237" s="33"/>
      <c r="M237" s="139" t="s">
        <v>1</v>
      </c>
      <c r="N237" s="140" t="s">
        <v>52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251</v>
      </c>
      <c r="AT237" s="143" t="s">
        <v>246</v>
      </c>
      <c r="AU237" s="143" t="s">
        <v>96</v>
      </c>
      <c r="AY237" s="17" t="s">
        <v>245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94</v>
      </c>
      <c r="BK237" s="144">
        <f>ROUND(I237*H237,2)</f>
        <v>0</v>
      </c>
      <c r="BL237" s="17" t="s">
        <v>251</v>
      </c>
      <c r="BM237" s="143" t="s">
        <v>1959</v>
      </c>
    </row>
    <row r="238" spans="2:65" s="12" customFormat="1" ht="11.25">
      <c r="B238" s="152"/>
      <c r="D238" s="146" t="s">
        <v>253</v>
      </c>
      <c r="E238" s="153" t="s">
        <v>1</v>
      </c>
      <c r="F238" s="154" t="s">
        <v>1827</v>
      </c>
      <c r="H238" s="155">
        <v>76.8</v>
      </c>
      <c r="I238" s="156"/>
      <c r="L238" s="152"/>
      <c r="M238" s="157"/>
      <c r="T238" s="158"/>
      <c r="AT238" s="153" t="s">
        <v>253</v>
      </c>
      <c r="AU238" s="153" t="s">
        <v>96</v>
      </c>
      <c r="AV238" s="12" t="s">
        <v>96</v>
      </c>
      <c r="AW238" s="12" t="s">
        <v>40</v>
      </c>
      <c r="AX238" s="12" t="s">
        <v>94</v>
      </c>
      <c r="AY238" s="153" t="s">
        <v>245</v>
      </c>
    </row>
    <row r="239" spans="2:65" s="1" customFormat="1" ht="16.5" customHeight="1">
      <c r="B239" s="33"/>
      <c r="C239" s="132" t="s">
        <v>441</v>
      </c>
      <c r="D239" s="132" t="s">
        <v>246</v>
      </c>
      <c r="E239" s="133" t="s">
        <v>1960</v>
      </c>
      <c r="F239" s="134" t="s">
        <v>1961</v>
      </c>
      <c r="G239" s="135" t="s">
        <v>271</v>
      </c>
      <c r="H239" s="136">
        <v>76.8</v>
      </c>
      <c r="I239" s="137"/>
      <c r="J239" s="138">
        <f>ROUND(I239*H239,2)</f>
        <v>0</v>
      </c>
      <c r="K239" s="134" t="s">
        <v>250</v>
      </c>
      <c r="L239" s="33"/>
      <c r="M239" s="139" t="s">
        <v>1</v>
      </c>
      <c r="N239" s="140" t="s">
        <v>52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251</v>
      </c>
      <c r="AT239" s="143" t="s">
        <v>246</v>
      </c>
      <c r="AU239" s="143" t="s">
        <v>96</v>
      </c>
      <c r="AY239" s="17" t="s">
        <v>245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94</v>
      </c>
      <c r="BK239" s="144">
        <f>ROUND(I239*H239,2)</f>
        <v>0</v>
      </c>
      <c r="BL239" s="17" t="s">
        <v>251</v>
      </c>
      <c r="BM239" s="143" t="s">
        <v>1962</v>
      </c>
    </row>
    <row r="240" spans="2:65" s="12" customFormat="1" ht="11.25">
      <c r="B240" s="152"/>
      <c r="D240" s="146" t="s">
        <v>253</v>
      </c>
      <c r="E240" s="153" t="s">
        <v>1</v>
      </c>
      <c r="F240" s="154" t="s">
        <v>1827</v>
      </c>
      <c r="H240" s="155">
        <v>76.8</v>
      </c>
      <c r="I240" s="156"/>
      <c r="L240" s="152"/>
      <c r="M240" s="157"/>
      <c r="T240" s="158"/>
      <c r="AT240" s="153" t="s">
        <v>253</v>
      </c>
      <c r="AU240" s="153" t="s">
        <v>96</v>
      </c>
      <c r="AV240" s="12" t="s">
        <v>96</v>
      </c>
      <c r="AW240" s="12" t="s">
        <v>40</v>
      </c>
      <c r="AX240" s="12" t="s">
        <v>94</v>
      </c>
      <c r="AY240" s="153" t="s">
        <v>245</v>
      </c>
    </row>
    <row r="241" spans="2:65" s="1" customFormat="1" ht="33" customHeight="1">
      <c r="B241" s="33"/>
      <c r="C241" s="132" t="s">
        <v>449</v>
      </c>
      <c r="D241" s="132" t="s">
        <v>246</v>
      </c>
      <c r="E241" s="133" t="s">
        <v>2064</v>
      </c>
      <c r="F241" s="134" t="s">
        <v>2065</v>
      </c>
      <c r="G241" s="135" t="s">
        <v>334</v>
      </c>
      <c r="H241" s="136">
        <v>1</v>
      </c>
      <c r="I241" s="137"/>
      <c r="J241" s="138">
        <f>ROUND(I241*H241,2)</f>
        <v>0</v>
      </c>
      <c r="K241" s="134" t="s">
        <v>250</v>
      </c>
      <c r="L241" s="33"/>
      <c r="M241" s="139" t="s">
        <v>1</v>
      </c>
      <c r="N241" s="140" t="s">
        <v>52</v>
      </c>
      <c r="P241" s="141">
        <f>O241*H241</f>
        <v>0</v>
      </c>
      <c r="Q241" s="141">
        <v>0.32169999999999999</v>
      </c>
      <c r="R241" s="141">
        <f>Q241*H241</f>
        <v>0.32169999999999999</v>
      </c>
      <c r="S241" s="141">
        <v>0</v>
      </c>
      <c r="T241" s="142">
        <f>S241*H241</f>
        <v>0</v>
      </c>
      <c r="AR241" s="143" t="s">
        <v>251</v>
      </c>
      <c r="AT241" s="143" t="s">
        <v>246</v>
      </c>
      <c r="AU241" s="143" t="s">
        <v>96</v>
      </c>
      <c r="AY241" s="17" t="s">
        <v>245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94</v>
      </c>
      <c r="BK241" s="144">
        <f>ROUND(I241*H241,2)</f>
        <v>0</v>
      </c>
      <c r="BL241" s="17" t="s">
        <v>251</v>
      </c>
      <c r="BM241" s="143" t="s">
        <v>2066</v>
      </c>
    </row>
    <row r="242" spans="2:65" s="12" customFormat="1" ht="11.25">
      <c r="B242" s="152"/>
      <c r="D242" s="146" t="s">
        <v>253</v>
      </c>
      <c r="E242" s="153" t="s">
        <v>1</v>
      </c>
      <c r="F242" s="154" t="s">
        <v>2067</v>
      </c>
      <c r="H242" s="155">
        <v>1</v>
      </c>
      <c r="I242" s="156"/>
      <c r="L242" s="152"/>
      <c r="M242" s="157"/>
      <c r="T242" s="158"/>
      <c r="AT242" s="153" t="s">
        <v>253</v>
      </c>
      <c r="AU242" s="153" t="s">
        <v>96</v>
      </c>
      <c r="AV242" s="12" t="s">
        <v>96</v>
      </c>
      <c r="AW242" s="12" t="s">
        <v>40</v>
      </c>
      <c r="AX242" s="12" t="s">
        <v>94</v>
      </c>
      <c r="AY242" s="153" t="s">
        <v>245</v>
      </c>
    </row>
    <row r="243" spans="2:65" s="1" customFormat="1" ht="33" customHeight="1">
      <c r="B243" s="33"/>
      <c r="C243" s="184" t="s">
        <v>453</v>
      </c>
      <c r="D243" s="184" t="s">
        <v>794</v>
      </c>
      <c r="E243" s="185" t="s">
        <v>2068</v>
      </c>
      <c r="F243" s="186" t="s">
        <v>2069</v>
      </c>
      <c r="G243" s="187" t="s">
        <v>334</v>
      </c>
      <c r="H243" s="188">
        <v>1</v>
      </c>
      <c r="I243" s="189"/>
      <c r="J243" s="190">
        <f>ROUND(I243*H243,2)</f>
        <v>0</v>
      </c>
      <c r="K243" s="186" t="s">
        <v>266</v>
      </c>
      <c r="L243" s="191"/>
      <c r="M243" s="192" t="s">
        <v>1</v>
      </c>
      <c r="N243" s="193" t="s">
        <v>52</v>
      </c>
      <c r="P243" s="141">
        <f>O243*H243</f>
        <v>0</v>
      </c>
      <c r="Q243" s="141">
        <v>6.3E-2</v>
      </c>
      <c r="R243" s="141">
        <f>Q243*H243</f>
        <v>6.3E-2</v>
      </c>
      <c r="S243" s="141">
        <v>0</v>
      </c>
      <c r="T243" s="142">
        <f>S243*H243</f>
        <v>0</v>
      </c>
      <c r="AR243" s="143" t="s">
        <v>194</v>
      </c>
      <c r="AT243" s="143" t="s">
        <v>794</v>
      </c>
      <c r="AU243" s="143" t="s">
        <v>96</v>
      </c>
      <c r="AY243" s="17" t="s">
        <v>245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94</v>
      </c>
      <c r="BK243" s="144">
        <f>ROUND(I243*H243,2)</f>
        <v>0</v>
      </c>
      <c r="BL243" s="17" t="s">
        <v>251</v>
      </c>
      <c r="BM243" s="143" t="s">
        <v>2070</v>
      </c>
    </row>
    <row r="244" spans="2:65" s="10" customFormat="1" ht="22.9" customHeight="1">
      <c r="B244" s="122"/>
      <c r="D244" s="123" t="s">
        <v>86</v>
      </c>
      <c r="E244" s="175" t="s">
        <v>968</v>
      </c>
      <c r="F244" s="175" t="s">
        <v>969</v>
      </c>
      <c r="I244" s="125"/>
      <c r="J244" s="176">
        <f>BK244</f>
        <v>0</v>
      </c>
      <c r="L244" s="122"/>
      <c r="M244" s="127"/>
      <c r="P244" s="128">
        <f>P245</f>
        <v>0</v>
      </c>
      <c r="R244" s="128">
        <f>R245</f>
        <v>0</v>
      </c>
      <c r="T244" s="129">
        <f>T245</f>
        <v>0</v>
      </c>
      <c r="AR244" s="123" t="s">
        <v>94</v>
      </c>
      <c r="AT244" s="130" t="s">
        <v>86</v>
      </c>
      <c r="AU244" s="130" t="s">
        <v>94</v>
      </c>
      <c r="AY244" s="123" t="s">
        <v>245</v>
      </c>
      <c r="BK244" s="131">
        <f>BK245</f>
        <v>0</v>
      </c>
    </row>
    <row r="245" spans="2:65" s="1" customFormat="1" ht="24.2" customHeight="1">
      <c r="B245" s="33"/>
      <c r="C245" s="132" t="s">
        <v>458</v>
      </c>
      <c r="D245" s="132" t="s">
        <v>246</v>
      </c>
      <c r="E245" s="133" t="s">
        <v>1963</v>
      </c>
      <c r="F245" s="134" t="s">
        <v>1964</v>
      </c>
      <c r="G245" s="135" t="s">
        <v>258</v>
      </c>
      <c r="H245" s="136">
        <v>6.0469999999999997</v>
      </c>
      <c r="I245" s="137"/>
      <c r="J245" s="138">
        <f>ROUND(I245*H245,2)</f>
        <v>0</v>
      </c>
      <c r="K245" s="134" t="s">
        <v>250</v>
      </c>
      <c r="L245" s="33"/>
      <c r="M245" s="139" t="s">
        <v>1</v>
      </c>
      <c r="N245" s="140" t="s">
        <v>52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251</v>
      </c>
      <c r="AT245" s="143" t="s">
        <v>246</v>
      </c>
      <c r="AU245" s="143" t="s">
        <v>96</v>
      </c>
      <c r="AY245" s="17" t="s">
        <v>245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94</v>
      </c>
      <c r="BK245" s="144">
        <f>ROUND(I245*H245,2)</f>
        <v>0</v>
      </c>
      <c r="BL245" s="17" t="s">
        <v>251</v>
      </c>
      <c r="BM245" s="143" t="s">
        <v>1965</v>
      </c>
    </row>
    <row r="246" spans="2:65" s="10" customFormat="1" ht="25.9" customHeight="1">
      <c r="B246" s="122"/>
      <c r="D246" s="123" t="s">
        <v>86</v>
      </c>
      <c r="E246" s="124" t="s">
        <v>2071</v>
      </c>
      <c r="F246" s="124" t="s">
        <v>2072</v>
      </c>
      <c r="I246" s="125"/>
      <c r="J246" s="126">
        <f>BK246</f>
        <v>0</v>
      </c>
      <c r="L246" s="122"/>
      <c r="M246" s="127"/>
      <c r="P246" s="128">
        <f>P247</f>
        <v>0</v>
      </c>
      <c r="R246" s="128">
        <f>R247</f>
        <v>2E-3</v>
      </c>
      <c r="T246" s="129">
        <f>T247</f>
        <v>0</v>
      </c>
      <c r="AR246" s="123" t="s">
        <v>96</v>
      </c>
      <c r="AT246" s="130" t="s">
        <v>86</v>
      </c>
      <c r="AU246" s="130" t="s">
        <v>87</v>
      </c>
      <c r="AY246" s="123" t="s">
        <v>245</v>
      </c>
      <c r="BK246" s="131">
        <f>BK247</f>
        <v>0</v>
      </c>
    </row>
    <row r="247" spans="2:65" s="10" customFormat="1" ht="22.9" customHeight="1">
      <c r="B247" s="122"/>
      <c r="D247" s="123" t="s">
        <v>86</v>
      </c>
      <c r="E247" s="175" t="s">
        <v>2073</v>
      </c>
      <c r="F247" s="175" t="s">
        <v>2074</v>
      </c>
      <c r="I247" s="125"/>
      <c r="J247" s="176">
        <f>BK247</f>
        <v>0</v>
      </c>
      <c r="L247" s="122"/>
      <c r="M247" s="127"/>
      <c r="P247" s="128">
        <f>SUM(P248:P249)</f>
        <v>0</v>
      </c>
      <c r="R247" s="128">
        <f>SUM(R248:R249)</f>
        <v>2E-3</v>
      </c>
      <c r="T247" s="129">
        <f>SUM(T248:T249)</f>
        <v>0</v>
      </c>
      <c r="AR247" s="123" t="s">
        <v>96</v>
      </c>
      <c r="AT247" s="130" t="s">
        <v>86</v>
      </c>
      <c r="AU247" s="130" t="s">
        <v>94</v>
      </c>
      <c r="AY247" s="123" t="s">
        <v>245</v>
      </c>
      <c r="BK247" s="131">
        <f>SUM(BK248:BK249)</f>
        <v>0</v>
      </c>
    </row>
    <row r="248" spans="2:65" s="1" customFormat="1" ht="37.9" customHeight="1">
      <c r="B248" s="33"/>
      <c r="C248" s="132" t="s">
        <v>463</v>
      </c>
      <c r="D248" s="132" t="s">
        <v>246</v>
      </c>
      <c r="E248" s="133" t="s">
        <v>2075</v>
      </c>
      <c r="F248" s="134" t="s">
        <v>2076</v>
      </c>
      <c r="G248" s="135" t="s">
        <v>2077</v>
      </c>
      <c r="H248" s="136">
        <v>1</v>
      </c>
      <c r="I248" s="137"/>
      <c r="J248" s="138">
        <f>ROUND(I248*H248,2)</f>
        <v>0</v>
      </c>
      <c r="K248" s="134" t="s">
        <v>266</v>
      </c>
      <c r="L248" s="33"/>
      <c r="M248" s="139" t="s">
        <v>1</v>
      </c>
      <c r="N248" s="140" t="s">
        <v>52</v>
      </c>
      <c r="P248" s="141">
        <f>O248*H248</f>
        <v>0</v>
      </c>
      <c r="Q248" s="141">
        <v>2E-3</v>
      </c>
      <c r="R248" s="141">
        <f>Q248*H248</f>
        <v>2E-3</v>
      </c>
      <c r="S248" s="141">
        <v>0</v>
      </c>
      <c r="T248" s="142">
        <f>S248*H248</f>
        <v>0</v>
      </c>
      <c r="AR248" s="143" t="s">
        <v>327</v>
      </c>
      <c r="AT248" s="143" t="s">
        <v>246</v>
      </c>
      <c r="AU248" s="143" t="s">
        <v>96</v>
      </c>
      <c r="AY248" s="17" t="s">
        <v>245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94</v>
      </c>
      <c r="BK248" s="144">
        <f>ROUND(I248*H248,2)</f>
        <v>0</v>
      </c>
      <c r="BL248" s="17" t="s">
        <v>327</v>
      </c>
      <c r="BM248" s="143" t="s">
        <v>2078</v>
      </c>
    </row>
    <row r="249" spans="2:65" s="1" customFormat="1" ht="24.2" customHeight="1">
      <c r="B249" s="33"/>
      <c r="C249" s="132" t="s">
        <v>469</v>
      </c>
      <c r="D249" s="132" t="s">
        <v>246</v>
      </c>
      <c r="E249" s="133" t="s">
        <v>2079</v>
      </c>
      <c r="F249" s="134" t="s">
        <v>2080</v>
      </c>
      <c r="G249" s="135" t="s">
        <v>258</v>
      </c>
      <c r="H249" s="136">
        <v>2E-3</v>
      </c>
      <c r="I249" s="137"/>
      <c r="J249" s="138">
        <f>ROUND(I249*H249,2)</f>
        <v>0</v>
      </c>
      <c r="K249" s="134" t="s">
        <v>250</v>
      </c>
      <c r="L249" s="33"/>
      <c r="M249" s="139" t="s">
        <v>1</v>
      </c>
      <c r="N249" s="140" t="s">
        <v>52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327</v>
      </c>
      <c r="AT249" s="143" t="s">
        <v>246</v>
      </c>
      <c r="AU249" s="143" t="s">
        <v>96</v>
      </c>
      <c r="AY249" s="17" t="s">
        <v>245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94</v>
      </c>
      <c r="BK249" s="144">
        <f>ROUND(I249*H249,2)</f>
        <v>0</v>
      </c>
      <c r="BL249" s="17" t="s">
        <v>327</v>
      </c>
      <c r="BM249" s="143" t="s">
        <v>2081</v>
      </c>
    </row>
    <row r="250" spans="2:65" s="10" customFormat="1" ht="25.9" customHeight="1">
      <c r="B250" s="122"/>
      <c r="D250" s="123" t="s">
        <v>86</v>
      </c>
      <c r="E250" s="124" t="s">
        <v>794</v>
      </c>
      <c r="F250" s="124" t="s">
        <v>2082</v>
      </c>
      <c r="I250" s="125"/>
      <c r="J250" s="126">
        <f>BK250</f>
        <v>0</v>
      </c>
      <c r="L250" s="122"/>
      <c r="M250" s="127"/>
      <c r="P250" s="128">
        <f>P251</f>
        <v>0</v>
      </c>
      <c r="R250" s="128">
        <f>R251</f>
        <v>0.38810800000000001</v>
      </c>
      <c r="T250" s="129">
        <f>T251</f>
        <v>0</v>
      </c>
      <c r="AR250" s="123" t="s">
        <v>114</v>
      </c>
      <c r="AT250" s="130" t="s">
        <v>86</v>
      </c>
      <c r="AU250" s="130" t="s">
        <v>87</v>
      </c>
      <c r="AY250" s="123" t="s">
        <v>245</v>
      </c>
      <c r="BK250" s="131">
        <f>BK251</f>
        <v>0</v>
      </c>
    </row>
    <row r="251" spans="2:65" s="10" customFormat="1" ht="22.9" customHeight="1">
      <c r="B251" s="122"/>
      <c r="D251" s="123" t="s">
        <v>86</v>
      </c>
      <c r="E251" s="175" t="s">
        <v>2083</v>
      </c>
      <c r="F251" s="175" t="s">
        <v>2084</v>
      </c>
      <c r="I251" s="125"/>
      <c r="J251" s="176">
        <f>BK251</f>
        <v>0</v>
      </c>
      <c r="L251" s="122"/>
      <c r="M251" s="127"/>
      <c r="P251" s="128">
        <f>SUM(P252:P257)</f>
        <v>0</v>
      </c>
      <c r="R251" s="128">
        <f>SUM(R252:R257)</f>
        <v>0.38810800000000001</v>
      </c>
      <c r="T251" s="129">
        <f>SUM(T252:T257)</f>
        <v>0</v>
      </c>
      <c r="AR251" s="123" t="s">
        <v>114</v>
      </c>
      <c r="AT251" s="130" t="s">
        <v>86</v>
      </c>
      <c r="AU251" s="130" t="s">
        <v>94</v>
      </c>
      <c r="AY251" s="123" t="s">
        <v>245</v>
      </c>
      <c r="BK251" s="131">
        <f>SUM(BK252:BK257)</f>
        <v>0</v>
      </c>
    </row>
    <row r="252" spans="2:65" s="1" customFormat="1" ht="21.75" customHeight="1">
      <c r="B252" s="33"/>
      <c r="C252" s="132" t="s">
        <v>472</v>
      </c>
      <c r="D252" s="132" t="s">
        <v>246</v>
      </c>
      <c r="E252" s="133" t="s">
        <v>2085</v>
      </c>
      <c r="F252" s="134" t="s">
        <v>2086</v>
      </c>
      <c r="G252" s="135" t="s">
        <v>271</v>
      </c>
      <c r="H252" s="136">
        <v>1.2</v>
      </c>
      <c r="I252" s="137"/>
      <c r="J252" s="138">
        <f>ROUND(I252*H252,2)</f>
        <v>0</v>
      </c>
      <c r="K252" s="134" t="s">
        <v>250</v>
      </c>
      <c r="L252" s="33"/>
      <c r="M252" s="139" t="s">
        <v>1</v>
      </c>
      <c r="N252" s="140" t="s">
        <v>52</v>
      </c>
      <c r="P252" s="141">
        <f>O252*H252</f>
        <v>0</v>
      </c>
      <c r="Q252" s="141">
        <v>9.0000000000000006E-5</v>
      </c>
      <c r="R252" s="141">
        <f>Q252*H252</f>
        <v>1.0800000000000001E-4</v>
      </c>
      <c r="S252" s="141">
        <v>0</v>
      </c>
      <c r="T252" s="142">
        <f>S252*H252</f>
        <v>0</v>
      </c>
      <c r="AR252" s="143" t="s">
        <v>585</v>
      </c>
      <c r="AT252" s="143" t="s">
        <v>246</v>
      </c>
      <c r="AU252" s="143" t="s">
        <v>96</v>
      </c>
      <c r="AY252" s="17" t="s">
        <v>245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94</v>
      </c>
      <c r="BK252" s="144">
        <f>ROUND(I252*H252,2)</f>
        <v>0</v>
      </c>
      <c r="BL252" s="17" t="s">
        <v>585</v>
      </c>
      <c r="BM252" s="143" t="s">
        <v>2087</v>
      </c>
    </row>
    <row r="253" spans="2:65" s="11" customFormat="1" ht="11.25">
      <c r="B253" s="145"/>
      <c r="D253" s="146" t="s">
        <v>253</v>
      </c>
      <c r="E253" s="147" t="s">
        <v>1</v>
      </c>
      <c r="F253" s="148" t="s">
        <v>2088</v>
      </c>
      <c r="H253" s="147" t="s">
        <v>1</v>
      </c>
      <c r="I253" s="149"/>
      <c r="L253" s="145"/>
      <c r="M253" s="150"/>
      <c r="T253" s="151"/>
      <c r="AT253" s="147" t="s">
        <v>253</v>
      </c>
      <c r="AU253" s="147" t="s">
        <v>96</v>
      </c>
      <c r="AV253" s="11" t="s">
        <v>94</v>
      </c>
      <c r="AW253" s="11" t="s">
        <v>40</v>
      </c>
      <c r="AX253" s="11" t="s">
        <v>87</v>
      </c>
      <c r="AY253" s="147" t="s">
        <v>245</v>
      </c>
    </row>
    <row r="254" spans="2:65" s="12" customFormat="1" ht="11.25">
      <c r="B254" s="152"/>
      <c r="D254" s="146" t="s">
        <v>253</v>
      </c>
      <c r="E254" s="153" t="s">
        <v>1</v>
      </c>
      <c r="F254" s="154" t="s">
        <v>2089</v>
      </c>
      <c r="H254" s="155">
        <v>1.2</v>
      </c>
      <c r="I254" s="156"/>
      <c r="L254" s="152"/>
      <c r="M254" s="157"/>
      <c r="T254" s="158"/>
      <c r="AT254" s="153" t="s">
        <v>253</v>
      </c>
      <c r="AU254" s="153" t="s">
        <v>96</v>
      </c>
      <c r="AV254" s="12" t="s">
        <v>96</v>
      </c>
      <c r="AW254" s="12" t="s">
        <v>40</v>
      </c>
      <c r="AX254" s="12" t="s">
        <v>94</v>
      </c>
      <c r="AY254" s="153" t="s">
        <v>245</v>
      </c>
    </row>
    <row r="255" spans="2:65" s="1" customFormat="1" ht="24.2" customHeight="1">
      <c r="B255" s="33"/>
      <c r="C255" s="132" t="s">
        <v>474</v>
      </c>
      <c r="D255" s="132" t="s">
        <v>246</v>
      </c>
      <c r="E255" s="133" t="s">
        <v>2090</v>
      </c>
      <c r="F255" s="134" t="s">
        <v>2091</v>
      </c>
      <c r="G255" s="135" t="s">
        <v>334</v>
      </c>
      <c r="H255" s="136">
        <v>2</v>
      </c>
      <c r="I255" s="137"/>
      <c r="J255" s="138">
        <f>ROUND(I255*H255,2)</f>
        <v>0</v>
      </c>
      <c r="K255" s="134" t="s">
        <v>250</v>
      </c>
      <c r="L255" s="33"/>
      <c r="M255" s="139" t="s">
        <v>1</v>
      </c>
      <c r="N255" s="140" t="s">
        <v>52</v>
      </c>
      <c r="P255" s="141">
        <f>O255*H255</f>
        <v>0</v>
      </c>
      <c r="Q255" s="141">
        <v>0.19400000000000001</v>
      </c>
      <c r="R255" s="141">
        <f>Q255*H255</f>
        <v>0.38800000000000001</v>
      </c>
      <c r="S255" s="141">
        <v>0</v>
      </c>
      <c r="T255" s="142">
        <f>S255*H255</f>
        <v>0</v>
      </c>
      <c r="AR255" s="143" t="s">
        <v>585</v>
      </c>
      <c r="AT255" s="143" t="s">
        <v>246</v>
      </c>
      <c r="AU255" s="143" t="s">
        <v>96</v>
      </c>
      <c r="AY255" s="17" t="s">
        <v>245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94</v>
      </c>
      <c r="BK255" s="144">
        <f>ROUND(I255*H255,2)</f>
        <v>0</v>
      </c>
      <c r="BL255" s="17" t="s">
        <v>585</v>
      </c>
      <c r="BM255" s="143" t="s">
        <v>2092</v>
      </c>
    </row>
    <row r="256" spans="2:65" s="11" customFormat="1" ht="11.25">
      <c r="B256" s="145"/>
      <c r="D256" s="146" t="s">
        <v>253</v>
      </c>
      <c r="E256" s="147" t="s">
        <v>1</v>
      </c>
      <c r="F256" s="148" t="s">
        <v>2088</v>
      </c>
      <c r="H256" s="147" t="s">
        <v>1</v>
      </c>
      <c r="I256" s="149"/>
      <c r="L256" s="145"/>
      <c r="M256" s="150"/>
      <c r="T256" s="151"/>
      <c r="AT256" s="147" t="s">
        <v>253</v>
      </c>
      <c r="AU256" s="147" t="s">
        <v>96</v>
      </c>
      <c r="AV256" s="11" t="s">
        <v>94</v>
      </c>
      <c r="AW256" s="11" t="s">
        <v>40</v>
      </c>
      <c r="AX256" s="11" t="s">
        <v>87</v>
      </c>
      <c r="AY256" s="147" t="s">
        <v>245</v>
      </c>
    </row>
    <row r="257" spans="2:51" s="12" customFormat="1" ht="11.25">
      <c r="B257" s="152"/>
      <c r="D257" s="146" t="s">
        <v>253</v>
      </c>
      <c r="E257" s="153" t="s">
        <v>1</v>
      </c>
      <c r="F257" s="154" t="s">
        <v>1982</v>
      </c>
      <c r="H257" s="155">
        <v>2</v>
      </c>
      <c r="I257" s="156"/>
      <c r="L257" s="152"/>
      <c r="M257" s="197"/>
      <c r="N257" s="198"/>
      <c r="O257" s="198"/>
      <c r="P257" s="198"/>
      <c r="Q257" s="198"/>
      <c r="R257" s="198"/>
      <c r="S257" s="198"/>
      <c r="T257" s="199"/>
      <c r="AT257" s="153" t="s">
        <v>253</v>
      </c>
      <c r="AU257" s="153" t="s">
        <v>96</v>
      </c>
      <c r="AV257" s="12" t="s">
        <v>96</v>
      </c>
      <c r="AW257" s="12" t="s">
        <v>40</v>
      </c>
      <c r="AX257" s="12" t="s">
        <v>94</v>
      </c>
      <c r="AY257" s="153" t="s">
        <v>245</v>
      </c>
    </row>
    <row r="258" spans="2:51" s="1" customFormat="1" ht="6.95" customHeight="1">
      <c r="B258" s="45"/>
      <c r="C258" s="46"/>
      <c r="D258" s="46"/>
      <c r="E258" s="46"/>
      <c r="F258" s="46"/>
      <c r="G258" s="46"/>
      <c r="H258" s="46"/>
      <c r="I258" s="46"/>
      <c r="J258" s="46"/>
      <c r="K258" s="46"/>
      <c r="L258" s="33"/>
    </row>
  </sheetData>
  <sheetProtection algorithmName="SHA-512" hashValue="rgiTqw4nbJgNif09P9XxHcDRvR867vPfGrQS34YMrDPnW+eXvgqjlJt3vyf1ccGpwWTOLVSeFUT8f+HFavadMw==" saltValue="lCQVQHCYzquJVy+6Sb38qRUgEZl9GUDXTvR5RH7GOmJqeTuprCnMF8pVVWdxXD6YZmNpLD3J/eOV/Hxkvclhiw==" spinCount="100000" sheet="1" objects="1" scenarios="1" formatColumns="0" formatRows="0" autoFilter="0"/>
  <autoFilter ref="C132:K257" xr:uid="{00000000-0009-0000-0000-00000D000000}"/>
  <mergeCells count="15">
    <mergeCell ref="E119:H119"/>
    <mergeCell ref="E123:H123"/>
    <mergeCell ref="E121:H121"/>
    <mergeCell ref="E125:H125"/>
    <mergeCell ref="L2:V2"/>
    <mergeCell ref="E31:H31"/>
    <mergeCell ref="E84:H84"/>
    <mergeCell ref="E88:H88"/>
    <mergeCell ref="E86:H86"/>
    <mergeCell ref="E90:H90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B2:BM1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152</v>
      </c>
      <c r="AZ2" s="94" t="s">
        <v>980</v>
      </c>
      <c r="BA2" s="94" t="s">
        <v>1</v>
      </c>
      <c r="BB2" s="94" t="s">
        <v>1</v>
      </c>
      <c r="BC2" s="94" t="s">
        <v>2093</v>
      </c>
      <c r="BD2" s="94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94" t="s">
        <v>1010</v>
      </c>
      <c r="BA3" s="94" t="s">
        <v>1</v>
      </c>
      <c r="BB3" s="94" t="s">
        <v>1</v>
      </c>
      <c r="BC3" s="94" t="s">
        <v>2094</v>
      </c>
      <c r="BD3" s="94" t="s">
        <v>96</v>
      </c>
    </row>
    <row r="4" spans="2:56" ht="24.95" customHeight="1">
      <c r="B4" s="20"/>
      <c r="D4" s="21" t="s">
        <v>183</v>
      </c>
      <c r="L4" s="20"/>
      <c r="M4" s="95" t="s">
        <v>10</v>
      </c>
      <c r="AT4" s="17" t="s">
        <v>4</v>
      </c>
      <c r="AZ4" s="94" t="s">
        <v>1005</v>
      </c>
      <c r="BA4" s="94" t="s">
        <v>1</v>
      </c>
      <c r="BB4" s="94" t="s">
        <v>1</v>
      </c>
      <c r="BC4" s="94" t="s">
        <v>2095</v>
      </c>
      <c r="BD4" s="94" t="s">
        <v>96</v>
      </c>
    </row>
    <row r="5" spans="2:56" ht="6.95" customHeight="1">
      <c r="B5" s="20"/>
      <c r="L5" s="20"/>
      <c r="AZ5" s="94" t="s">
        <v>982</v>
      </c>
      <c r="BA5" s="94" t="s">
        <v>1</v>
      </c>
      <c r="BB5" s="94" t="s">
        <v>1</v>
      </c>
      <c r="BC5" s="94" t="s">
        <v>2096</v>
      </c>
      <c r="BD5" s="94" t="s">
        <v>96</v>
      </c>
    </row>
    <row r="6" spans="2:56" ht="12" customHeight="1">
      <c r="B6" s="20"/>
      <c r="D6" s="27" t="s">
        <v>16</v>
      </c>
      <c r="L6" s="20"/>
      <c r="AZ6" s="94" t="s">
        <v>984</v>
      </c>
      <c r="BA6" s="94" t="s">
        <v>1</v>
      </c>
      <c r="BB6" s="94" t="s">
        <v>1</v>
      </c>
      <c r="BC6" s="94" t="s">
        <v>2097</v>
      </c>
      <c r="BD6" s="94" t="s">
        <v>96</v>
      </c>
    </row>
    <row r="7" spans="2:5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56" ht="12" customHeight="1">
      <c r="B8" s="20"/>
      <c r="D8" s="27" t="s">
        <v>192</v>
      </c>
      <c r="L8" s="20"/>
    </row>
    <row r="9" spans="2:56" s="1" customFormat="1" ht="16.5" customHeight="1">
      <c r="B9" s="33"/>
      <c r="E9" s="243" t="s">
        <v>2098</v>
      </c>
      <c r="F9" s="245"/>
      <c r="G9" s="245"/>
      <c r="H9" s="245"/>
      <c r="L9" s="33"/>
    </row>
    <row r="10" spans="2:56" s="1" customFormat="1" ht="12" customHeight="1">
      <c r="B10" s="33"/>
      <c r="D10" s="27" t="s">
        <v>198</v>
      </c>
      <c r="L10" s="33"/>
    </row>
    <row r="11" spans="2:56" s="1" customFormat="1" ht="30" customHeight="1">
      <c r="B11" s="33"/>
      <c r="E11" s="208" t="s">
        <v>2099</v>
      </c>
      <c r="F11" s="245"/>
      <c r="G11" s="245"/>
      <c r="H11" s="245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105</v>
      </c>
      <c r="I13" s="27" t="s">
        <v>20</v>
      </c>
      <c r="J13" s="25" t="s">
        <v>665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28. 1. 2025</v>
      </c>
      <c r="L14" s="33"/>
    </row>
    <row r="15" spans="2:56" s="1" customFormat="1" ht="21.75" customHeight="1">
      <c r="B15" s="33"/>
      <c r="D15" s="24" t="s">
        <v>26</v>
      </c>
      <c r="F15" s="29" t="s">
        <v>669</v>
      </c>
      <c r="I15" s="24" t="s">
        <v>28</v>
      </c>
      <c r="J15" s="29" t="s">
        <v>670</v>
      </c>
      <c r="L15" s="33"/>
    </row>
    <row r="16" spans="2:5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6" t="str">
        <f>'Rekapitulace stavby'!E14</f>
        <v>Vyplň údaj</v>
      </c>
      <c r="F20" s="227"/>
      <c r="G20" s="227"/>
      <c r="H20" s="227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33</v>
      </c>
      <c r="J23" s="25" t="s">
        <v>39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41</v>
      </c>
      <c r="I25" s="27" t="s">
        <v>31</v>
      </c>
      <c r="J25" s="25" t="s">
        <v>42</v>
      </c>
      <c r="L25" s="33"/>
    </row>
    <row r="26" spans="2:12" s="1" customFormat="1" ht="18" customHeight="1">
      <c r="B26" s="33"/>
      <c r="E26" s="25" t="s">
        <v>220</v>
      </c>
      <c r="I26" s="27" t="s">
        <v>33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16.5" customHeight="1">
      <c r="B29" s="96"/>
      <c r="E29" s="232" t="s">
        <v>1</v>
      </c>
      <c r="F29" s="232"/>
      <c r="G29" s="232"/>
      <c r="H29" s="232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47</v>
      </c>
      <c r="J32" s="67">
        <f>ROUND(J123,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6" t="s">
        <v>51</v>
      </c>
      <c r="E35" s="27" t="s">
        <v>52</v>
      </c>
      <c r="F35" s="87">
        <f>ROUND((SUM(BE123:BE190)),  2)</f>
        <v>0</v>
      </c>
      <c r="I35" s="98">
        <v>0.21</v>
      </c>
      <c r="J35" s="87">
        <f>ROUND(((SUM(BE123:BE190))*I35),  2)</f>
        <v>0</v>
      </c>
      <c r="L35" s="33"/>
    </row>
    <row r="36" spans="2:12" s="1" customFormat="1" ht="14.45" customHeight="1">
      <c r="B36" s="33"/>
      <c r="E36" s="27" t="s">
        <v>53</v>
      </c>
      <c r="F36" s="87">
        <f>ROUND((SUM(BF123:BF190)),  2)</f>
        <v>0</v>
      </c>
      <c r="I36" s="98">
        <v>0.12</v>
      </c>
      <c r="J36" s="87">
        <f>ROUND(((SUM(BF123:BF190))*I36),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7">
        <f>ROUND((SUM(BG123:BG190)),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7">
        <f>ROUND((SUM(BH123:BH190)),  2)</f>
        <v>0</v>
      </c>
      <c r="I38" s="98">
        <v>0.12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7">
        <f>ROUND((SUM(BI123:BI190)),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57</v>
      </c>
      <c r="E41" s="58"/>
      <c r="F41" s="58"/>
      <c r="G41" s="101" t="s">
        <v>58</v>
      </c>
      <c r="H41" s="102" t="s">
        <v>59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s="1" customFormat="1" ht="16.5" customHeight="1">
      <c r="B86" s="33"/>
      <c r="E86" s="243" t="s">
        <v>2098</v>
      </c>
      <c r="F86" s="245"/>
      <c r="G86" s="245"/>
      <c r="H86" s="245"/>
      <c r="L86" s="33"/>
    </row>
    <row r="87" spans="2:12" s="1" customFormat="1" ht="12" customHeight="1">
      <c r="B87" s="33"/>
      <c r="C87" s="27" t="s">
        <v>198</v>
      </c>
      <c r="L87" s="33"/>
    </row>
    <row r="88" spans="2:12" s="1" customFormat="1" ht="30" customHeight="1">
      <c r="B88" s="33"/>
      <c r="E88" s="208" t="str">
        <f>E11</f>
        <v>SO 03-2 - MOBILIÁŘ A VYBAVENOST - přímé výdaje na doprovodnou část projektu</v>
      </c>
      <c r="F88" s="245"/>
      <c r="G88" s="245"/>
      <c r="H88" s="245"/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22</v>
      </c>
      <c r="F90" s="25" t="str">
        <f>F14</f>
        <v>Jihlava</v>
      </c>
      <c r="I90" s="27" t="s">
        <v>24</v>
      </c>
      <c r="J90" s="53" t="str">
        <f>IF(J14="","",J14)</f>
        <v>28. 1. 2025</v>
      </c>
      <c r="L90" s="33"/>
    </row>
    <row r="91" spans="2:12" s="1" customFormat="1" ht="6.95" customHeight="1">
      <c r="B91" s="33"/>
      <c r="L91" s="33"/>
    </row>
    <row r="92" spans="2:12" s="1" customFormat="1" ht="15.2" customHeight="1">
      <c r="B92" s="33"/>
      <c r="C92" s="27" t="s">
        <v>30</v>
      </c>
      <c r="F92" s="25" t="str">
        <f>E17</f>
        <v>Statutární město Jihlava</v>
      </c>
      <c r="I92" s="27" t="s">
        <v>36</v>
      </c>
      <c r="J92" s="31" t="str">
        <f>E23</f>
        <v>Ing. Zdeněk Sendler</v>
      </c>
      <c r="L92" s="33"/>
    </row>
    <row r="93" spans="2:12" s="1" customFormat="1" ht="15.2" customHeight="1">
      <c r="B93" s="33"/>
      <c r="C93" s="27" t="s">
        <v>34</v>
      </c>
      <c r="F93" s="25" t="str">
        <f>IF(E20="","",E20)</f>
        <v>Vyplň údaj</v>
      </c>
      <c r="I93" s="27" t="s">
        <v>41</v>
      </c>
      <c r="J93" s="31" t="str">
        <f>E26</f>
        <v>Obrtel Michal</v>
      </c>
      <c r="L93" s="33"/>
    </row>
    <row r="94" spans="2:12" s="1" customFormat="1" ht="10.35" customHeight="1">
      <c r="B94" s="33"/>
      <c r="L94" s="33"/>
    </row>
    <row r="95" spans="2:12" s="1" customFormat="1" ht="29.25" customHeight="1">
      <c r="B95" s="33"/>
      <c r="C95" s="107" t="s">
        <v>222</v>
      </c>
      <c r="D95" s="99"/>
      <c r="E95" s="99"/>
      <c r="F95" s="99"/>
      <c r="G95" s="99"/>
      <c r="H95" s="99"/>
      <c r="I95" s="99"/>
      <c r="J95" s="108" t="s">
        <v>223</v>
      </c>
      <c r="K95" s="99"/>
      <c r="L95" s="33"/>
    </row>
    <row r="96" spans="2:12" s="1" customFormat="1" ht="10.35" customHeight="1">
      <c r="B96" s="33"/>
      <c r="L96" s="33"/>
    </row>
    <row r="97" spans="2:47" s="1" customFormat="1" ht="22.9" customHeight="1">
      <c r="B97" s="33"/>
      <c r="C97" s="109" t="s">
        <v>224</v>
      </c>
      <c r="J97" s="67">
        <f>J123</f>
        <v>0</v>
      </c>
      <c r="L97" s="33"/>
      <c r="AU97" s="17" t="s">
        <v>225</v>
      </c>
    </row>
    <row r="98" spans="2:47" s="8" customFormat="1" ht="24.95" customHeight="1">
      <c r="B98" s="110"/>
      <c r="D98" s="111" t="s">
        <v>674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47" s="14" customFormat="1" ht="19.899999999999999" customHeight="1">
      <c r="B99" s="171"/>
      <c r="D99" s="172" t="s">
        <v>675</v>
      </c>
      <c r="E99" s="173"/>
      <c r="F99" s="173"/>
      <c r="G99" s="173"/>
      <c r="H99" s="173"/>
      <c r="I99" s="173"/>
      <c r="J99" s="174">
        <f>J125</f>
        <v>0</v>
      </c>
      <c r="L99" s="171"/>
    </row>
    <row r="100" spans="2:47" s="14" customFormat="1" ht="19.899999999999999" customHeight="1">
      <c r="B100" s="171"/>
      <c r="D100" s="172" t="s">
        <v>987</v>
      </c>
      <c r="E100" s="173"/>
      <c r="F100" s="173"/>
      <c r="G100" s="173"/>
      <c r="H100" s="173"/>
      <c r="I100" s="173"/>
      <c r="J100" s="174">
        <f>J154</f>
        <v>0</v>
      </c>
      <c r="L100" s="171"/>
    </row>
    <row r="101" spans="2:47" s="14" customFormat="1" ht="19.899999999999999" customHeight="1">
      <c r="B101" s="171"/>
      <c r="D101" s="172" t="s">
        <v>677</v>
      </c>
      <c r="E101" s="173"/>
      <c r="F101" s="173"/>
      <c r="G101" s="173"/>
      <c r="H101" s="173"/>
      <c r="I101" s="173"/>
      <c r="J101" s="174">
        <f>J181</f>
        <v>0</v>
      </c>
      <c r="L101" s="171"/>
    </row>
    <row r="102" spans="2:47" s="1" customFormat="1" ht="21.75" customHeight="1">
      <c r="B102" s="33"/>
      <c r="L102" s="33"/>
    </row>
    <row r="103" spans="2:47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47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47" s="1" customFormat="1" ht="24.95" customHeight="1">
      <c r="B108" s="33"/>
      <c r="C108" s="21" t="s">
        <v>230</v>
      </c>
      <c r="L108" s="33"/>
    </row>
    <row r="109" spans="2:47" s="1" customFormat="1" ht="6.95" customHeight="1">
      <c r="B109" s="33"/>
      <c r="L109" s="33"/>
    </row>
    <row r="110" spans="2:47" s="1" customFormat="1" ht="12" customHeight="1">
      <c r="B110" s="33"/>
      <c r="C110" s="27" t="s">
        <v>16</v>
      </c>
      <c r="L110" s="33"/>
    </row>
    <row r="111" spans="2:47" s="1" customFormat="1" ht="16.5" customHeight="1">
      <c r="B111" s="33"/>
      <c r="E111" s="243" t="str">
        <f>E7</f>
        <v>REVITALIZACE PARKU SMETANOVY SADY, JIHLAVA</v>
      </c>
      <c r="F111" s="244"/>
      <c r="G111" s="244"/>
      <c r="H111" s="244"/>
      <c r="L111" s="33"/>
    </row>
    <row r="112" spans="2:47" ht="12" customHeight="1">
      <c r="B112" s="20"/>
      <c r="C112" s="27" t="s">
        <v>192</v>
      </c>
      <c r="L112" s="20"/>
    </row>
    <row r="113" spans="2:65" s="1" customFormat="1" ht="16.5" customHeight="1">
      <c r="B113" s="33"/>
      <c r="E113" s="243" t="s">
        <v>2098</v>
      </c>
      <c r="F113" s="245"/>
      <c r="G113" s="245"/>
      <c r="H113" s="245"/>
      <c r="L113" s="33"/>
    </row>
    <row r="114" spans="2:65" s="1" customFormat="1" ht="12" customHeight="1">
      <c r="B114" s="33"/>
      <c r="C114" s="27" t="s">
        <v>198</v>
      </c>
      <c r="L114" s="33"/>
    </row>
    <row r="115" spans="2:65" s="1" customFormat="1" ht="30" customHeight="1">
      <c r="B115" s="33"/>
      <c r="E115" s="208" t="str">
        <f>E11</f>
        <v>SO 03-2 - MOBILIÁŘ A VYBAVENOST - přímé výdaje na doprovodnou část projektu</v>
      </c>
      <c r="F115" s="245"/>
      <c r="G115" s="245"/>
      <c r="H115" s="245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7" t="s">
        <v>22</v>
      </c>
      <c r="F117" s="25" t="str">
        <f>F14</f>
        <v>Jihlava</v>
      </c>
      <c r="I117" s="27" t="s">
        <v>24</v>
      </c>
      <c r="J117" s="53" t="str">
        <f>IF(J14="","",J14)</f>
        <v>28. 1. 2025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7" t="s">
        <v>30</v>
      </c>
      <c r="F119" s="25" t="str">
        <f>E17</f>
        <v>Statutární město Jihlava</v>
      </c>
      <c r="I119" s="27" t="s">
        <v>36</v>
      </c>
      <c r="J119" s="31" t="str">
        <f>E23</f>
        <v>Ing. Zdeněk Sendler</v>
      </c>
      <c r="L119" s="33"/>
    </row>
    <row r="120" spans="2:65" s="1" customFormat="1" ht="15.2" customHeight="1">
      <c r="B120" s="33"/>
      <c r="C120" s="27" t="s">
        <v>34</v>
      </c>
      <c r="F120" s="25" t="str">
        <f>IF(E20="","",E20)</f>
        <v>Vyplň údaj</v>
      </c>
      <c r="I120" s="27" t="s">
        <v>41</v>
      </c>
      <c r="J120" s="31" t="str">
        <f>E26</f>
        <v>Obrtel Michal</v>
      </c>
      <c r="L120" s="33"/>
    </row>
    <row r="121" spans="2:65" s="1" customFormat="1" ht="10.35" customHeight="1">
      <c r="B121" s="33"/>
      <c r="L121" s="33"/>
    </row>
    <row r="122" spans="2:65" s="9" customFormat="1" ht="29.25" customHeight="1">
      <c r="B122" s="114"/>
      <c r="C122" s="115" t="s">
        <v>231</v>
      </c>
      <c r="D122" s="116" t="s">
        <v>72</v>
      </c>
      <c r="E122" s="116" t="s">
        <v>68</v>
      </c>
      <c r="F122" s="116" t="s">
        <v>69</v>
      </c>
      <c r="G122" s="116" t="s">
        <v>232</v>
      </c>
      <c r="H122" s="116" t="s">
        <v>233</v>
      </c>
      <c r="I122" s="116" t="s">
        <v>234</v>
      </c>
      <c r="J122" s="116" t="s">
        <v>223</v>
      </c>
      <c r="K122" s="117" t="s">
        <v>235</v>
      </c>
      <c r="L122" s="114"/>
      <c r="M122" s="60" t="s">
        <v>1</v>
      </c>
      <c r="N122" s="61" t="s">
        <v>51</v>
      </c>
      <c r="O122" s="61" t="s">
        <v>236</v>
      </c>
      <c r="P122" s="61" t="s">
        <v>237</v>
      </c>
      <c r="Q122" s="61" t="s">
        <v>238</v>
      </c>
      <c r="R122" s="61" t="s">
        <v>239</v>
      </c>
      <c r="S122" s="61" t="s">
        <v>240</v>
      </c>
      <c r="T122" s="62" t="s">
        <v>241</v>
      </c>
    </row>
    <row r="123" spans="2:65" s="1" customFormat="1" ht="22.9" customHeight="1">
      <c r="B123" s="33"/>
      <c r="C123" s="65" t="s">
        <v>242</v>
      </c>
      <c r="J123" s="118">
        <f>BK123</f>
        <v>0</v>
      </c>
      <c r="L123" s="33"/>
      <c r="M123" s="63"/>
      <c r="N123" s="54"/>
      <c r="O123" s="54"/>
      <c r="P123" s="119">
        <f>P124</f>
        <v>0</v>
      </c>
      <c r="Q123" s="54"/>
      <c r="R123" s="119">
        <f>R124</f>
        <v>25.490428099999999</v>
      </c>
      <c r="S123" s="54"/>
      <c r="T123" s="120">
        <f>T124</f>
        <v>0</v>
      </c>
      <c r="AT123" s="17" t="s">
        <v>86</v>
      </c>
      <c r="AU123" s="17" t="s">
        <v>225</v>
      </c>
      <c r="BK123" s="121">
        <f>BK124</f>
        <v>0</v>
      </c>
    </row>
    <row r="124" spans="2:65" s="10" customFormat="1" ht="25.9" customHeight="1">
      <c r="B124" s="122"/>
      <c r="D124" s="123" t="s">
        <v>86</v>
      </c>
      <c r="E124" s="124" t="s">
        <v>679</v>
      </c>
      <c r="F124" s="124" t="s">
        <v>680</v>
      </c>
      <c r="I124" s="125"/>
      <c r="J124" s="126">
        <f>BK124</f>
        <v>0</v>
      </c>
      <c r="L124" s="122"/>
      <c r="M124" s="127"/>
      <c r="P124" s="128">
        <f>P125+P154+P181</f>
        <v>0</v>
      </c>
      <c r="R124" s="128">
        <f>R125+R154+R181</f>
        <v>25.490428099999999</v>
      </c>
      <c r="T124" s="129">
        <f>T125+T154+T181</f>
        <v>0</v>
      </c>
      <c r="AR124" s="123" t="s">
        <v>94</v>
      </c>
      <c r="AT124" s="130" t="s">
        <v>86</v>
      </c>
      <c r="AU124" s="130" t="s">
        <v>87</v>
      </c>
      <c r="AY124" s="123" t="s">
        <v>245</v>
      </c>
      <c r="BK124" s="131">
        <f>BK125+BK154+BK181</f>
        <v>0</v>
      </c>
    </row>
    <row r="125" spans="2:65" s="10" customFormat="1" ht="22.9" customHeight="1">
      <c r="B125" s="122"/>
      <c r="D125" s="123" t="s">
        <v>86</v>
      </c>
      <c r="E125" s="175" t="s">
        <v>94</v>
      </c>
      <c r="F125" s="175" t="s">
        <v>681</v>
      </c>
      <c r="I125" s="125"/>
      <c r="J125" s="176">
        <f>BK125</f>
        <v>0</v>
      </c>
      <c r="L125" s="122"/>
      <c r="M125" s="127"/>
      <c r="P125" s="128">
        <f>SUM(P126:P153)</f>
        <v>0</v>
      </c>
      <c r="R125" s="128">
        <f>SUM(R126:R153)</f>
        <v>0</v>
      </c>
      <c r="T125" s="129">
        <f>SUM(T126:T153)</f>
        <v>0</v>
      </c>
      <c r="AR125" s="123" t="s">
        <v>94</v>
      </c>
      <c r="AT125" s="130" t="s">
        <v>86</v>
      </c>
      <c r="AU125" s="130" t="s">
        <v>94</v>
      </c>
      <c r="AY125" s="123" t="s">
        <v>245</v>
      </c>
      <c r="BK125" s="131">
        <f>SUM(BK126:BK153)</f>
        <v>0</v>
      </c>
    </row>
    <row r="126" spans="2:65" s="1" customFormat="1" ht="37.9" customHeight="1">
      <c r="B126" s="33"/>
      <c r="C126" s="132" t="s">
        <v>94</v>
      </c>
      <c r="D126" s="132" t="s">
        <v>246</v>
      </c>
      <c r="E126" s="133" t="s">
        <v>988</v>
      </c>
      <c r="F126" s="134" t="s">
        <v>989</v>
      </c>
      <c r="G126" s="135" t="s">
        <v>350</v>
      </c>
      <c r="H126" s="136">
        <v>24.92</v>
      </c>
      <c r="I126" s="137"/>
      <c r="J126" s="138">
        <f>ROUND(I126*H126,2)</f>
        <v>0</v>
      </c>
      <c r="K126" s="134" t="s">
        <v>250</v>
      </c>
      <c r="L126" s="33"/>
      <c r="M126" s="139" t="s">
        <v>1</v>
      </c>
      <c r="N126" s="140" t="s">
        <v>52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251</v>
      </c>
      <c r="AT126" s="143" t="s">
        <v>246</v>
      </c>
      <c r="AU126" s="143" t="s">
        <v>96</v>
      </c>
      <c r="AY126" s="17" t="s">
        <v>245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94</v>
      </c>
      <c r="BK126" s="144">
        <f>ROUND(I126*H126,2)</f>
        <v>0</v>
      </c>
      <c r="BL126" s="17" t="s">
        <v>251</v>
      </c>
      <c r="BM126" s="143" t="s">
        <v>990</v>
      </c>
    </row>
    <row r="127" spans="2:65" s="12" customFormat="1" ht="11.25">
      <c r="B127" s="152"/>
      <c r="D127" s="146" t="s">
        <v>253</v>
      </c>
      <c r="E127" s="153" t="s">
        <v>1</v>
      </c>
      <c r="F127" s="154" t="s">
        <v>2100</v>
      </c>
      <c r="H127" s="155">
        <v>22.08</v>
      </c>
      <c r="I127" s="156"/>
      <c r="L127" s="152"/>
      <c r="M127" s="157"/>
      <c r="T127" s="158"/>
      <c r="AT127" s="153" t="s">
        <v>253</v>
      </c>
      <c r="AU127" s="153" t="s">
        <v>96</v>
      </c>
      <c r="AV127" s="12" t="s">
        <v>96</v>
      </c>
      <c r="AW127" s="12" t="s">
        <v>40</v>
      </c>
      <c r="AX127" s="12" t="s">
        <v>87</v>
      </c>
      <c r="AY127" s="153" t="s">
        <v>245</v>
      </c>
    </row>
    <row r="128" spans="2:65" s="12" customFormat="1" ht="11.25">
      <c r="B128" s="152"/>
      <c r="D128" s="146" t="s">
        <v>253</v>
      </c>
      <c r="E128" s="153" t="s">
        <v>1</v>
      </c>
      <c r="F128" s="154" t="s">
        <v>2101</v>
      </c>
      <c r="H128" s="155">
        <v>1.2</v>
      </c>
      <c r="I128" s="156"/>
      <c r="L128" s="152"/>
      <c r="M128" s="157"/>
      <c r="T128" s="158"/>
      <c r="AT128" s="153" t="s">
        <v>253</v>
      </c>
      <c r="AU128" s="153" t="s">
        <v>96</v>
      </c>
      <c r="AV128" s="12" t="s">
        <v>96</v>
      </c>
      <c r="AW128" s="12" t="s">
        <v>40</v>
      </c>
      <c r="AX128" s="12" t="s">
        <v>87</v>
      </c>
      <c r="AY128" s="153" t="s">
        <v>245</v>
      </c>
    </row>
    <row r="129" spans="2:65" s="12" customFormat="1" ht="11.25">
      <c r="B129" s="152"/>
      <c r="D129" s="146" t="s">
        <v>253</v>
      </c>
      <c r="E129" s="153" t="s">
        <v>1</v>
      </c>
      <c r="F129" s="154" t="s">
        <v>2102</v>
      </c>
      <c r="H129" s="155">
        <v>0.45</v>
      </c>
      <c r="I129" s="156"/>
      <c r="L129" s="152"/>
      <c r="M129" s="157"/>
      <c r="T129" s="158"/>
      <c r="AT129" s="153" t="s">
        <v>253</v>
      </c>
      <c r="AU129" s="153" t="s">
        <v>96</v>
      </c>
      <c r="AV129" s="12" t="s">
        <v>96</v>
      </c>
      <c r="AW129" s="12" t="s">
        <v>40</v>
      </c>
      <c r="AX129" s="12" t="s">
        <v>87</v>
      </c>
      <c r="AY129" s="153" t="s">
        <v>245</v>
      </c>
    </row>
    <row r="130" spans="2:65" s="12" customFormat="1" ht="11.25">
      <c r="B130" s="152"/>
      <c r="D130" s="146" t="s">
        <v>253</v>
      </c>
      <c r="E130" s="153" t="s">
        <v>1</v>
      </c>
      <c r="F130" s="154" t="s">
        <v>2103</v>
      </c>
      <c r="H130" s="155">
        <v>0.84499999999999997</v>
      </c>
      <c r="I130" s="156"/>
      <c r="L130" s="152"/>
      <c r="M130" s="157"/>
      <c r="T130" s="158"/>
      <c r="AT130" s="153" t="s">
        <v>253</v>
      </c>
      <c r="AU130" s="153" t="s">
        <v>96</v>
      </c>
      <c r="AV130" s="12" t="s">
        <v>96</v>
      </c>
      <c r="AW130" s="12" t="s">
        <v>40</v>
      </c>
      <c r="AX130" s="12" t="s">
        <v>87</v>
      </c>
      <c r="AY130" s="153" t="s">
        <v>245</v>
      </c>
    </row>
    <row r="131" spans="2:65" s="12" customFormat="1" ht="11.25">
      <c r="B131" s="152"/>
      <c r="D131" s="146" t="s">
        <v>253</v>
      </c>
      <c r="E131" s="153" t="s">
        <v>1</v>
      </c>
      <c r="F131" s="154" t="s">
        <v>2104</v>
      </c>
      <c r="H131" s="155">
        <v>0.34499999999999997</v>
      </c>
      <c r="I131" s="156"/>
      <c r="L131" s="152"/>
      <c r="M131" s="157"/>
      <c r="T131" s="158"/>
      <c r="AT131" s="153" t="s">
        <v>253</v>
      </c>
      <c r="AU131" s="153" t="s">
        <v>96</v>
      </c>
      <c r="AV131" s="12" t="s">
        <v>96</v>
      </c>
      <c r="AW131" s="12" t="s">
        <v>40</v>
      </c>
      <c r="AX131" s="12" t="s">
        <v>87</v>
      </c>
      <c r="AY131" s="153" t="s">
        <v>245</v>
      </c>
    </row>
    <row r="132" spans="2:65" s="13" customFormat="1" ht="11.25">
      <c r="B132" s="159"/>
      <c r="D132" s="146" t="s">
        <v>253</v>
      </c>
      <c r="E132" s="160" t="s">
        <v>980</v>
      </c>
      <c r="F132" s="161" t="s">
        <v>275</v>
      </c>
      <c r="H132" s="162">
        <v>24.92</v>
      </c>
      <c r="I132" s="163"/>
      <c r="L132" s="159"/>
      <c r="M132" s="164"/>
      <c r="T132" s="165"/>
      <c r="AT132" s="160" t="s">
        <v>253</v>
      </c>
      <c r="AU132" s="160" t="s">
        <v>96</v>
      </c>
      <c r="AV132" s="13" t="s">
        <v>251</v>
      </c>
      <c r="AW132" s="13" t="s">
        <v>40</v>
      </c>
      <c r="AX132" s="13" t="s">
        <v>94</v>
      </c>
      <c r="AY132" s="160" t="s">
        <v>245</v>
      </c>
    </row>
    <row r="133" spans="2:65" s="1" customFormat="1" ht="24.2" customHeight="1">
      <c r="B133" s="33"/>
      <c r="C133" s="132" t="s">
        <v>96</v>
      </c>
      <c r="D133" s="132" t="s">
        <v>246</v>
      </c>
      <c r="E133" s="133" t="s">
        <v>464</v>
      </c>
      <c r="F133" s="134" t="s">
        <v>465</v>
      </c>
      <c r="G133" s="135" t="s">
        <v>350</v>
      </c>
      <c r="H133" s="136">
        <v>15.394</v>
      </c>
      <c r="I133" s="137"/>
      <c r="J133" s="138">
        <f>ROUND(I133*H133,2)</f>
        <v>0</v>
      </c>
      <c r="K133" s="134" t="s">
        <v>250</v>
      </c>
      <c r="L133" s="33"/>
      <c r="M133" s="139" t="s">
        <v>1</v>
      </c>
      <c r="N133" s="140" t="s">
        <v>52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251</v>
      </c>
      <c r="AT133" s="143" t="s">
        <v>246</v>
      </c>
      <c r="AU133" s="143" t="s">
        <v>96</v>
      </c>
      <c r="AY133" s="17" t="s">
        <v>245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94</v>
      </c>
      <c r="BK133" s="144">
        <f>ROUND(I133*H133,2)</f>
        <v>0</v>
      </c>
      <c r="BL133" s="17" t="s">
        <v>251</v>
      </c>
      <c r="BM133" s="143" t="s">
        <v>992</v>
      </c>
    </row>
    <row r="134" spans="2:65" s="12" customFormat="1" ht="11.25">
      <c r="B134" s="152"/>
      <c r="D134" s="146" t="s">
        <v>253</v>
      </c>
      <c r="E134" s="153" t="s">
        <v>1</v>
      </c>
      <c r="F134" s="154" t="s">
        <v>2105</v>
      </c>
      <c r="H134" s="155">
        <v>24.92</v>
      </c>
      <c r="I134" s="156"/>
      <c r="L134" s="152"/>
      <c r="M134" s="157"/>
      <c r="T134" s="158"/>
      <c r="AT134" s="153" t="s">
        <v>253</v>
      </c>
      <c r="AU134" s="153" t="s">
        <v>96</v>
      </c>
      <c r="AV134" s="12" t="s">
        <v>96</v>
      </c>
      <c r="AW134" s="12" t="s">
        <v>40</v>
      </c>
      <c r="AX134" s="12" t="s">
        <v>87</v>
      </c>
      <c r="AY134" s="153" t="s">
        <v>245</v>
      </c>
    </row>
    <row r="135" spans="2:65" s="11" customFormat="1" ht="11.25">
      <c r="B135" s="145"/>
      <c r="D135" s="146" t="s">
        <v>253</v>
      </c>
      <c r="E135" s="147" t="s">
        <v>1</v>
      </c>
      <c r="F135" s="148" t="s">
        <v>2106</v>
      </c>
      <c r="H135" s="147" t="s">
        <v>1</v>
      </c>
      <c r="I135" s="149"/>
      <c r="L135" s="145"/>
      <c r="M135" s="150"/>
      <c r="T135" s="151"/>
      <c r="AT135" s="147" t="s">
        <v>253</v>
      </c>
      <c r="AU135" s="147" t="s">
        <v>96</v>
      </c>
      <c r="AV135" s="11" t="s">
        <v>94</v>
      </c>
      <c r="AW135" s="11" t="s">
        <v>40</v>
      </c>
      <c r="AX135" s="11" t="s">
        <v>87</v>
      </c>
      <c r="AY135" s="147" t="s">
        <v>245</v>
      </c>
    </row>
    <row r="136" spans="2:65" s="12" customFormat="1" ht="11.25">
      <c r="B136" s="152"/>
      <c r="D136" s="146" t="s">
        <v>253</v>
      </c>
      <c r="E136" s="153" t="s">
        <v>1</v>
      </c>
      <c r="F136" s="154" t="s">
        <v>2107</v>
      </c>
      <c r="H136" s="155">
        <v>-1.671</v>
      </c>
      <c r="I136" s="156"/>
      <c r="L136" s="152"/>
      <c r="M136" s="157"/>
      <c r="T136" s="158"/>
      <c r="AT136" s="153" t="s">
        <v>253</v>
      </c>
      <c r="AU136" s="153" t="s">
        <v>96</v>
      </c>
      <c r="AV136" s="12" t="s">
        <v>96</v>
      </c>
      <c r="AW136" s="12" t="s">
        <v>40</v>
      </c>
      <c r="AX136" s="12" t="s">
        <v>87</v>
      </c>
      <c r="AY136" s="153" t="s">
        <v>245</v>
      </c>
    </row>
    <row r="137" spans="2:65" s="12" customFormat="1" ht="11.25">
      <c r="B137" s="152"/>
      <c r="D137" s="146" t="s">
        <v>253</v>
      </c>
      <c r="E137" s="153" t="s">
        <v>1</v>
      </c>
      <c r="F137" s="154" t="s">
        <v>2108</v>
      </c>
      <c r="H137" s="155">
        <v>-8.2550000000000008</v>
      </c>
      <c r="I137" s="156"/>
      <c r="L137" s="152"/>
      <c r="M137" s="157"/>
      <c r="T137" s="158"/>
      <c r="AT137" s="153" t="s">
        <v>253</v>
      </c>
      <c r="AU137" s="153" t="s">
        <v>96</v>
      </c>
      <c r="AV137" s="12" t="s">
        <v>96</v>
      </c>
      <c r="AW137" s="12" t="s">
        <v>40</v>
      </c>
      <c r="AX137" s="12" t="s">
        <v>87</v>
      </c>
      <c r="AY137" s="153" t="s">
        <v>245</v>
      </c>
    </row>
    <row r="138" spans="2:65" s="12" customFormat="1" ht="11.25">
      <c r="B138" s="152"/>
      <c r="D138" s="146" t="s">
        <v>253</v>
      </c>
      <c r="E138" s="153" t="s">
        <v>1</v>
      </c>
      <c r="F138" s="154" t="s">
        <v>2109</v>
      </c>
      <c r="H138" s="155">
        <v>0.4</v>
      </c>
      <c r="I138" s="156"/>
      <c r="L138" s="152"/>
      <c r="M138" s="157"/>
      <c r="T138" s="158"/>
      <c r="AT138" s="153" t="s">
        <v>253</v>
      </c>
      <c r="AU138" s="153" t="s">
        <v>96</v>
      </c>
      <c r="AV138" s="12" t="s">
        <v>96</v>
      </c>
      <c r="AW138" s="12" t="s">
        <v>40</v>
      </c>
      <c r="AX138" s="12" t="s">
        <v>87</v>
      </c>
      <c r="AY138" s="153" t="s">
        <v>245</v>
      </c>
    </row>
    <row r="139" spans="2:65" s="13" customFormat="1" ht="11.25">
      <c r="B139" s="159"/>
      <c r="D139" s="146" t="s">
        <v>253</v>
      </c>
      <c r="E139" s="160" t="s">
        <v>982</v>
      </c>
      <c r="F139" s="161" t="s">
        <v>275</v>
      </c>
      <c r="H139" s="162">
        <v>15.394</v>
      </c>
      <c r="I139" s="163"/>
      <c r="L139" s="159"/>
      <c r="M139" s="164"/>
      <c r="T139" s="165"/>
      <c r="AT139" s="160" t="s">
        <v>253</v>
      </c>
      <c r="AU139" s="160" t="s">
        <v>96</v>
      </c>
      <c r="AV139" s="13" t="s">
        <v>251</v>
      </c>
      <c r="AW139" s="13" t="s">
        <v>40</v>
      </c>
      <c r="AX139" s="13" t="s">
        <v>94</v>
      </c>
      <c r="AY139" s="160" t="s">
        <v>245</v>
      </c>
    </row>
    <row r="140" spans="2:65" s="1" customFormat="1" ht="24.2" customHeight="1">
      <c r="B140" s="33"/>
      <c r="C140" s="132" t="s">
        <v>114</v>
      </c>
      <c r="D140" s="132" t="s">
        <v>246</v>
      </c>
      <c r="E140" s="133" t="s">
        <v>417</v>
      </c>
      <c r="F140" s="134" t="s">
        <v>418</v>
      </c>
      <c r="G140" s="135" t="s">
        <v>350</v>
      </c>
      <c r="H140" s="136">
        <v>9.5259999999999998</v>
      </c>
      <c r="I140" s="137"/>
      <c r="J140" s="138">
        <f>ROUND(I140*H140,2)</f>
        <v>0</v>
      </c>
      <c r="K140" s="134" t="s">
        <v>250</v>
      </c>
      <c r="L140" s="33"/>
      <c r="M140" s="139" t="s">
        <v>1</v>
      </c>
      <c r="N140" s="140" t="s">
        <v>52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251</v>
      </c>
      <c r="AT140" s="143" t="s">
        <v>246</v>
      </c>
      <c r="AU140" s="143" t="s">
        <v>96</v>
      </c>
      <c r="AY140" s="17" t="s">
        <v>245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94</v>
      </c>
      <c r="BK140" s="144">
        <f>ROUND(I140*H140,2)</f>
        <v>0</v>
      </c>
      <c r="BL140" s="17" t="s">
        <v>251</v>
      </c>
      <c r="BM140" s="143" t="s">
        <v>994</v>
      </c>
    </row>
    <row r="141" spans="2:65" s="12" customFormat="1" ht="11.25">
      <c r="B141" s="152"/>
      <c r="D141" s="146" t="s">
        <v>253</v>
      </c>
      <c r="E141" s="153" t="s">
        <v>1</v>
      </c>
      <c r="F141" s="154" t="s">
        <v>995</v>
      </c>
      <c r="H141" s="155">
        <v>9.5259999999999998</v>
      </c>
      <c r="I141" s="156"/>
      <c r="L141" s="152"/>
      <c r="M141" s="157"/>
      <c r="T141" s="158"/>
      <c r="AT141" s="153" t="s">
        <v>253</v>
      </c>
      <c r="AU141" s="153" t="s">
        <v>96</v>
      </c>
      <c r="AV141" s="12" t="s">
        <v>96</v>
      </c>
      <c r="AW141" s="12" t="s">
        <v>40</v>
      </c>
      <c r="AX141" s="12" t="s">
        <v>87</v>
      </c>
      <c r="AY141" s="153" t="s">
        <v>245</v>
      </c>
    </row>
    <row r="142" spans="2:65" s="13" customFormat="1" ht="11.25">
      <c r="B142" s="159"/>
      <c r="D142" s="146" t="s">
        <v>253</v>
      </c>
      <c r="E142" s="160" t="s">
        <v>984</v>
      </c>
      <c r="F142" s="161" t="s">
        <v>275</v>
      </c>
      <c r="H142" s="162">
        <v>9.5259999999999998</v>
      </c>
      <c r="I142" s="163"/>
      <c r="L142" s="159"/>
      <c r="M142" s="164"/>
      <c r="T142" s="165"/>
      <c r="AT142" s="160" t="s">
        <v>253</v>
      </c>
      <c r="AU142" s="160" t="s">
        <v>96</v>
      </c>
      <c r="AV142" s="13" t="s">
        <v>251</v>
      </c>
      <c r="AW142" s="13" t="s">
        <v>40</v>
      </c>
      <c r="AX142" s="13" t="s">
        <v>94</v>
      </c>
      <c r="AY142" s="160" t="s">
        <v>245</v>
      </c>
    </row>
    <row r="143" spans="2:65" s="1" customFormat="1" ht="37.9" customHeight="1">
      <c r="B143" s="33"/>
      <c r="C143" s="132" t="s">
        <v>251</v>
      </c>
      <c r="D143" s="132" t="s">
        <v>246</v>
      </c>
      <c r="E143" s="133" t="s">
        <v>426</v>
      </c>
      <c r="F143" s="134" t="s">
        <v>427</v>
      </c>
      <c r="G143" s="135" t="s">
        <v>350</v>
      </c>
      <c r="H143" s="136">
        <v>9.5259999999999998</v>
      </c>
      <c r="I143" s="137"/>
      <c r="J143" s="138">
        <f>ROUND(I143*H143,2)</f>
        <v>0</v>
      </c>
      <c r="K143" s="134" t="s">
        <v>250</v>
      </c>
      <c r="L143" s="33"/>
      <c r="M143" s="139" t="s">
        <v>1</v>
      </c>
      <c r="N143" s="140" t="s">
        <v>52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251</v>
      </c>
      <c r="AT143" s="143" t="s">
        <v>246</v>
      </c>
      <c r="AU143" s="143" t="s">
        <v>96</v>
      </c>
      <c r="AY143" s="17" t="s">
        <v>245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94</v>
      </c>
      <c r="BK143" s="144">
        <f>ROUND(I143*H143,2)</f>
        <v>0</v>
      </c>
      <c r="BL143" s="17" t="s">
        <v>251</v>
      </c>
      <c r="BM143" s="143" t="s">
        <v>996</v>
      </c>
    </row>
    <row r="144" spans="2:65" s="12" customFormat="1" ht="11.25">
      <c r="B144" s="152"/>
      <c r="D144" s="146" t="s">
        <v>253</v>
      </c>
      <c r="E144" s="153" t="s">
        <v>1</v>
      </c>
      <c r="F144" s="154" t="s">
        <v>984</v>
      </c>
      <c r="H144" s="155">
        <v>9.5259999999999998</v>
      </c>
      <c r="I144" s="156"/>
      <c r="L144" s="152"/>
      <c r="M144" s="157"/>
      <c r="T144" s="158"/>
      <c r="AT144" s="153" t="s">
        <v>253</v>
      </c>
      <c r="AU144" s="153" t="s">
        <v>96</v>
      </c>
      <c r="AV144" s="12" t="s">
        <v>96</v>
      </c>
      <c r="AW144" s="12" t="s">
        <v>40</v>
      </c>
      <c r="AX144" s="12" t="s">
        <v>94</v>
      </c>
      <c r="AY144" s="153" t="s">
        <v>245</v>
      </c>
    </row>
    <row r="145" spans="2:65" s="1" customFormat="1" ht="37.9" customHeight="1">
      <c r="B145" s="33"/>
      <c r="C145" s="132" t="s">
        <v>268</v>
      </c>
      <c r="D145" s="132" t="s">
        <v>246</v>
      </c>
      <c r="E145" s="133" t="s">
        <v>430</v>
      </c>
      <c r="F145" s="134" t="s">
        <v>431</v>
      </c>
      <c r="G145" s="135" t="s">
        <v>350</v>
      </c>
      <c r="H145" s="136">
        <v>28.577999999999999</v>
      </c>
      <c r="I145" s="137"/>
      <c r="J145" s="138">
        <f>ROUND(I145*H145,2)</f>
        <v>0</v>
      </c>
      <c r="K145" s="134" t="s">
        <v>250</v>
      </c>
      <c r="L145" s="33"/>
      <c r="M145" s="139" t="s">
        <v>1</v>
      </c>
      <c r="N145" s="140" t="s">
        <v>52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251</v>
      </c>
      <c r="AT145" s="143" t="s">
        <v>246</v>
      </c>
      <c r="AU145" s="143" t="s">
        <v>96</v>
      </c>
      <c r="AY145" s="17" t="s">
        <v>245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94</v>
      </c>
      <c r="BK145" s="144">
        <f>ROUND(I145*H145,2)</f>
        <v>0</v>
      </c>
      <c r="BL145" s="17" t="s">
        <v>251</v>
      </c>
      <c r="BM145" s="143" t="s">
        <v>997</v>
      </c>
    </row>
    <row r="146" spans="2:65" s="12" customFormat="1" ht="11.25">
      <c r="B146" s="152"/>
      <c r="D146" s="146" t="s">
        <v>253</v>
      </c>
      <c r="E146" s="153" t="s">
        <v>1</v>
      </c>
      <c r="F146" s="154" t="s">
        <v>998</v>
      </c>
      <c r="H146" s="155">
        <v>28.577999999999999</v>
      </c>
      <c r="I146" s="156"/>
      <c r="L146" s="152"/>
      <c r="M146" s="157"/>
      <c r="T146" s="158"/>
      <c r="AT146" s="153" t="s">
        <v>253</v>
      </c>
      <c r="AU146" s="153" t="s">
        <v>96</v>
      </c>
      <c r="AV146" s="12" t="s">
        <v>96</v>
      </c>
      <c r="AW146" s="12" t="s">
        <v>40</v>
      </c>
      <c r="AX146" s="12" t="s">
        <v>94</v>
      </c>
      <c r="AY146" s="153" t="s">
        <v>245</v>
      </c>
    </row>
    <row r="147" spans="2:65" s="1" customFormat="1" ht="24.2" customHeight="1">
      <c r="B147" s="33"/>
      <c r="C147" s="132" t="s">
        <v>276</v>
      </c>
      <c r="D147" s="132" t="s">
        <v>246</v>
      </c>
      <c r="E147" s="133" t="s">
        <v>348</v>
      </c>
      <c r="F147" s="134" t="s">
        <v>349</v>
      </c>
      <c r="G147" s="135" t="s">
        <v>350</v>
      </c>
      <c r="H147" s="136">
        <v>0.5</v>
      </c>
      <c r="I147" s="137"/>
      <c r="J147" s="138">
        <f>ROUND(I147*H147,2)</f>
        <v>0</v>
      </c>
      <c r="K147" s="134" t="s">
        <v>250</v>
      </c>
      <c r="L147" s="33"/>
      <c r="M147" s="139" t="s">
        <v>1</v>
      </c>
      <c r="N147" s="140" t="s">
        <v>52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251</v>
      </c>
      <c r="AT147" s="143" t="s">
        <v>246</v>
      </c>
      <c r="AU147" s="143" t="s">
        <v>96</v>
      </c>
      <c r="AY147" s="17" t="s">
        <v>245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94</v>
      </c>
      <c r="BK147" s="144">
        <f>ROUND(I147*H147,2)</f>
        <v>0</v>
      </c>
      <c r="BL147" s="17" t="s">
        <v>251</v>
      </c>
      <c r="BM147" s="143" t="s">
        <v>2110</v>
      </c>
    </row>
    <row r="148" spans="2:65" s="12" customFormat="1" ht="11.25">
      <c r="B148" s="152"/>
      <c r="D148" s="146" t="s">
        <v>253</v>
      </c>
      <c r="E148" s="153" t="s">
        <v>1</v>
      </c>
      <c r="F148" s="154" t="s">
        <v>2111</v>
      </c>
      <c r="H148" s="155">
        <v>0.5</v>
      </c>
      <c r="I148" s="156"/>
      <c r="L148" s="152"/>
      <c r="M148" s="157"/>
      <c r="T148" s="158"/>
      <c r="AT148" s="153" t="s">
        <v>253</v>
      </c>
      <c r="AU148" s="153" t="s">
        <v>96</v>
      </c>
      <c r="AV148" s="12" t="s">
        <v>96</v>
      </c>
      <c r="AW148" s="12" t="s">
        <v>40</v>
      </c>
      <c r="AX148" s="12" t="s">
        <v>94</v>
      </c>
      <c r="AY148" s="153" t="s">
        <v>245</v>
      </c>
    </row>
    <row r="149" spans="2:65" s="1" customFormat="1" ht="21.75" customHeight="1">
      <c r="B149" s="33"/>
      <c r="C149" s="132" t="s">
        <v>283</v>
      </c>
      <c r="D149" s="132" t="s">
        <v>246</v>
      </c>
      <c r="E149" s="133" t="s">
        <v>293</v>
      </c>
      <c r="F149" s="134" t="s">
        <v>294</v>
      </c>
      <c r="G149" s="135" t="s">
        <v>258</v>
      </c>
      <c r="H149" s="136">
        <v>1.25</v>
      </c>
      <c r="I149" s="137"/>
      <c r="J149" s="138">
        <f>ROUND(I149*H149,2)</f>
        <v>0</v>
      </c>
      <c r="K149" s="134" t="s">
        <v>250</v>
      </c>
      <c r="L149" s="33"/>
      <c r="M149" s="139" t="s">
        <v>1</v>
      </c>
      <c r="N149" s="140" t="s">
        <v>52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251</v>
      </c>
      <c r="AT149" s="143" t="s">
        <v>246</v>
      </c>
      <c r="AU149" s="143" t="s">
        <v>96</v>
      </c>
      <c r="AY149" s="17" t="s">
        <v>245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94</v>
      </c>
      <c r="BK149" s="144">
        <f>ROUND(I149*H149,2)</f>
        <v>0</v>
      </c>
      <c r="BL149" s="17" t="s">
        <v>251</v>
      </c>
      <c r="BM149" s="143" t="s">
        <v>2112</v>
      </c>
    </row>
    <row r="150" spans="2:65" s="12" customFormat="1" ht="11.25">
      <c r="B150" s="152"/>
      <c r="D150" s="146" t="s">
        <v>253</v>
      </c>
      <c r="E150" s="153" t="s">
        <v>1</v>
      </c>
      <c r="F150" s="154" t="s">
        <v>2113</v>
      </c>
      <c r="H150" s="155">
        <v>1.25</v>
      </c>
      <c r="I150" s="156"/>
      <c r="L150" s="152"/>
      <c r="M150" s="157"/>
      <c r="T150" s="158"/>
      <c r="AT150" s="153" t="s">
        <v>253</v>
      </c>
      <c r="AU150" s="153" t="s">
        <v>96</v>
      </c>
      <c r="AV150" s="12" t="s">
        <v>96</v>
      </c>
      <c r="AW150" s="12" t="s">
        <v>40</v>
      </c>
      <c r="AX150" s="12" t="s">
        <v>94</v>
      </c>
      <c r="AY150" s="153" t="s">
        <v>245</v>
      </c>
    </row>
    <row r="151" spans="2:65" s="1" customFormat="1" ht="24.2" customHeight="1">
      <c r="B151" s="33"/>
      <c r="C151" s="132" t="s">
        <v>194</v>
      </c>
      <c r="D151" s="132" t="s">
        <v>246</v>
      </c>
      <c r="E151" s="133" t="s">
        <v>297</v>
      </c>
      <c r="F151" s="134" t="s">
        <v>298</v>
      </c>
      <c r="G151" s="135" t="s">
        <v>258</v>
      </c>
      <c r="H151" s="136">
        <v>32.5</v>
      </c>
      <c r="I151" s="137"/>
      <c r="J151" s="138">
        <f>ROUND(I151*H151,2)</f>
        <v>0</v>
      </c>
      <c r="K151" s="134" t="s">
        <v>250</v>
      </c>
      <c r="L151" s="33"/>
      <c r="M151" s="139" t="s">
        <v>1</v>
      </c>
      <c r="N151" s="140" t="s">
        <v>52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251</v>
      </c>
      <c r="AT151" s="143" t="s">
        <v>246</v>
      </c>
      <c r="AU151" s="143" t="s">
        <v>96</v>
      </c>
      <c r="AY151" s="17" t="s">
        <v>245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94</v>
      </c>
      <c r="BK151" s="144">
        <f>ROUND(I151*H151,2)</f>
        <v>0</v>
      </c>
      <c r="BL151" s="17" t="s">
        <v>251</v>
      </c>
      <c r="BM151" s="143" t="s">
        <v>2114</v>
      </c>
    </row>
    <row r="152" spans="2:65" s="12" customFormat="1" ht="11.25">
      <c r="B152" s="152"/>
      <c r="D152" s="146" t="s">
        <v>253</v>
      </c>
      <c r="F152" s="154" t="s">
        <v>2115</v>
      </c>
      <c r="H152" s="155">
        <v>32.5</v>
      </c>
      <c r="I152" s="156"/>
      <c r="L152" s="152"/>
      <c r="M152" s="157"/>
      <c r="T152" s="158"/>
      <c r="AT152" s="153" t="s">
        <v>253</v>
      </c>
      <c r="AU152" s="153" t="s">
        <v>96</v>
      </c>
      <c r="AV152" s="12" t="s">
        <v>96</v>
      </c>
      <c r="AW152" s="12" t="s">
        <v>4</v>
      </c>
      <c r="AX152" s="12" t="s">
        <v>94</v>
      </c>
      <c r="AY152" s="153" t="s">
        <v>245</v>
      </c>
    </row>
    <row r="153" spans="2:65" s="1" customFormat="1" ht="37.9" customHeight="1">
      <c r="B153" s="33"/>
      <c r="C153" s="132" t="s">
        <v>189</v>
      </c>
      <c r="D153" s="132" t="s">
        <v>246</v>
      </c>
      <c r="E153" s="133" t="s">
        <v>302</v>
      </c>
      <c r="F153" s="134" t="s">
        <v>303</v>
      </c>
      <c r="G153" s="135" t="s">
        <v>258</v>
      </c>
      <c r="H153" s="136">
        <v>1.25</v>
      </c>
      <c r="I153" s="137"/>
      <c r="J153" s="138">
        <f>ROUND(I153*H153,2)</f>
        <v>0</v>
      </c>
      <c r="K153" s="134" t="s">
        <v>266</v>
      </c>
      <c r="L153" s="33"/>
      <c r="M153" s="139" t="s">
        <v>1</v>
      </c>
      <c r="N153" s="140" t="s">
        <v>52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251</v>
      </c>
      <c r="AT153" s="143" t="s">
        <v>246</v>
      </c>
      <c r="AU153" s="143" t="s">
        <v>96</v>
      </c>
      <c r="AY153" s="17" t="s">
        <v>245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94</v>
      </c>
      <c r="BK153" s="144">
        <f>ROUND(I153*H153,2)</f>
        <v>0</v>
      </c>
      <c r="BL153" s="17" t="s">
        <v>251</v>
      </c>
      <c r="BM153" s="143" t="s">
        <v>2116</v>
      </c>
    </row>
    <row r="154" spans="2:65" s="10" customFormat="1" ht="22.9" customHeight="1">
      <c r="B154" s="122"/>
      <c r="D154" s="123" t="s">
        <v>86</v>
      </c>
      <c r="E154" s="175" t="s">
        <v>96</v>
      </c>
      <c r="F154" s="175" t="s">
        <v>999</v>
      </c>
      <c r="I154" s="125"/>
      <c r="J154" s="176">
        <f>BK154</f>
        <v>0</v>
      </c>
      <c r="L154" s="122"/>
      <c r="M154" s="127"/>
      <c r="P154" s="128">
        <f>SUM(P155:P180)</f>
        <v>0</v>
      </c>
      <c r="R154" s="128">
        <f>SUM(R155:R180)</f>
        <v>22.568028099999999</v>
      </c>
      <c r="T154" s="129">
        <f>SUM(T155:T180)</f>
        <v>0</v>
      </c>
      <c r="AR154" s="123" t="s">
        <v>94</v>
      </c>
      <c r="AT154" s="130" t="s">
        <v>86</v>
      </c>
      <c r="AU154" s="130" t="s">
        <v>94</v>
      </c>
      <c r="AY154" s="123" t="s">
        <v>245</v>
      </c>
      <c r="BK154" s="131">
        <f>SUM(BK155:BK180)</f>
        <v>0</v>
      </c>
    </row>
    <row r="155" spans="2:65" s="1" customFormat="1" ht="24.2" customHeight="1">
      <c r="B155" s="33"/>
      <c r="C155" s="132" t="s">
        <v>296</v>
      </c>
      <c r="D155" s="132" t="s">
        <v>246</v>
      </c>
      <c r="E155" s="133" t="s">
        <v>1000</v>
      </c>
      <c r="F155" s="134" t="s">
        <v>1001</v>
      </c>
      <c r="G155" s="135" t="s">
        <v>350</v>
      </c>
      <c r="H155" s="136">
        <v>1.671</v>
      </c>
      <c r="I155" s="137"/>
      <c r="J155" s="138">
        <f>ROUND(I155*H155,2)</f>
        <v>0</v>
      </c>
      <c r="K155" s="134" t="s">
        <v>250</v>
      </c>
      <c r="L155" s="33"/>
      <c r="M155" s="139" t="s">
        <v>1</v>
      </c>
      <c r="N155" s="140" t="s">
        <v>52</v>
      </c>
      <c r="P155" s="141">
        <f>O155*H155</f>
        <v>0</v>
      </c>
      <c r="Q155" s="141">
        <v>1.98</v>
      </c>
      <c r="R155" s="141">
        <f>Q155*H155</f>
        <v>3.3085800000000001</v>
      </c>
      <c r="S155" s="141">
        <v>0</v>
      </c>
      <c r="T155" s="142">
        <f>S155*H155</f>
        <v>0</v>
      </c>
      <c r="AR155" s="143" t="s">
        <v>251</v>
      </c>
      <c r="AT155" s="143" t="s">
        <v>246</v>
      </c>
      <c r="AU155" s="143" t="s">
        <v>96</v>
      </c>
      <c r="AY155" s="17" t="s">
        <v>245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94</v>
      </c>
      <c r="BK155" s="144">
        <f>ROUND(I155*H155,2)</f>
        <v>0</v>
      </c>
      <c r="BL155" s="17" t="s">
        <v>251</v>
      </c>
      <c r="BM155" s="143" t="s">
        <v>1002</v>
      </c>
    </row>
    <row r="156" spans="2:65" s="11" customFormat="1" ht="11.25">
      <c r="B156" s="145"/>
      <c r="D156" s="146" t="s">
        <v>253</v>
      </c>
      <c r="E156" s="147" t="s">
        <v>1</v>
      </c>
      <c r="F156" s="148" t="s">
        <v>2117</v>
      </c>
      <c r="H156" s="147" t="s">
        <v>1</v>
      </c>
      <c r="I156" s="149"/>
      <c r="L156" s="145"/>
      <c r="M156" s="150"/>
      <c r="T156" s="151"/>
      <c r="AT156" s="147" t="s">
        <v>253</v>
      </c>
      <c r="AU156" s="147" t="s">
        <v>96</v>
      </c>
      <c r="AV156" s="11" t="s">
        <v>94</v>
      </c>
      <c r="AW156" s="11" t="s">
        <v>40</v>
      </c>
      <c r="AX156" s="11" t="s">
        <v>87</v>
      </c>
      <c r="AY156" s="147" t="s">
        <v>245</v>
      </c>
    </row>
    <row r="157" spans="2:65" s="12" customFormat="1" ht="11.25">
      <c r="B157" s="152"/>
      <c r="D157" s="146" t="s">
        <v>253</v>
      </c>
      <c r="E157" s="153" t="s">
        <v>1</v>
      </c>
      <c r="F157" s="154" t="s">
        <v>2118</v>
      </c>
      <c r="H157" s="155">
        <v>1.472</v>
      </c>
      <c r="I157" s="156"/>
      <c r="L157" s="152"/>
      <c r="M157" s="157"/>
      <c r="T157" s="158"/>
      <c r="AT157" s="153" t="s">
        <v>253</v>
      </c>
      <c r="AU157" s="153" t="s">
        <v>96</v>
      </c>
      <c r="AV157" s="12" t="s">
        <v>96</v>
      </c>
      <c r="AW157" s="12" t="s">
        <v>40</v>
      </c>
      <c r="AX157" s="12" t="s">
        <v>87</v>
      </c>
      <c r="AY157" s="153" t="s">
        <v>245</v>
      </c>
    </row>
    <row r="158" spans="2:65" s="12" customFormat="1" ht="11.25">
      <c r="B158" s="152"/>
      <c r="D158" s="146" t="s">
        <v>253</v>
      </c>
      <c r="E158" s="153" t="s">
        <v>1</v>
      </c>
      <c r="F158" s="154" t="s">
        <v>2119</v>
      </c>
      <c r="H158" s="155">
        <v>7.1999999999999995E-2</v>
      </c>
      <c r="I158" s="156"/>
      <c r="L158" s="152"/>
      <c r="M158" s="157"/>
      <c r="T158" s="158"/>
      <c r="AT158" s="153" t="s">
        <v>253</v>
      </c>
      <c r="AU158" s="153" t="s">
        <v>96</v>
      </c>
      <c r="AV158" s="12" t="s">
        <v>96</v>
      </c>
      <c r="AW158" s="12" t="s">
        <v>40</v>
      </c>
      <c r="AX158" s="12" t="s">
        <v>87</v>
      </c>
      <c r="AY158" s="153" t="s">
        <v>245</v>
      </c>
    </row>
    <row r="159" spans="2:65" s="12" customFormat="1" ht="11.25">
      <c r="B159" s="152"/>
      <c r="D159" s="146" t="s">
        <v>253</v>
      </c>
      <c r="E159" s="153" t="s">
        <v>1</v>
      </c>
      <c r="F159" s="154" t="s">
        <v>2120</v>
      </c>
      <c r="H159" s="155">
        <v>2.7E-2</v>
      </c>
      <c r="I159" s="156"/>
      <c r="L159" s="152"/>
      <c r="M159" s="157"/>
      <c r="T159" s="158"/>
      <c r="AT159" s="153" t="s">
        <v>253</v>
      </c>
      <c r="AU159" s="153" t="s">
        <v>96</v>
      </c>
      <c r="AV159" s="12" t="s">
        <v>96</v>
      </c>
      <c r="AW159" s="12" t="s">
        <v>40</v>
      </c>
      <c r="AX159" s="12" t="s">
        <v>87</v>
      </c>
      <c r="AY159" s="153" t="s">
        <v>245</v>
      </c>
    </row>
    <row r="160" spans="2:65" s="12" customFormat="1" ht="11.25">
      <c r="B160" s="152"/>
      <c r="D160" s="146" t="s">
        <v>253</v>
      </c>
      <c r="E160" s="153" t="s">
        <v>1</v>
      </c>
      <c r="F160" s="154" t="s">
        <v>2121</v>
      </c>
      <c r="H160" s="155">
        <v>0.1</v>
      </c>
      <c r="I160" s="156"/>
      <c r="L160" s="152"/>
      <c r="M160" s="157"/>
      <c r="T160" s="158"/>
      <c r="AT160" s="153" t="s">
        <v>253</v>
      </c>
      <c r="AU160" s="153" t="s">
        <v>96</v>
      </c>
      <c r="AV160" s="12" t="s">
        <v>96</v>
      </c>
      <c r="AW160" s="12" t="s">
        <v>40</v>
      </c>
      <c r="AX160" s="12" t="s">
        <v>87</v>
      </c>
      <c r="AY160" s="153" t="s">
        <v>245</v>
      </c>
    </row>
    <row r="161" spans="2:65" s="13" customFormat="1" ht="11.25">
      <c r="B161" s="159"/>
      <c r="D161" s="146" t="s">
        <v>253</v>
      </c>
      <c r="E161" s="160" t="s">
        <v>1005</v>
      </c>
      <c r="F161" s="161" t="s">
        <v>275</v>
      </c>
      <c r="H161" s="162">
        <v>1.671</v>
      </c>
      <c r="I161" s="163"/>
      <c r="L161" s="159"/>
      <c r="M161" s="164"/>
      <c r="T161" s="165"/>
      <c r="AT161" s="160" t="s">
        <v>253</v>
      </c>
      <c r="AU161" s="160" t="s">
        <v>96</v>
      </c>
      <c r="AV161" s="13" t="s">
        <v>251</v>
      </c>
      <c r="AW161" s="13" t="s">
        <v>40</v>
      </c>
      <c r="AX161" s="13" t="s">
        <v>94</v>
      </c>
      <c r="AY161" s="160" t="s">
        <v>245</v>
      </c>
    </row>
    <row r="162" spans="2:65" s="1" customFormat="1" ht="16.5" customHeight="1">
      <c r="B162" s="33"/>
      <c r="C162" s="132" t="s">
        <v>301</v>
      </c>
      <c r="D162" s="132" t="s">
        <v>246</v>
      </c>
      <c r="E162" s="133" t="s">
        <v>1006</v>
      </c>
      <c r="F162" s="134" t="s">
        <v>1007</v>
      </c>
      <c r="G162" s="135" t="s">
        <v>350</v>
      </c>
      <c r="H162" s="136">
        <v>8.2550000000000008</v>
      </c>
      <c r="I162" s="137"/>
      <c r="J162" s="138">
        <f>ROUND(I162*H162,2)</f>
        <v>0</v>
      </c>
      <c r="K162" s="134" t="s">
        <v>250</v>
      </c>
      <c r="L162" s="33"/>
      <c r="M162" s="139" t="s">
        <v>1</v>
      </c>
      <c r="N162" s="140" t="s">
        <v>52</v>
      </c>
      <c r="P162" s="141">
        <f>O162*H162</f>
        <v>0</v>
      </c>
      <c r="Q162" s="141">
        <v>2.3010199999999998</v>
      </c>
      <c r="R162" s="141">
        <f>Q162*H162</f>
        <v>18.994920100000002</v>
      </c>
      <c r="S162" s="141">
        <v>0</v>
      </c>
      <c r="T162" s="142">
        <f>S162*H162</f>
        <v>0</v>
      </c>
      <c r="AR162" s="143" t="s">
        <v>251</v>
      </c>
      <c r="AT162" s="143" t="s">
        <v>246</v>
      </c>
      <c r="AU162" s="143" t="s">
        <v>96</v>
      </c>
      <c r="AY162" s="17" t="s">
        <v>245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94</v>
      </c>
      <c r="BK162" s="144">
        <f>ROUND(I162*H162,2)</f>
        <v>0</v>
      </c>
      <c r="BL162" s="17" t="s">
        <v>251</v>
      </c>
      <c r="BM162" s="143" t="s">
        <v>1008</v>
      </c>
    </row>
    <row r="163" spans="2:65" s="12" customFormat="1" ht="11.25">
      <c r="B163" s="152"/>
      <c r="D163" s="146" t="s">
        <v>253</v>
      </c>
      <c r="E163" s="153" t="s">
        <v>1</v>
      </c>
      <c r="F163" s="154" t="s">
        <v>2122</v>
      </c>
      <c r="H163" s="155">
        <v>7.36</v>
      </c>
      <c r="I163" s="156"/>
      <c r="L163" s="152"/>
      <c r="M163" s="157"/>
      <c r="T163" s="158"/>
      <c r="AT163" s="153" t="s">
        <v>253</v>
      </c>
      <c r="AU163" s="153" t="s">
        <v>96</v>
      </c>
      <c r="AV163" s="12" t="s">
        <v>96</v>
      </c>
      <c r="AW163" s="12" t="s">
        <v>40</v>
      </c>
      <c r="AX163" s="12" t="s">
        <v>87</v>
      </c>
      <c r="AY163" s="153" t="s">
        <v>245</v>
      </c>
    </row>
    <row r="164" spans="2:65" s="12" customFormat="1" ht="11.25">
      <c r="B164" s="152"/>
      <c r="D164" s="146" t="s">
        <v>253</v>
      </c>
      <c r="E164" s="153" t="s">
        <v>1</v>
      </c>
      <c r="F164" s="154" t="s">
        <v>2123</v>
      </c>
      <c r="H164" s="155">
        <v>0.36</v>
      </c>
      <c r="I164" s="156"/>
      <c r="L164" s="152"/>
      <c r="M164" s="157"/>
      <c r="T164" s="158"/>
      <c r="AT164" s="153" t="s">
        <v>253</v>
      </c>
      <c r="AU164" s="153" t="s">
        <v>96</v>
      </c>
      <c r="AV164" s="12" t="s">
        <v>96</v>
      </c>
      <c r="AW164" s="12" t="s">
        <v>40</v>
      </c>
      <c r="AX164" s="12" t="s">
        <v>87</v>
      </c>
      <c r="AY164" s="153" t="s">
        <v>245</v>
      </c>
    </row>
    <row r="165" spans="2:65" s="12" customFormat="1" ht="11.25">
      <c r="B165" s="152"/>
      <c r="D165" s="146" t="s">
        <v>253</v>
      </c>
      <c r="E165" s="153" t="s">
        <v>1</v>
      </c>
      <c r="F165" s="154" t="s">
        <v>2124</v>
      </c>
      <c r="H165" s="155">
        <v>0.13500000000000001</v>
      </c>
      <c r="I165" s="156"/>
      <c r="L165" s="152"/>
      <c r="M165" s="157"/>
      <c r="T165" s="158"/>
      <c r="AT165" s="153" t="s">
        <v>253</v>
      </c>
      <c r="AU165" s="153" t="s">
        <v>96</v>
      </c>
      <c r="AV165" s="12" t="s">
        <v>96</v>
      </c>
      <c r="AW165" s="12" t="s">
        <v>40</v>
      </c>
      <c r="AX165" s="12" t="s">
        <v>87</v>
      </c>
      <c r="AY165" s="153" t="s">
        <v>245</v>
      </c>
    </row>
    <row r="166" spans="2:65" s="12" customFormat="1" ht="11.25">
      <c r="B166" s="152"/>
      <c r="D166" s="146" t="s">
        <v>253</v>
      </c>
      <c r="E166" s="153" t="s">
        <v>1</v>
      </c>
      <c r="F166" s="154" t="s">
        <v>2125</v>
      </c>
      <c r="H166" s="155">
        <v>0.4</v>
      </c>
      <c r="I166" s="156"/>
      <c r="L166" s="152"/>
      <c r="M166" s="157"/>
      <c r="T166" s="158"/>
      <c r="AT166" s="153" t="s">
        <v>253</v>
      </c>
      <c r="AU166" s="153" t="s">
        <v>96</v>
      </c>
      <c r="AV166" s="12" t="s">
        <v>96</v>
      </c>
      <c r="AW166" s="12" t="s">
        <v>40</v>
      </c>
      <c r="AX166" s="12" t="s">
        <v>87</v>
      </c>
      <c r="AY166" s="153" t="s">
        <v>245</v>
      </c>
    </row>
    <row r="167" spans="2:65" s="13" customFormat="1" ht="11.25">
      <c r="B167" s="159"/>
      <c r="D167" s="146" t="s">
        <v>253</v>
      </c>
      <c r="E167" s="160" t="s">
        <v>1010</v>
      </c>
      <c r="F167" s="161" t="s">
        <v>275</v>
      </c>
      <c r="H167" s="162">
        <v>8.2550000000000008</v>
      </c>
      <c r="I167" s="163"/>
      <c r="L167" s="159"/>
      <c r="M167" s="164"/>
      <c r="T167" s="165"/>
      <c r="AT167" s="160" t="s">
        <v>253</v>
      </c>
      <c r="AU167" s="160" t="s">
        <v>96</v>
      </c>
      <c r="AV167" s="13" t="s">
        <v>251</v>
      </c>
      <c r="AW167" s="13" t="s">
        <v>40</v>
      </c>
      <c r="AX167" s="13" t="s">
        <v>94</v>
      </c>
      <c r="AY167" s="160" t="s">
        <v>245</v>
      </c>
    </row>
    <row r="168" spans="2:65" s="1" customFormat="1" ht="16.5" customHeight="1">
      <c r="B168" s="33"/>
      <c r="C168" s="132" t="s">
        <v>8</v>
      </c>
      <c r="D168" s="132" t="s">
        <v>246</v>
      </c>
      <c r="E168" s="133" t="s">
        <v>1011</v>
      </c>
      <c r="F168" s="134" t="s">
        <v>1012</v>
      </c>
      <c r="G168" s="135" t="s">
        <v>249</v>
      </c>
      <c r="H168" s="136">
        <v>100.2</v>
      </c>
      <c r="I168" s="137"/>
      <c r="J168" s="138">
        <f>ROUND(I168*H168,2)</f>
        <v>0</v>
      </c>
      <c r="K168" s="134" t="s">
        <v>250</v>
      </c>
      <c r="L168" s="33"/>
      <c r="M168" s="139" t="s">
        <v>1</v>
      </c>
      <c r="N168" s="140" t="s">
        <v>52</v>
      </c>
      <c r="P168" s="141">
        <f>O168*H168</f>
        <v>0</v>
      </c>
      <c r="Q168" s="141">
        <v>2.64E-3</v>
      </c>
      <c r="R168" s="141">
        <f>Q168*H168</f>
        <v>0.26452799999999999</v>
      </c>
      <c r="S168" s="141">
        <v>0</v>
      </c>
      <c r="T168" s="142">
        <f>S168*H168</f>
        <v>0</v>
      </c>
      <c r="AR168" s="143" t="s">
        <v>251</v>
      </c>
      <c r="AT168" s="143" t="s">
        <v>246</v>
      </c>
      <c r="AU168" s="143" t="s">
        <v>96</v>
      </c>
      <c r="AY168" s="17" t="s">
        <v>245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94</v>
      </c>
      <c r="BK168" s="144">
        <f>ROUND(I168*H168,2)</f>
        <v>0</v>
      </c>
      <c r="BL168" s="17" t="s">
        <v>251</v>
      </c>
      <c r="BM168" s="143" t="s">
        <v>1013</v>
      </c>
    </row>
    <row r="169" spans="2:65" s="12" customFormat="1" ht="11.25">
      <c r="B169" s="152"/>
      <c r="D169" s="146" t="s">
        <v>253</v>
      </c>
      <c r="E169" s="153" t="s">
        <v>1</v>
      </c>
      <c r="F169" s="154" t="s">
        <v>2126</v>
      </c>
      <c r="H169" s="155">
        <v>92</v>
      </c>
      <c r="I169" s="156"/>
      <c r="L169" s="152"/>
      <c r="M169" s="157"/>
      <c r="T169" s="158"/>
      <c r="AT169" s="153" t="s">
        <v>253</v>
      </c>
      <c r="AU169" s="153" t="s">
        <v>96</v>
      </c>
      <c r="AV169" s="12" t="s">
        <v>96</v>
      </c>
      <c r="AW169" s="12" t="s">
        <v>40</v>
      </c>
      <c r="AX169" s="12" t="s">
        <v>87</v>
      </c>
      <c r="AY169" s="153" t="s">
        <v>245</v>
      </c>
    </row>
    <row r="170" spans="2:65" s="12" customFormat="1" ht="11.25">
      <c r="B170" s="152"/>
      <c r="D170" s="146" t="s">
        <v>253</v>
      </c>
      <c r="E170" s="153" t="s">
        <v>1</v>
      </c>
      <c r="F170" s="154" t="s">
        <v>2127</v>
      </c>
      <c r="H170" s="155">
        <v>4.8</v>
      </c>
      <c r="I170" s="156"/>
      <c r="L170" s="152"/>
      <c r="M170" s="157"/>
      <c r="T170" s="158"/>
      <c r="AT170" s="153" t="s">
        <v>253</v>
      </c>
      <c r="AU170" s="153" t="s">
        <v>96</v>
      </c>
      <c r="AV170" s="12" t="s">
        <v>96</v>
      </c>
      <c r="AW170" s="12" t="s">
        <v>40</v>
      </c>
      <c r="AX170" s="12" t="s">
        <v>87</v>
      </c>
      <c r="AY170" s="153" t="s">
        <v>245</v>
      </c>
    </row>
    <row r="171" spans="2:65" s="12" customFormat="1" ht="11.25">
      <c r="B171" s="152"/>
      <c r="D171" s="146" t="s">
        <v>253</v>
      </c>
      <c r="E171" s="153" t="s">
        <v>1</v>
      </c>
      <c r="F171" s="154" t="s">
        <v>2128</v>
      </c>
      <c r="H171" s="155">
        <v>1.8</v>
      </c>
      <c r="I171" s="156"/>
      <c r="L171" s="152"/>
      <c r="M171" s="157"/>
      <c r="T171" s="158"/>
      <c r="AT171" s="153" t="s">
        <v>253</v>
      </c>
      <c r="AU171" s="153" t="s">
        <v>96</v>
      </c>
      <c r="AV171" s="12" t="s">
        <v>96</v>
      </c>
      <c r="AW171" s="12" t="s">
        <v>40</v>
      </c>
      <c r="AX171" s="12" t="s">
        <v>87</v>
      </c>
      <c r="AY171" s="153" t="s">
        <v>245</v>
      </c>
    </row>
    <row r="172" spans="2:65" s="12" customFormat="1" ht="11.25">
      <c r="B172" s="152"/>
      <c r="D172" s="146" t="s">
        <v>253</v>
      </c>
      <c r="E172" s="153" t="s">
        <v>1</v>
      </c>
      <c r="F172" s="154" t="s">
        <v>2129</v>
      </c>
      <c r="H172" s="155">
        <v>1.6</v>
      </c>
      <c r="I172" s="156"/>
      <c r="L172" s="152"/>
      <c r="M172" s="157"/>
      <c r="T172" s="158"/>
      <c r="AT172" s="153" t="s">
        <v>253</v>
      </c>
      <c r="AU172" s="153" t="s">
        <v>96</v>
      </c>
      <c r="AV172" s="12" t="s">
        <v>96</v>
      </c>
      <c r="AW172" s="12" t="s">
        <v>40</v>
      </c>
      <c r="AX172" s="12" t="s">
        <v>87</v>
      </c>
      <c r="AY172" s="153" t="s">
        <v>245</v>
      </c>
    </row>
    <row r="173" spans="2:65" s="13" customFormat="1" ht="11.25">
      <c r="B173" s="159"/>
      <c r="D173" s="146" t="s">
        <v>253</v>
      </c>
      <c r="E173" s="160" t="s">
        <v>1</v>
      </c>
      <c r="F173" s="161" t="s">
        <v>275</v>
      </c>
      <c r="H173" s="162">
        <v>100.2</v>
      </c>
      <c r="I173" s="163"/>
      <c r="L173" s="159"/>
      <c r="M173" s="164"/>
      <c r="T173" s="165"/>
      <c r="AT173" s="160" t="s">
        <v>253</v>
      </c>
      <c r="AU173" s="160" t="s">
        <v>96</v>
      </c>
      <c r="AV173" s="13" t="s">
        <v>251</v>
      </c>
      <c r="AW173" s="13" t="s">
        <v>40</v>
      </c>
      <c r="AX173" s="13" t="s">
        <v>94</v>
      </c>
      <c r="AY173" s="160" t="s">
        <v>245</v>
      </c>
    </row>
    <row r="174" spans="2:65" s="1" customFormat="1" ht="16.5" customHeight="1">
      <c r="B174" s="33"/>
      <c r="C174" s="132" t="s">
        <v>314</v>
      </c>
      <c r="D174" s="132" t="s">
        <v>246</v>
      </c>
      <c r="E174" s="133" t="s">
        <v>1015</v>
      </c>
      <c r="F174" s="134" t="s">
        <v>1016</v>
      </c>
      <c r="G174" s="135" t="s">
        <v>249</v>
      </c>
      <c r="H174" s="136">
        <v>100.2</v>
      </c>
      <c r="I174" s="137"/>
      <c r="J174" s="138">
        <f>ROUND(I174*H174,2)</f>
        <v>0</v>
      </c>
      <c r="K174" s="134" t="s">
        <v>250</v>
      </c>
      <c r="L174" s="33"/>
      <c r="M174" s="139" t="s">
        <v>1</v>
      </c>
      <c r="N174" s="140" t="s">
        <v>52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251</v>
      </c>
      <c r="AT174" s="143" t="s">
        <v>246</v>
      </c>
      <c r="AU174" s="143" t="s">
        <v>96</v>
      </c>
      <c r="AY174" s="17" t="s">
        <v>245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94</v>
      </c>
      <c r="BK174" s="144">
        <f>ROUND(I174*H174,2)</f>
        <v>0</v>
      </c>
      <c r="BL174" s="17" t="s">
        <v>251</v>
      </c>
      <c r="BM174" s="143" t="s">
        <v>1017</v>
      </c>
    </row>
    <row r="175" spans="2:65" s="1" customFormat="1" ht="37.9" customHeight="1">
      <c r="B175" s="33"/>
      <c r="C175" s="132" t="s">
        <v>322</v>
      </c>
      <c r="D175" s="132" t="s">
        <v>246</v>
      </c>
      <c r="E175" s="133" t="s">
        <v>2130</v>
      </c>
      <c r="F175" s="134" t="s">
        <v>2131</v>
      </c>
      <c r="G175" s="135" t="s">
        <v>334</v>
      </c>
      <c r="H175" s="136">
        <v>1</v>
      </c>
      <c r="I175" s="137"/>
      <c r="J175" s="138">
        <f>ROUND(I175*H175,2)</f>
        <v>0</v>
      </c>
      <c r="K175" s="134" t="s">
        <v>266</v>
      </c>
      <c r="L175" s="33"/>
      <c r="M175" s="139" t="s">
        <v>1</v>
      </c>
      <c r="N175" s="140" t="s">
        <v>52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251</v>
      </c>
      <c r="AT175" s="143" t="s">
        <v>246</v>
      </c>
      <c r="AU175" s="143" t="s">
        <v>96</v>
      </c>
      <c r="AY175" s="17" t="s">
        <v>245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94</v>
      </c>
      <c r="BK175" s="144">
        <f>ROUND(I175*H175,2)</f>
        <v>0</v>
      </c>
      <c r="BL175" s="17" t="s">
        <v>251</v>
      </c>
      <c r="BM175" s="143" t="s">
        <v>2132</v>
      </c>
    </row>
    <row r="176" spans="2:65" s="12" customFormat="1" ht="11.25">
      <c r="B176" s="152"/>
      <c r="D176" s="146" t="s">
        <v>253</v>
      </c>
      <c r="E176" s="153" t="s">
        <v>1</v>
      </c>
      <c r="F176" s="154" t="s">
        <v>2133</v>
      </c>
      <c r="H176" s="155">
        <v>1</v>
      </c>
      <c r="I176" s="156"/>
      <c r="L176" s="152"/>
      <c r="M176" s="157"/>
      <c r="T176" s="158"/>
      <c r="AT176" s="153" t="s">
        <v>253</v>
      </c>
      <c r="AU176" s="153" t="s">
        <v>96</v>
      </c>
      <c r="AV176" s="12" t="s">
        <v>96</v>
      </c>
      <c r="AW176" s="12" t="s">
        <v>40</v>
      </c>
      <c r="AX176" s="12" t="s">
        <v>94</v>
      </c>
      <c r="AY176" s="153" t="s">
        <v>245</v>
      </c>
    </row>
    <row r="177" spans="2:65" s="1" customFormat="1" ht="55.5" customHeight="1">
      <c r="B177" s="33"/>
      <c r="C177" s="132" t="s">
        <v>324</v>
      </c>
      <c r="D177" s="132" t="s">
        <v>246</v>
      </c>
      <c r="E177" s="133" t="s">
        <v>2134</v>
      </c>
      <c r="F177" s="134" t="s">
        <v>2135</v>
      </c>
      <c r="G177" s="135" t="s">
        <v>334</v>
      </c>
      <c r="H177" s="136">
        <v>2</v>
      </c>
      <c r="I177" s="137"/>
      <c r="J177" s="138">
        <f>ROUND(I177*H177,2)</f>
        <v>0</v>
      </c>
      <c r="K177" s="134" t="s">
        <v>266</v>
      </c>
      <c r="L177" s="33"/>
      <c r="M177" s="139" t="s">
        <v>1</v>
      </c>
      <c r="N177" s="140" t="s">
        <v>52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251</v>
      </c>
      <c r="AT177" s="143" t="s">
        <v>246</v>
      </c>
      <c r="AU177" s="143" t="s">
        <v>96</v>
      </c>
      <c r="AY177" s="17" t="s">
        <v>245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94</v>
      </c>
      <c r="BK177" s="144">
        <f>ROUND(I177*H177,2)</f>
        <v>0</v>
      </c>
      <c r="BL177" s="17" t="s">
        <v>251</v>
      </c>
      <c r="BM177" s="143" t="s">
        <v>2136</v>
      </c>
    </row>
    <row r="178" spans="2:65" s="12" customFormat="1" ht="11.25">
      <c r="B178" s="152"/>
      <c r="D178" s="146" t="s">
        <v>253</v>
      </c>
      <c r="E178" s="153" t="s">
        <v>1</v>
      </c>
      <c r="F178" s="154" t="s">
        <v>2137</v>
      </c>
      <c r="H178" s="155">
        <v>2</v>
      </c>
      <c r="I178" s="156"/>
      <c r="L178" s="152"/>
      <c r="M178" s="157"/>
      <c r="T178" s="158"/>
      <c r="AT178" s="153" t="s">
        <v>253</v>
      </c>
      <c r="AU178" s="153" t="s">
        <v>96</v>
      </c>
      <c r="AV178" s="12" t="s">
        <v>96</v>
      </c>
      <c r="AW178" s="12" t="s">
        <v>40</v>
      </c>
      <c r="AX178" s="12" t="s">
        <v>94</v>
      </c>
      <c r="AY178" s="153" t="s">
        <v>245</v>
      </c>
    </row>
    <row r="179" spans="2:65" s="1" customFormat="1" ht="49.15" customHeight="1">
      <c r="B179" s="33"/>
      <c r="C179" s="132" t="s">
        <v>327</v>
      </c>
      <c r="D179" s="132" t="s">
        <v>246</v>
      </c>
      <c r="E179" s="133" t="s">
        <v>2138</v>
      </c>
      <c r="F179" s="134" t="s">
        <v>2139</v>
      </c>
      <c r="G179" s="135" t="s">
        <v>334</v>
      </c>
      <c r="H179" s="136">
        <v>4</v>
      </c>
      <c r="I179" s="137"/>
      <c r="J179" s="138">
        <f>ROUND(I179*H179,2)</f>
        <v>0</v>
      </c>
      <c r="K179" s="134" t="s">
        <v>266</v>
      </c>
      <c r="L179" s="33"/>
      <c r="M179" s="139" t="s">
        <v>1</v>
      </c>
      <c r="N179" s="140" t="s">
        <v>52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251</v>
      </c>
      <c r="AT179" s="143" t="s">
        <v>246</v>
      </c>
      <c r="AU179" s="143" t="s">
        <v>96</v>
      </c>
      <c r="AY179" s="17" t="s">
        <v>245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94</v>
      </c>
      <c r="BK179" s="144">
        <f>ROUND(I179*H179,2)</f>
        <v>0</v>
      </c>
      <c r="BL179" s="17" t="s">
        <v>251</v>
      </c>
      <c r="BM179" s="143" t="s">
        <v>2140</v>
      </c>
    </row>
    <row r="180" spans="2:65" s="12" customFormat="1" ht="11.25">
      <c r="B180" s="152"/>
      <c r="D180" s="146" t="s">
        <v>253</v>
      </c>
      <c r="E180" s="153" t="s">
        <v>1</v>
      </c>
      <c r="F180" s="154" t="s">
        <v>2141</v>
      </c>
      <c r="H180" s="155">
        <v>4</v>
      </c>
      <c r="I180" s="156"/>
      <c r="L180" s="152"/>
      <c r="M180" s="157"/>
      <c r="T180" s="158"/>
      <c r="AT180" s="153" t="s">
        <v>253</v>
      </c>
      <c r="AU180" s="153" t="s">
        <v>96</v>
      </c>
      <c r="AV180" s="12" t="s">
        <v>96</v>
      </c>
      <c r="AW180" s="12" t="s">
        <v>40</v>
      </c>
      <c r="AX180" s="12" t="s">
        <v>94</v>
      </c>
      <c r="AY180" s="153" t="s">
        <v>245</v>
      </c>
    </row>
    <row r="181" spans="2:65" s="10" customFormat="1" ht="22.9" customHeight="1">
      <c r="B181" s="122"/>
      <c r="D181" s="123" t="s">
        <v>86</v>
      </c>
      <c r="E181" s="175" t="s">
        <v>189</v>
      </c>
      <c r="F181" s="175" t="s">
        <v>912</v>
      </c>
      <c r="I181" s="125"/>
      <c r="J181" s="176">
        <f>BK181</f>
        <v>0</v>
      </c>
      <c r="L181" s="122"/>
      <c r="M181" s="127"/>
      <c r="P181" s="128">
        <f>SUM(P182:P190)</f>
        <v>0</v>
      </c>
      <c r="R181" s="128">
        <f>SUM(R182:R190)</f>
        <v>2.9224000000000001</v>
      </c>
      <c r="T181" s="129">
        <f>SUM(T182:T190)</f>
        <v>0</v>
      </c>
      <c r="AR181" s="123" t="s">
        <v>94</v>
      </c>
      <c r="AT181" s="130" t="s">
        <v>86</v>
      </c>
      <c r="AU181" s="130" t="s">
        <v>94</v>
      </c>
      <c r="AY181" s="123" t="s">
        <v>245</v>
      </c>
      <c r="BK181" s="131">
        <f>SUM(BK182:BK190)</f>
        <v>0</v>
      </c>
    </row>
    <row r="182" spans="2:65" s="1" customFormat="1" ht="44.25" customHeight="1">
      <c r="B182" s="33"/>
      <c r="C182" s="132" t="s">
        <v>331</v>
      </c>
      <c r="D182" s="132" t="s">
        <v>246</v>
      </c>
      <c r="E182" s="133" t="s">
        <v>2142</v>
      </c>
      <c r="F182" s="134" t="s">
        <v>2143</v>
      </c>
      <c r="G182" s="135" t="s">
        <v>334</v>
      </c>
      <c r="H182" s="136">
        <v>3</v>
      </c>
      <c r="I182" s="137"/>
      <c r="J182" s="138">
        <f>ROUND(I182*H182,2)</f>
        <v>0</v>
      </c>
      <c r="K182" s="134" t="s">
        <v>266</v>
      </c>
      <c r="L182" s="33"/>
      <c r="M182" s="139" t="s">
        <v>1</v>
      </c>
      <c r="N182" s="140" t="s">
        <v>52</v>
      </c>
      <c r="P182" s="141">
        <f>O182*H182</f>
        <v>0</v>
      </c>
      <c r="Q182" s="141">
        <v>0.01</v>
      </c>
      <c r="R182" s="141">
        <f>Q182*H182</f>
        <v>0.03</v>
      </c>
      <c r="S182" s="141">
        <v>0</v>
      </c>
      <c r="T182" s="142">
        <f>S182*H182</f>
        <v>0</v>
      </c>
      <c r="AR182" s="143" t="s">
        <v>251</v>
      </c>
      <c r="AT182" s="143" t="s">
        <v>246</v>
      </c>
      <c r="AU182" s="143" t="s">
        <v>96</v>
      </c>
      <c r="AY182" s="17" t="s">
        <v>245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94</v>
      </c>
      <c r="BK182" s="144">
        <f>ROUND(I182*H182,2)</f>
        <v>0</v>
      </c>
      <c r="BL182" s="17" t="s">
        <v>251</v>
      </c>
      <c r="BM182" s="143" t="s">
        <v>2144</v>
      </c>
    </row>
    <row r="183" spans="2:65" s="12" customFormat="1" ht="11.25">
      <c r="B183" s="152"/>
      <c r="D183" s="146" t="s">
        <v>253</v>
      </c>
      <c r="E183" s="153" t="s">
        <v>1</v>
      </c>
      <c r="F183" s="154" t="s">
        <v>2145</v>
      </c>
      <c r="H183" s="155">
        <v>3</v>
      </c>
      <c r="I183" s="156"/>
      <c r="L183" s="152"/>
      <c r="M183" s="157"/>
      <c r="T183" s="158"/>
      <c r="AT183" s="153" t="s">
        <v>253</v>
      </c>
      <c r="AU183" s="153" t="s">
        <v>96</v>
      </c>
      <c r="AV183" s="12" t="s">
        <v>96</v>
      </c>
      <c r="AW183" s="12" t="s">
        <v>40</v>
      </c>
      <c r="AX183" s="12" t="s">
        <v>94</v>
      </c>
      <c r="AY183" s="153" t="s">
        <v>245</v>
      </c>
    </row>
    <row r="184" spans="2:65" s="1" customFormat="1" ht="37.9" customHeight="1">
      <c r="B184" s="33"/>
      <c r="C184" s="132" t="s">
        <v>337</v>
      </c>
      <c r="D184" s="132" t="s">
        <v>246</v>
      </c>
      <c r="E184" s="133" t="s">
        <v>2146</v>
      </c>
      <c r="F184" s="134" t="s">
        <v>2147</v>
      </c>
      <c r="G184" s="135" t="s">
        <v>334</v>
      </c>
      <c r="H184" s="136">
        <v>8</v>
      </c>
      <c r="I184" s="137"/>
      <c r="J184" s="138">
        <f>ROUND(I184*H184,2)</f>
        <v>0</v>
      </c>
      <c r="K184" s="134" t="s">
        <v>266</v>
      </c>
      <c r="L184" s="33"/>
      <c r="M184" s="139" t="s">
        <v>1</v>
      </c>
      <c r="N184" s="140" t="s">
        <v>52</v>
      </c>
      <c r="P184" s="141">
        <f>O184*H184</f>
        <v>0</v>
      </c>
      <c r="Q184" s="141">
        <v>2.0799999999999999E-2</v>
      </c>
      <c r="R184" s="141">
        <f>Q184*H184</f>
        <v>0.16639999999999999</v>
      </c>
      <c r="S184" s="141">
        <v>0</v>
      </c>
      <c r="T184" s="142">
        <f>S184*H184</f>
        <v>0</v>
      </c>
      <c r="AR184" s="143" t="s">
        <v>251</v>
      </c>
      <c r="AT184" s="143" t="s">
        <v>246</v>
      </c>
      <c r="AU184" s="143" t="s">
        <v>96</v>
      </c>
      <c r="AY184" s="17" t="s">
        <v>245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94</v>
      </c>
      <c r="BK184" s="144">
        <f>ROUND(I184*H184,2)</f>
        <v>0</v>
      </c>
      <c r="BL184" s="17" t="s">
        <v>251</v>
      </c>
      <c r="BM184" s="143" t="s">
        <v>2148</v>
      </c>
    </row>
    <row r="185" spans="2:65" s="12" customFormat="1" ht="11.25">
      <c r="B185" s="152"/>
      <c r="D185" s="146" t="s">
        <v>253</v>
      </c>
      <c r="E185" s="153" t="s">
        <v>1</v>
      </c>
      <c r="F185" s="154" t="s">
        <v>2149</v>
      </c>
      <c r="H185" s="155">
        <v>8</v>
      </c>
      <c r="I185" s="156"/>
      <c r="L185" s="152"/>
      <c r="M185" s="157"/>
      <c r="T185" s="158"/>
      <c r="AT185" s="153" t="s">
        <v>253</v>
      </c>
      <c r="AU185" s="153" t="s">
        <v>96</v>
      </c>
      <c r="AV185" s="12" t="s">
        <v>96</v>
      </c>
      <c r="AW185" s="12" t="s">
        <v>40</v>
      </c>
      <c r="AX185" s="12" t="s">
        <v>94</v>
      </c>
      <c r="AY185" s="153" t="s">
        <v>245</v>
      </c>
    </row>
    <row r="186" spans="2:65" s="1" customFormat="1" ht="37.9" customHeight="1">
      <c r="B186" s="33"/>
      <c r="C186" s="132" t="s">
        <v>342</v>
      </c>
      <c r="D186" s="132" t="s">
        <v>246</v>
      </c>
      <c r="E186" s="133" t="s">
        <v>2150</v>
      </c>
      <c r="F186" s="134" t="s">
        <v>2151</v>
      </c>
      <c r="G186" s="135" t="s">
        <v>334</v>
      </c>
      <c r="H186" s="136">
        <v>46</v>
      </c>
      <c r="I186" s="137"/>
      <c r="J186" s="138">
        <f>ROUND(I186*H186,2)</f>
        <v>0</v>
      </c>
      <c r="K186" s="134" t="s">
        <v>266</v>
      </c>
      <c r="L186" s="33"/>
      <c r="M186" s="139" t="s">
        <v>1</v>
      </c>
      <c r="N186" s="140" t="s">
        <v>52</v>
      </c>
      <c r="P186" s="141">
        <f>O186*H186</f>
        <v>0</v>
      </c>
      <c r="Q186" s="141">
        <v>5.8000000000000003E-2</v>
      </c>
      <c r="R186" s="141">
        <f>Q186*H186</f>
        <v>2.6680000000000001</v>
      </c>
      <c r="S186" s="141">
        <v>0</v>
      </c>
      <c r="T186" s="142">
        <f>S186*H186</f>
        <v>0</v>
      </c>
      <c r="AR186" s="143" t="s">
        <v>251</v>
      </c>
      <c r="AT186" s="143" t="s">
        <v>246</v>
      </c>
      <c r="AU186" s="143" t="s">
        <v>96</v>
      </c>
      <c r="AY186" s="17" t="s">
        <v>245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94</v>
      </c>
      <c r="BK186" s="144">
        <f>ROUND(I186*H186,2)</f>
        <v>0</v>
      </c>
      <c r="BL186" s="17" t="s">
        <v>251</v>
      </c>
      <c r="BM186" s="143" t="s">
        <v>2152</v>
      </c>
    </row>
    <row r="187" spans="2:65" s="12" customFormat="1" ht="11.25">
      <c r="B187" s="152"/>
      <c r="D187" s="146" t="s">
        <v>253</v>
      </c>
      <c r="E187" s="153" t="s">
        <v>1</v>
      </c>
      <c r="F187" s="154" t="s">
        <v>2153</v>
      </c>
      <c r="H187" s="155">
        <v>46</v>
      </c>
      <c r="I187" s="156"/>
      <c r="L187" s="152"/>
      <c r="M187" s="157"/>
      <c r="T187" s="158"/>
      <c r="AT187" s="153" t="s">
        <v>253</v>
      </c>
      <c r="AU187" s="153" t="s">
        <v>96</v>
      </c>
      <c r="AV187" s="12" t="s">
        <v>96</v>
      </c>
      <c r="AW187" s="12" t="s">
        <v>40</v>
      </c>
      <c r="AX187" s="12" t="s">
        <v>94</v>
      </c>
      <c r="AY187" s="153" t="s">
        <v>245</v>
      </c>
    </row>
    <row r="188" spans="2:65" s="1" customFormat="1" ht="62.65" customHeight="1">
      <c r="B188" s="33"/>
      <c r="C188" s="132" t="s">
        <v>347</v>
      </c>
      <c r="D188" s="132" t="s">
        <v>246</v>
      </c>
      <c r="E188" s="133" t="s">
        <v>2154</v>
      </c>
      <c r="F188" s="134" t="s">
        <v>2155</v>
      </c>
      <c r="G188" s="135" t="s">
        <v>334</v>
      </c>
      <c r="H188" s="136">
        <v>1</v>
      </c>
      <c r="I188" s="137"/>
      <c r="J188" s="138">
        <f>ROUND(I188*H188,2)</f>
        <v>0</v>
      </c>
      <c r="K188" s="134" t="s">
        <v>266</v>
      </c>
      <c r="L188" s="33"/>
      <c r="M188" s="139" t="s">
        <v>1</v>
      </c>
      <c r="N188" s="140" t="s">
        <v>52</v>
      </c>
      <c r="P188" s="141">
        <f>O188*H188</f>
        <v>0</v>
      </c>
      <c r="Q188" s="141">
        <v>5.8000000000000003E-2</v>
      </c>
      <c r="R188" s="141">
        <f>Q188*H188</f>
        <v>5.8000000000000003E-2</v>
      </c>
      <c r="S188" s="141">
        <v>0</v>
      </c>
      <c r="T188" s="142">
        <f>S188*H188</f>
        <v>0</v>
      </c>
      <c r="AR188" s="143" t="s">
        <v>251</v>
      </c>
      <c r="AT188" s="143" t="s">
        <v>246</v>
      </c>
      <c r="AU188" s="143" t="s">
        <v>96</v>
      </c>
      <c r="AY188" s="17" t="s">
        <v>245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94</v>
      </c>
      <c r="BK188" s="144">
        <f>ROUND(I188*H188,2)</f>
        <v>0</v>
      </c>
      <c r="BL188" s="17" t="s">
        <v>251</v>
      </c>
      <c r="BM188" s="143" t="s">
        <v>2156</v>
      </c>
    </row>
    <row r="189" spans="2:65" s="11" customFormat="1" ht="11.25">
      <c r="B189" s="145"/>
      <c r="D189" s="146" t="s">
        <v>253</v>
      </c>
      <c r="E189" s="147" t="s">
        <v>1</v>
      </c>
      <c r="F189" s="148" t="s">
        <v>2157</v>
      </c>
      <c r="H189" s="147" t="s">
        <v>1</v>
      </c>
      <c r="I189" s="149"/>
      <c r="L189" s="145"/>
      <c r="M189" s="150"/>
      <c r="T189" s="151"/>
      <c r="AT189" s="147" t="s">
        <v>253</v>
      </c>
      <c r="AU189" s="147" t="s">
        <v>96</v>
      </c>
      <c r="AV189" s="11" t="s">
        <v>94</v>
      </c>
      <c r="AW189" s="11" t="s">
        <v>40</v>
      </c>
      <c r="AX189" s="11" t="s">
        <v>87</v>
      </c>
      <c r="AY189" s="147" t="s">
        <v>245</v>
      </c>
    </row>
    <row r="190" spans="2:65" s="12" customFormat="1" ht="11.25">
      <c r="B190" s="152"/>
      <c r="D190" s="146" t="s">
        <v>253</v>
      </c>
      <c r="E190" s="153" t="s">
        <v>1</v>
      </c>
      <c r="F190" s="154" t="s">
        <v>2158</v>
      </c>
      <c r="H190" s="155">
        <v>1</v>
      </c>
      <c r="I190" s="156"/>
      <c r="L190" s="152"/>
      <c r="M190" s="197"/>
      <c r="N190" s="198"/>
      <c r="O190" s="198"/>
      <c r="P190" s="198"/>
      <c r="Q190" s="198"/>
      <c r="R190" s="198"/>
      <c r="S190" s="198"/>
      <c r="T190" s="199"/>
      <c r="AT190" s="153" t="s">
        <v>253</v>
      </c>
      <c r="AU190" s="153" t="s">
        <v>96</v>
      </c>
      <c r="AV190" s="12" t="s">
        <v>96</v>
      </c>
      <c r="AW190" s="12" t="s">
        <v>40</v>
      </c>
      <c r="AX190" s="12" t="s">
        <v>94</v>
      </c>
      <c r="AY190" s="153" t="s">
        <v>245</v>
      </c>
    </row>
    <row r="191" spans="2:65" s="1" customFormat="1" ht="6.95" customHeight="1">
      <c r="B191" s="45"/>
      <c r="C191" s="46"/>
      <c r="D191" s="46"/>
      <c r="E191" s="46"/>
      <c r="F191" s="46"/>
      <c r="G191" s="46"/>
      <c r="H191" s="46"/>
      <c r="I191" s="46"/>
      <c r="J191" s="46"/>
      <c r="K191" s="46"/>
      <c r="L191" s="33"/>
    </row>
  </sheetData>
  <sheetProtection algorithmName="SHA-512" hashValue="PdxWgKQsoeoN3HqqqN1J8wbkcqFRgMc5CKEUEQBpxwhMxGW2pWwHxnaX71B0PHddQTprMViqNukbk57v0OumGg==" saltValue="tXaENLJY68INWQR7cxFY/F8EHgy5MvyLMX8DZFl/yw3G6nLmwcE1OtmAD1+PpKoofITVSh2tTuwxP7/2SzfcuQ==" spinCount="100000" sheet="1" objects="1" scenarios="1" formatColumns="0" formatRows="0" autoFilter="0"/>
  <autoFilter ref="C122:K190" xr:uid="{00000000-0009-0000-0000-00000E000000}"/>
  <mergeCells count="12">
    <mergeCell ref="E115:H115"/>
    <mergeCell ref="L2:V2"/>
    <mergeCell ref="E84:H84"/>
    <mergeCell ref="E86:H86"/>
    <mergeCell ref="E88:H88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  <pageSetUpPr fitToPage="1"/>
  </sheetPr>
  <dimension ref="B2:BM21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158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" customHeight="1">
      <c r="B8" s="20"/>
      <c r="D8" s="27" t="s">
        <v>192</v>
      </c>
      <c r="L8" s="20"/>
    </row>
    <row r="9" spans="2:46" s="1" customFormat="1" ht="16.5" customHeight="1">
      <c r="B9" s="33"/>
      <c r="E9" s="243" t="s">
        <v>2159</v>
      </c>
      <c r="F9" s="245"/>
      <c r="G9" s="245"/>
      <c r="H9" s="245"/>
      <c r="L9" s="33"/>
    </row>
    <row r="10" spans="2:46" s="1" customFormat="1" ht="12" customHeight="1">
      <c r="B10" s="33"/>
      <c r="D10" s="27" t="s">
        <v>198</v>
      </c>
      <c r="L10" s="33"/>
    </row>
    <row r="11" spans="2:46" s="1" customFormat="1" ht="30" customHeight="1">
      <c r="B11" s="33"/>
      <c r="E11" s="208" t="s">
        <v>2160</v>
      </c>
      <c r="F11" s="245"/>
      <c r="G11" s="245"/>
      <c r="H11" s="24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105</v>
      </c>
      <c r="I13" s="27" t="s">
        <v>20</v>
      </c>
      <c r="J13" s="25" t="s">
        <v>665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28. 1. 2025</v>
      </c>
      <c r="L14" s="33"/>
    </row>
    <row r="15" spans="2:46" s="1" customFormat="1" ht="21.75" customHeight="1">
      <c r="B15" s="33"/>
      <c r="D15" s="24" t="s">
        <v>26</v>
      </c>
      <c r="F15" s="29" t="s">
        <v>2161</v>
      </c>
      <c r="I15" s="24" t="s">
        <v>28</v>
      </c>
      <c r="J15" s="29" t="s">
        <v>670</v>
      </c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6" t="str">
        <f>'Rekapitulace stavby'!E14</f>
        <v>Vyplň údaj</v>
      </c>
      <c r="F20" s="227"/>
      <c r="G20" s="227"/>
      <c r="H20" s="227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33</v>
      </c>
      <c r="J23" s="25" t="s">
        <v>39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41</v>
      </c>
      <c r="I25" s="27" t="s">
        <v>31</v>
      </c>
      <c r="J25" s="25" t="s">
        <v>1</v>
      </c>
      <c r="L25" s="33"/>
    </row>
    <row r="26" spans="2:12" s="1" customFormat="1" ht="18" customHeight="1">
      <c r="B26" s="33"/>
      <c r="E26" s="25" t="s">
        <v>220</v>
      </c>
      <c r="I26" s="27" t="s">
        <v>33</v>
      </c>
      <c r="J26" s="25" t="s">
        <v>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16.5" customHeight="1">
      <c r="B29" s="96"/>
      <c r="E29" s="232" t="s">
        <v>1</v>
      </c>
      <c r="F29" s="232"/>
      <c r="G29" s="232"/>
      <c r="H29" s="232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47</v>
      </c>
      <c r="J32" s="67">
        <f>ROUND(J126,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6" t="s">
        <v>51</v>
      </c>
      <c r="E35" s="27" t="s">
        <v>52</v>
      </c>
      <c r="F35" s="87">
        <f>ROUND((SUM(BE126:BE212)),  2)</f>
        <v>0</v>
      </c>
      <c r="I35" s="98">
        <v>0.21</v>
      </c>
      <c r="J35" s="87">
        <f>ROUND(((SUM(BE126:BE212))*I35),  2)</f>
        <v>0</v>
      </c>
      <c r="L35" s="33"/>
    </row>
    <row r="36" spans="2:12" s="1" customFormat="1" ht="14.45" customHeight="1">
      <c r="B36" s="33"/>
      <c r="E36" s="27" t="s">
        <v>53</v>
      </c>
      <c r="F36" s="87">
        <f>ROUND((SUM(BF126:BF212)),  2)</f>
        <v>0</v>
      </c>
      <c r="I36" s="98">
        <v>0.12</v>
      </c>
      <c r="J36" s="87">
        <f>ROUND(((SUM(BF126:BF212))*I36),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7">
        <f>ROUND((SUM(BG126:BG212)),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7">
        <f>ROUND((SUM(BH126:BH212)),  2)</f>
        <v>0</v>
      </c>
      <c r="I38" s="98">
        <v>0.12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7">
        <f>ROUND((SUM(BI126:BI212)),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57</v>
      </c>
      <c r="E41" s="58"/>
      <c r="F41" s="58"/>
      <c r="G41" s="101" t="s">
        <v>58</v>
      </c>
      <c r="H41" s="102" t="s">
        <v>59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s="1" customFormat="1" ht="16.5" customHeight="1">
      <c r="B86" s="33"/>
      <c r="E86" s="243" t="s">
        <v>2159</v>
      </c>
      <c r="F86" s="245"/>
      <c r="G86" s="245"/>
      <c r="H86" s="245"/>
      <c r="L86" s="33"/>
    </row>
    <row r="87" spans="2:12" s="1" customFormat="1" ht="12" customHeight="1">
      <c r="B87" s="33"/>
      <c r="C87" s="27" t="s">
        <v>198</v>
      </c>
      <c r="L87" s="33"/>
    </row>
    <row r="88" spans="2:12" s="1" customFormat="1" ht="30" customHeight="1">
      <c r="B88" s="33"/>
      <c r="E88" s="208" t="str">
        <f>E11</f>
        <v>VON - VEDLEJŠÍ A OSTATNÍ NÁKLADY  - nepřímé náklady</v>
      </c>
      <c r="F88" s="245"/>
      <c r="G88" s="245"/>
      <c r="H88" s="245"/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22</v>
      </c>
      <c r="F90" s="25" t="str">
        <f>F14</f>
        <v>Jihlava</v>
      </c>
      <c r="I90" s="27" t="s">
        <v>24</v>
      </c>
      <c r="J90" s="53" t="str">
        <f>IF(J14="","",J14)</f>
        <v>28. 1. 2025</v>
      </c>
      <c r="L90" s="33"/>
    </row>
    <row r="91" spans="2:12" s="1" customFormat="1" ht="6.95" customHeight="1">
      <c r="B91" s="33"/>
      <c r="L91" s="33"/>
    </row>
    <row r="92" spans="2:12" s="1" customFormat="1" ht="15.2" customHeight="1">
      <c r="B92" s="33"/>
      <c r="C92" s="27" t="s">
        <v>30</v>
      </c>
      <c r="F92" s="25" t="str">
        <f>E17</f>
        <v>Statutární město Jihlava</v>
      </c>
      <c r="I92" s="27" t="s">
        <v>36</v>
      </c>
      <c r="J92" s="31" t="str">
        <f>E23</f>
        <v>Ing. Zdeněk Sendler</v>
      </c>
      <c r="L92" s="33"/>
    </row>
    <row r="93" spans="2:12" s="1" customFormat="1" ht="15.2" customHeight="1">
      <c r="B93" s="33"/>
      <c r="C93" s="27" t="s">
        <v>34</v>
      </c>
      <c r="F93" s="25" t="str">
        <f>IF(E20="","",E20)</f>
        <v>Vyplň údaj</v>
      </c>
      <c r="I93" s="27" t="s">
        <v>41</v>
      </c>
      <c r="J93" s="31" t="str">
        <f>E26</f>
        <v>Obrtel Michal</v>
      </c>
      <c r="L93" s="33"/>
    </row>
    <row r="94" spans="2:12" s="1" customFormat="1" ht="10.35" customHeight="1">
      <c r="B94" s="33"/>
      <c r="L94" s="33"/>
    </row>
    <row r="95" spans="2:12" s="1" customFormat="1" ht="29.25" customHeight="1">
      <c r="B95" s="33"/>
      <c r="C95" s="107" t="s">
        <v>222</v>
      </c>
      <c r="D95" s="99"/>
      <c r="E95" s="99"/>
      <c r="F95" s="99"/>
      <c r="G95" s="99"/>
      <c r="H95" s="99"/>
      <c r="I95" s="99"/>
      <c r="J95" s="108" t="s">
        <v>223</v>
      </c>
      <c r="K95" s="99"/>
      <c r="L95" s="33"/>
    </row>
    <row r="96" spans="2:12" s="1" customFormat="1" ht="10.35" customHeight="1">
      <c r="B96" s="33"/>
      <c r="L96" s="33"/>
    </row>
    <row r="97" spans="2:47" s="1" customFormat="1" ht="22.9" customHeight="1">
      <c r="B97" s="33"/>
      <c r="C97" s="109" t="s">
        <v>224</v>
      </c>
      <c r="J97" s="67">
        <f>J126</f>
        <v>0</v>
      </c>
      <c r="L97" s="33"/>
      <c r="AU97" s="17" t="s">
        <v>225</v>
      </c>
    </row>
    <row r="98" spans="2:47" s="8" customFormat="1" ht="24.95" customHeight="1">
      <c r="B98" s="110"/>
      <c r="D98" s="111" t="s">
        <v>2162</v>
      </c>
      <c r="E98" s="112"/>
      <c r="F98" s="112"/>
      <c r="G98" s="112"/>
      <c r="H98" s="112"/>
      <c r="I98" s="112"/>
      <c r="J98" s="113">
        <f>J127</f>
        <v>0</v>
      </c>
      <c r="L98" s="110"/>
    </row>
    <row r="99" spans="2:47" s="14" customFormat="1" ht="19.899999999999999" customHeight="1">
      <c r="B99" s="171"/>
      <c r="D99" s="172" t="s">
        <v>2163</v>
      </c>
      <c r="E99" s="173"/>
      <c r="F99" s="173"/>
      <c r="G99" s="173"/>
      <c r="H99" s="173"/>
      <c r="I99" s="173"/>
      <c r="J99" s="174">
        <f>J128</f>
        <v>0</v>
      </c>
      <c r="L99" s="171"/>
    </row>
    <row r="100" spans="2:47" s="14" customFormat="1" ht="19.899999999999999" customHeight="1">
      <c r="B100" s="171"/>
      <c r="D100" s="172" t="s">
        <v>2164</v>
      </c>
      <c r="E100" s="173"/>
      <c r="F100" s="173"/>
      <c r="G100" s="173"/>
      <c r="H100" s="173"/>
      <c r="I100" s="173"/>
      <c r="J100" s="174">
        <f>J165</f>
        <v>0</v>
      </c>
      <c r="L100" s="171"/>
    </row>
    <row r="101" spans="2:47" s="14" customFormat="1" ht="19.899999999999999" customHeight="1">
      <c r="B101" s="171"/>
      <c r="D101" s="172" t="s">
        <v>2165</v>
      </c>
      <c r="E101" s="173"/>
      <c r="F101" s="173"/>
      <c r="G101" s="173"/>
      <c r="H101" s="173"/>
      <c r="I101" s="173"/>
      <c r="J101" s="174">
        <f>J171</f>
        <v>0</v>
      </c>
      <c r="L101" s="171"/>
    </row>
    <row r="102" spans="2:47" s="14" customFormat="1" ht="19.899999999999999" customHeight="1">
      <c r="B102" s="171"/>
      <c r="D102" s="172" t="s">
        <v>2166</v>
      </c>
      <c r="E102" s="173"/>
      <c r="F102" s="173"/>
      <c r="G102" s="173"/>
      <c r="H102" s="173"/>
      <c r="I102" s="173"/>
      <c r="J102" s="174">
        <f>J182</f>
        <v>0</v>
      </c>
      <c r="L102" s="171"/>
    </row>
    <row r="103" spans="2:47" s="14" customFormat="1" ht="19.899999999999999" customHeight="1">
      <c r="B103" s="171"/>
      <c r="D103" s="172" t="s">
        <v>2167</v>
      </c>
      <c r="E103" s="173"/>
      <c r="F103" s="173"/>
      <c r="G103" s="173"/>
      <c r="H103" s="173"/>
      <c r="I103" s="173"/>
      <c r="J103" s="174">
        <f>J190</f>
        <v>0</v>
      </c>
      <c r="L103" s="171"/>
    </row>
    <row r="104" spans="2:47" s="14" customFormat="1" ht="19.899999999999999" customHeight="1">
      <c r="B104" s="171"/>
      <c r="D104" s="172" t="s">
        <v>2168</v>
      </c>
      <c r="E104" s="173"/>
      <c r="F104" s="173"/>
      <c r="G104" s="173"/>
      <c r="H104" s="173"/>
      <c r="I104" s="173"/>
      <c r="J104" s="174">
        <f>J199</f>
        <v>0</v>
      </c>
      <c r="L104" s="171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230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16.5" customHeight="1">
      <c r="B114" s="33"/>
      <c r="E114" s="243" t="str">
        <f>E7</f>
        <v>REVITALIZACE PARKU SMETANOVY SADY, JIHLAVA</v>
      </c>
      <c r="F114" s="244"/>
      <c r="G114" s="244"/>
      <c r="H114" s="244"/>
      <c r="L114" s="33"/>
    </row>
    <row r="115" spans="2:63" ht="12" customHeight="1">
      <c r="B115" s="20"/>
      <c r="C115" s="27" t="s">
        <v>192</v>
      </c>
      <c r="L115" s="20"/>
    </row>
    <row r="116" spans="2:63" s="1" customFormat="1" ht="16.5" customHeight="1">
      <c r="B116" s="33"/>
      <c r="E116" s="243" t="s">
        <v>2159</v>
      </c>
      <c r="F116" s="245"/>
      <c r="G116" s="245"/>
      <c r="H116" s="245"/>
      <c r="L116" s="33"/>
    </row>
    <row r="117" spans="2:63" s="1" customFormat="1" ht="12" customHeight="1">
      <c r="B117" s="33"/>
      <c r="C117" s="27" t="s">
        <v>198</v>
      </c>
      <c r="L117" s="33"/>
    </row>
    <row r="118" spans="2:63" s="1" customFormat="1" ht="30" customHeight="1">
      <c r="B118" s="33"/>
      <c r="E118" s="208" t="str">
        <f>E11</f>
        <v>VON - VEDLEJŠÍ A OSTATNÍ NÁKLADY  - nepřímé náklady</v>
      </c>
      <c r="F118" s="245"/>
      <c r="G118" s="245"/>
      <c r="H118" s="245"/>
      <c r="L118" s="33"/>
    </row>
    <row r="119" spans="2:63" s="1" customFormat="1" ht="6.95" customHeight="1">
      <c r="B119" s="33"/>
      <c r="L119" s="33"/>
    </row>
    <row r="120" spans="2:63" s="1" customFormat="1" ht="12" customHeight="1">
      <c r="B120" s="33"/>
      <c r="C120" s="27" t="s">
        <v>22</v>
      </c>
      <c r="F120" s="25" t="str">
        <f>F14</f>
        <v>Jihlava</v>
      </c>
      <c r="I120" s="27" t="s">
        <v>24</v>
      </c>
      <c r="J120" s="53" t="str">
        <f>IF(J14="","",J14)</f>
        <v>28. 1. 2025</v>
      </c>
      <c r="L120" s="33"/>
    </row>
    <row r="121" spans="2:63" s="1" customFormat="1" ht="6.95" customHeight="1">
      <c r="B121" s="33"/>
      <c r="L121" s="33"/>
    </row>
    <row r="122" spans="2:63" s="1" customFormat="1" ht="15.2" customHeight="1">
      <c r="B122" s="33"/>
      <c r="C122" s="27" t="s">
        <v>30</v>
      </c>
      <c r="F122" s="25" t="str">
        <f>E17</f>
        <v>Statutární město Jihlava</v>
      </c>
      <c r="I122" s="27" t="s">
        <v>36</v>
      </c>
      <c r="J122" s="31" t="str">
        <f>E23</f>
        <v>Ing. Zdeněk Sendler</v>
      </c>
      <c r="L122" s="33"/>
    </row>
    <row r="123" spans="2:63" s="1" customFormat="1" ht="15.2" customHeight="1">
      <c r="B123" s="33"/>
      <c r="C123" s="27" t="s">
        <v>34</v>
      </c>
      <c r="F123" s="25" t="str">
        <f>IF(E20="","",E20)</f>
        <v>Vyplň údaj</v>
      </c>
      <c r="I123" s="27" t="s">
        <v>41</v>
      </c>
      <c r="J123" s="31" t="str">
        <f>E26</f>
        <v>Obrtel Michal</v>
      </c>
      <c r="L123" s="33"/>
    </row>
    <row r="124" spans="2:63" s="1" customFormat="1" ht="10.35" customHeight="1">
      <c r="B124" s="33"/>
      <c r="L124" s="33"/>
    </row>
    <row r="125" spans="2:63" s="9" customFormat="1" ht="29.25" customHeight="1">
      <c r="B125" s="114"/>
      <c r="C125" s="115" t="s">
        <v>231</v>
      </c>
      <c r="D125" s="116" t="s">
        <v>72</v>
      </c>
      <c r="E125" s="116" t="s">
        <v>68</v>
      </c>
      <c r="F125" s="116" t="s">
        <v>69</v>
      </c>
      <c r="G125" s="116" t="s">
        <v>232</v>
      </c>
      <c r="H125" s="116" t="s">
        <v>233</v>
      </c>
      <c r="I125" s="116" t="s">
        <v>234</v>
      </c>
      <c r="J125" s="116" t="s">
        <v>223</v>
      </c>
      <c r="K125" s="117" t="s">
        <v>235</v>
      </c>
      <c r="L125" s="114"/>
      <c r="M125" s="60" t="s">
        <v>1</v>
      </c>
      <c r="N125" s="61" t="s">
        <v>51</v>
      </c>
      <c r="O125" s="61" t="s">
        <v>236</v>
      </c>
      <c r="P125" s="61" t="s">
        <v>237</v>
      </c>
      <c r="Q125" s="61" t="s">
        <v>238</v>
      </c>
      <c r="R125" s="61" t="s">
        <v>239</v>
      </c>
      <c r="S125" s="61" t="s">
        <v>240</v>
      </c>
      <c r="T125" s="62" t="s">
        <v>241</v>
      </c>
    </row>
    <row r="126" spans="2:63" s="1" customFormat="1" ht="22.9" customHeight="1">
      <c r="B126" s="33"/>
      <c r="C126" s="65" t="s">
        <v>242</v>
      </c>
      <c r="J126" s="118">
        <f>BK126</f>
        <v>0</v>
      </c>
      <c r="L126" s="33"/>
      <c r="M126" s="63"/>
      <c r="N126" s="54"/>
      <c r="O126" s="54"/>
      <c r="P126" s="119">
        <f>P127</f>
        <v>0</v>
      </c>
      <c r="Q126" s="54"/>
      <c r="R126" s="119">
        <f>R127</f>
        <v>0</v>
      </c>
      <c r="S126" s="54"/>
      <c r="T126" s="120">
        <f>T127</f>
        <v>0</v>
      </c>
      <c r="AT126" s="17" t="s">
        <v>86</v>
      </c>
      <c r="AU126" s="17" t="s">
        <v>225</v>
      </c>
      <c r="BK126" s="121">
        <f>BK127</f>
        <v>0</v>
      </c>
    </row>
    <row r="127" spans="2:63" s="10" customFormat="1" ht="25.9" customHeight="1">
      <c r="B127" s="122"/>
      <c r="D127" s="123" t="s">
        <v>86</v>
      </c>
      <c r="E127" s="124" t="s">
        <v>2169</v>
      </c>
      <c r="F127" s="124" t="s">
        <v>2170</v>
      </c>
      <c r="I127" s="125"/>
      <c r="J127" s="126">
        <f>BK127</f>
        <v>0</v>
      </c>
      <c r="L127" s="122"/>
      <c r="M127" s="127"/>
      <c r="P127" s="128">
        <f>P128+P165+P171+P182+P190+P199</f>
        <v>0</v>
      </c>
      <c r="R127" s="128">
        <f>R128+R165+R171+R182+R190+R199</f>
        <v>0</v>
      </c>
      <c r="T127" s="129">
        <f>T128+T165+T171+T182+T190+T199</f>
        <v>0</v>
      </c>
      <c r="AR127" s="123" t="s">
        <v>268</v>
      </c>
      <c r="AT127" s="130" t="s">
        <v>86</v>
      </c>
      <c r="AU127" s="130" t="s">
        <v>87</v>
      </c>
      <c r="AY127" s="123" t="s">
        <v>245</v>
      </c>
      <c r="BK127" s="131">
        <f>BK128+BK165+BK171+BK182+BK190+BK199</f>
        <v>0</v>
      </c>
    </row>
    <row r="128" spans="2:63" s="10" customFormat="1" ht="22.9" customHeight="1">
      <c r="B128" s="122"/>
      <c r="D128" s="123" t="s">
        <v>86</v>
      </c>
      <c r="E128" s="175" t="s">
        <v>2171</v>
      </c>
      <c r="F128" s="175" t="s">
        <v>2172</v>
      </c>
      <c r="I128" s="125"/>
      <c r="J128" s="176">
        <f>BK128</f>
        <v>0</v>
      </c>
      <c r="L128" s="122"/>
      <c r="M128" s="127"/>
      <c r="P128" s="128">
        <f>SUM(P129:P164)</f>
        <v>0</v>
      </c>
      <c r="R128" s="128">
        <f>SUM(R129:R164)</f>
        <v>0</v>
      </c>
      <c r="T128" s="129">
        <f>SUM(T129:T164)</f>
        <v>0</v>
      </c>
      <c r="AR128" s="123" t="s">
        <v>268</v>
      </c>
      <c r="AT128" s="130" t="s">
        <v>86</v>
      </c>
      <c r="AU128" s="130" t="s">
        <v>94</v>
      </c>
      <c r="AY128" s="123" t="s">
        <v>245</v>
      </c>
      <c r="BK128" s="131">
        <f>SUM(BK129:BK164)</f>
        <v>0</v>
      </c>
    </row>
    <row r="129" spans="2:65" s="1" customFormat="1" ht="16.5" customHeight="1">
      <c r="B129" s="33"/>
      <c r="C129" s="132" t="s">
        <v>94</v>
      </c>
      <c r="D129" s="132" t="s">
        <v>246</v>
      </c>
      <c r="E129" s="133" t="s">
        <v>2173</v>
      </c>
      <c r="F129" s="134" t="s">
        <v>2174</v>
      </c>
      <c r="G129" s="135" t="s">
        <v>2175</v>
      </c>
      <c r="H129" s="136">
        <v>1</v>
      </c>
      <c r="I129" s="137"/>
      <c r="J129" s="138">
        <f>ROUND(I129*H129,2)</f>
        <v>0</v>
      </c>
      <c r="K129" s="134" t="s">
        <v>266</v>
      </c>
      <c r="L129" s="33"/>
      <c r="M129" s="139" t="s">
        <v>1</v>
      </c>
      <c r="N129" s="140" t="s">
        <v>52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2176</v>
      </c>
      <c r="AT129" s="143" t="s">
        <v>246</v>
      </c>
      <c r="AU129" s="143" t="s">
        <v>96</v>
      </c>
      <c r="AY129" s="17" t="s">
        <v>245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94</v>
      </c>
      <c r="BK129" s="144">
        <f>ROUND(I129*H129,2)</f>
        <v>0</v>
      </c>
      <c r="BL129" s="17" t="s">
        <v>2176</v>
      </c>
      <c r="BM129" s="143" t="s">
        <v>2177</v>
      </c>
    </row>
    <row r="130" spans="2:65" s="11" customFormat="1" ht="11.25">
      <c r="B130" s="145"/>
      <c r="D130" s="146" t="s">
        <v>253</v>
      </c>
      <c r="E130" s="147" t="s">
        <v>1</v>
      </c>
      <c r="F130" s="148" t="s">
        <v>2178</v>
      </c>
      <c r="H130" s="147" t="s">
        <v>1</v>
      </c>
      <c r="I130" s="149"/>
      <c r="L130" s="145"/>
      <c r="M130" s="150"/>
      <c r="T130" s="151"/>
      <c r="AT130" s="147" t="s">
        <v>253</v>
      </c>
      <c r="AU130" s="147" t="s">
        <v>96</v>
      </c>
      <c r="AV130" s="11" t="s">
        <v>94</v>
      </c>
      <c r="AW130" s="11" t="s">
        <v>40</v>
      </c>
      <c r="AX130" s="11" t="s">
        <v>87</v>
      </c>
      <c r="AY130" s="147" t="s">
        <v>245</v>
      </c>
    </row>
    <row r="131" spans="2:65" s="11" customFormat="1" ht="22.5">
      <c r="B131" s="145"/>
      <c r="D131" s="146" t="s">
        <v>253</v>
      </c>
      <c r="E131" s="147" t="s">
        <v>1</v>
      </c>
      <c r="F131" s="148" t="s">
        <v>2179</v>
      </c>
      <c r="H131" s="147" t="s">
        <v>1</v>
      </c>
      <c r="I131" s="149"/>
      <c r="L131" s="145"/>
      <c r="M131" s="150"/>
      <c r="T131" s="151"/>
      <c r="AT131" s="147" t="s">
        <v>253</v>
      </c>
      <c r="AU131" s="147" t="s">
        <v>96</v>
      </c>
      <c r="AV131" s="11" t="s">
        <v>94</v>
      </c>
      <c r="AW131" s="11" t="s">
        <v>40</v>
      </c>
      <c r="AX131" s="11" t="s">
        <v>87</v>
      </c>
      <c r="AY131" s="147" t="s">
        <v>245</v>
      </c>
    </row>
    <row r="132" spans="2:65" s="11" customFormat="1" ht="22.5">
      <c r="B132" s="145"/>
      <c r="D132" s="146" t="s">
        <v>253</v>
      </c>
      <c r="E132" s="147" t="s">
        <v>1</v>
      </c>
      <c r="F132" s="148" t="s">
        <v>2180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2" customFormat="1" ht="11.25">
      <c r="B133" s="152"/>
      <c r="D133" s="146" t="s">
        <v>253</v>
      </c>
      <c r="E133" s="153" t="s">
        <v>1</v>
      </c>
      <c r="F133" s="154" t="s">
        <v>2181</v>
      </c>
      <c r="H133" s="155">
        <v>1</v>
      </c>
      <c r="I133" s="156"/>
      <c r="L133" s="152"/>
      <c r="M133" s="157"/>
      <c r="T133" s="158"/>
      <c r="AT133" s="153" t="s">
        <v>253</v>
      </c>
      <c r="AU133" s="153" t="s">
        <v>96</v>
      </c>
      <c r="AV133" s="12" t="s">
        <v>96</v>
      </c>
      <c r="AW133" s="12" t="s">
        <v>40</v>
      </c>
      <c r="AX133" s="12" t="s">
        <v>94</v>
      </c>
      <c r="AY133" s="153" t="s">
        <v>245</v>
      </c>
    </row>
    <row r="134" spans="2:65" s="1" customFormat="1" ht="16.5" customHeight="1">
      <c r="B134" s="33"/>
      <c r="C134" s="132" t="s">
        <v>96</v>
      </c>
      <c r="D134" s="132" t="s">
        <v>246</v>
      </c>
      <c r="E134" s="133" t="s">
        <v>2182</v>
      </c>
      <c r="F134" s="134" t="s">
        <v>2183</v>
      </c>
      <c r="G134" s="135" t="s">
        <v>2175</v>
      </c>
      <c r="H134" s="136">
        <v>1</v>
      </c>
      <c r="I134" s="137"/>
      <c r="J134" s="138">
        <f>ROUND(I134*H134,2)</f>
        <v>0</v>
      </c>
      <c r="K134" s="134" t="s">
        <v>266</v>
      </c>
      <c r="L134" s="33"/>
      <c r="M134" s="139" t="s">
        <v>1</v>
      </c>
      <c r="N134" s="140" t="s">
        <v>52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2176</v>
      </c>
      <c r="AT134" s="143" t="s">
        <v>246</v>
      </c>
      <c r="AU134" s="143" t="s">
        <v>96</v>
      </c>
      <c r="AY134" s="17" t="s">
        <v>245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94</v>
      </c>
      <c r="BK134" s="144">
        <f>ROUND(I134*H134,2)</f>
        <v>0</v>
      </c>
      <c r="BL134" s="17" t="s">
        <v>2176</v>
      </c>
      <c r="BM134" s="143" t="s">
        <v>2184</v>
      </c>
    </row>
    <row r="135" spans="2:65" s="11" customFormat="1" ht="22.5">
      <c r="B135" s="145"/>
      <c r="D135" s="146" t="s">
        <v>253</v>
      </c>
      <c r="E135" s="147" t="s">
        <v>1</v>
      </c>
      <c r="F135" s="148" t="s">
        <v>2185</v>
      </c>
      <c r="H135" s="147" t="s">
        <v>1</v>
      </c>
      <c r="I135" s="149"/>
      <c r="L135" s="145"/>
      <c r="M135" s="150"/>
      <c r="T135" s="151"/>
      <c r="AT135" s="147" t="s">
        <v>253</v>
      </c>
      <c r="AU135" s="147" t="s">
        <v>96</v>
      </c>
      <c r="AV135" s="11" t="s">
        <v>94</v>
      </c>
      <c r="AW135" s="11" t="s">
        <v>40</v>
      </c>
      <c r="AX135" s="11" t="s">
        <v>87</v>
      </c>
      <c r="AY135" s="147" t="s">
        <v>245</v>
      </c>
    </row>
    <row r="136" spans="2:65" s="11" customFormat="1" ht="11.25">
      <c r="B136" s="145"/>
      <c r="D136" s="146" t="s">
        <v>253</v>
      </c>
      <c r="E136" s="147" t="s">
        <v>1</v>
      </c>
      <c r="F136" s="148" t="s">
        <v>2186</v>
      </c>
      <c r="H136" s="147" t="s">
        <v>1</v>
      </c>
      <c r="I136" s="149"/>
      <c r="L136" s="145"/>
      <c r="M136" s="150"/>
      <c r="T136" s="151"/>
      <c r="AT136" s="147" t="s">
        <v>253</v>
      </c>
      <c r="AU136" s="147" t="s">
        <v>96</v>
      </c>
      <c r="AV136" s="11" t="s">
        <v>94</v>
      </c>
      <c r="AW136" s="11" t="s">
        <v>40</v>
      </c>
      <c r="AX136" s="11" t="s">
        <v>87</v>
      </c>
      <c r="AY136" s="147" t="s">
        <v>245</v>
      </c>
    </row>
    <row r="137" spans="2:65" s="12" customFormat="1" ht="11.25">
      <c r="B137" s="152"/>
      <c r="D137" s="146" t="s">
        <v>253</v>
      </c>
      <c r="E137" s="153" t="s">
        <v>1</v>
      </c>
      <c r="F137" s="154" t="s">
        <v>2187</v>
      </c>
      <c r="H137" s="155">
        <v>1</v>
      </c>
      <c r="I137" s="156"/>
      <c r="L137" s="152"/>
      <c r="M137" s="157"/>
      <c r="T137" s="158"/>
      <c r="AT137" s="153" t="s">
        <v>253</v>
      </c>
      <c r="AU137" s="153" t="s">
        <v>96</v>
      </c>
      <c r="AV137" s="12" t="s">
        <v>96</v>
      </c>
      <c r="AW137" s="12" t="s">
        <v>40</v>
      </c>
      <c r="AX137" s="12" t="s">
        <v>94</v>
      </c>
      <c r="AY137" s="153" t="s">
        <v>245</v>
      </c>
    </row>
    <row r="138" spans="2:65" s="1" customFormat="1" ht="24.2" customHeight="1">
      <c r="B138" s="33"/>
      <c r="C138" s="132" t="s">
        <v>114</v>
      </c>
      <c r="D138" s="132" t="s">
        <v>246</v>
      </c>
      <c r="E138" s="133" t="s">
        <v>2188</v>
      </c>
      <c r="F138" s="134" t="s">
        <v>2189</v>
      </c>
      <c r="G138" s="135" t="s">
        <v>2175</v>
      </c>
      <c r="H138" s="136">
        <v>1</v>
      </c>
      <c r="I138" s="137"/>
      <c r="J138" s="138">
        <f>ROUND(I138*H138,2)</f>
        <v>0</v>
      </c>
      <c r="K138" s="134" t="s">
        <v>266</v>
      </c>
      <c r="L138" s="33"/>
      <c r="M138" s="139" t="s">
        <v>1</v>
      </c>
      <c r="N138" s="140" t="s">
        <v>52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2176</v>
      </c>
      <c r="AT138" s="143" t="s">
        <v>246</v>
      </c>
      <c r="AU138" s="143" t="s">
        <v>96</v>
      </c>
      <c r="AY138" s="17" t="s">
        <v>245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94</v>
      </c>
      <c r="BK138" s="144">
        <f>ROUND(I138*H138,2)</f>
        <v>0</v>
      </c>
      <c r="BL138" s="17" t="s">
        <v>2176</v>
      </c>
      <c r="BM138" s="143" t="s">
        <v>2190</v>
      </c>
    </row>
    <row r="139" spans="2:65" s="12" customFormat="1" ht="11.25">
      <c r="B139" s="152"/>
      <c r="D139" s="146" t="s">
        <v>253</v>
      </c>
      <c r="E139" s="153" t="s">
        <v>1</v>
      </c>
      <c r="F139" s="154" t="s">
        <v>2191</v>
      </c>
      <c r="H139" s="155">
        <v>1</v>
      </c>
      <c r="I139" s="156"/>
      <c r="L139" s="152"/>
      <c r="M139" s="157"/>
      <c r="T139" s="158"/>
      <c r="AT139" s="153" t="s">
        <v>253</v>
      </c>
      <c r="AU139" s="153" t="s">
        <v>96</v>
      </c>
      <c r="AV139" s="12" t="s">
        <v>96</v>
      </c>
      <c r="AW139" s="12" t="s">
        <v>40</v>
      </c>
      <c r="AX139" s="12" t="s">
        <v>94</v>
      </c>
      <c r="AY139" s="153" t="s">
        <v>245</v>
      </c>
    </row>
    <row r="140" spans="2:65" s="1" customFormat="1" ht="44.25" customHeight="1">
      <c r="B140" s="33"/>
      <c r="C140" s="132" t="s">
        <v>251</v>
      </c>
      <c r="D140" s="132" t="s">
        <v>246</v>
      </c>
      <c r="E140" s="133" t="s">
        <v>2192</v>
      </c>
      <c r="F140" s="134" t="s">
        <v>2193</v>
      </c>
      <c r="G140" s="135" t="s">
        <v>334</v>
      </c>
      <c r="H140" s="136">
        <v>1</v>
      </c>
      <c r="I140" s="137"/>
      <c r="J140" s="138">
        <f>ROUND(I140*H140,2)</f>
        <v>0</v>
      </c>
      <c r="K140" s="134" t="s">
        <v>266</v>
      </c>
      <c r="L140" s="33"/>
      <c r="M140" s="139" t="s">
        <v>1</v>
      </c>
      <c r="N140" s="140" t="s">
        <v>52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2176</v>
      </c>
      <c r="AT140" s="143" t="s">
        <v>246</v>
      </c>
      <c r="AU140" s="143" t="s">
        <v>96</v>
      </c>
      <c r="AY140" s="17" t="s">
        <v>245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94</v>
      </c>
      <c r="BK140" s="144">
        <f>ROUND(I140*H140,2)</f>
        <v>0</v>
      </c>
      <c r="BL140" s="17" t="s">
        <v>2176</v>
      </c>
      <c r="BM140" s="143" t="s">
        <v>2194</v>
      </c>
    </row>
    <row r="141" spans="2:65" s="11" customFormat="1" ht="11.25">
      <c r="B141" s="145"/>
      <c r="D141" s="146" t="s">
        <v>253</v>
      </c>
      <c r="E141" s="147" t="s">
        <v>1</v>
      </c>
      <c r="F141" s="148" t="s">
        <v>2195</v>
      </c>
      <c r="H141" s="147" t="s">
        <v>1</v>
      </c>
      <c r="I141" s="149"/>
      <c r="L141" s="145"/>
      <c r="M141" s="150"/>
      <c r="T141" s="151"/>
      <c r="AT141" s="147" t="s">
        <v>253</v>
      </c>
      <c r="AU141" s="147" t="s">
        <v>96</v>
      </c>
      <c r="AV141" s="11" t="s">
        <v>94</v>
      </c>
      <c r="AW141" s="11" t="s">
        <v>40</v>
      </c>
      <c r="AX141" s="11" t="s">
        <v>87</v>
      </c>
      <c r="AY141" s="147" t="s">
        <v>245</v>
      </c>
    </row>
    <row r="142" spans="2:65" s="11" customFormat="1" ht="22.5">
      <c r="B142" s="145"/>
      <c r="D142" s="146" t="s">
        <v>253</v>
      </c>
      <c r="E142" s="147" t="s">
        <v>1</v>
      </c>
      <c r="F142" s="148" t="s">
        <v>2196</v>
      </c>
      <c r="H142" s="147" t="s">
        <v>1</v>
      </c>
      <c r="I142" s="149"/>
      <c r="L142" s="145"/>
      <c r="M142" s="150"/>
      <c r="T142" s="151"/>
      <c r="AT142" s="147" t="s">
        <v>253</v>
      </c>
      <c r="AU142" s="147" t="s">
        <v>96</v>
      </c>
      <c r="AV142" s="11" t="s">
        <v>94</v>
      </c>
      <c r="AW142" s="11" t="s">
        <v>40</v>
      </c>
      <c r="AX142" s="11" t="s">
        <v>87</v>
      </c>
      <c r="AY142" s="147" t="s">
        <v>245</v>
      </c>
    </row>
    <row r="143" spans="2:65" s="12" customFormat="1" ht="11.25">
      <c r="B143" s="152"/>
      <c r="D143" s="146" t="s">
        <v>253</v>
      </c>
      <c r="E143" s="153" t="s">
        <v>1</v>
      </c>
      <c r="F143" s="154" t="s">
        <v>94</v>
      </c>
      <c r="H143" s="155">
        <v>1</v>
      </c>
      <c r="I143" s="156"/>
      <c r="L143" s="152"/>
      <c r="M143" s="157"/>
      <c r="T143" s="158"/>
      <c r="AT143" s="153" t="s">
        <v>253</v>
      </c>
      <c r="AU143" s="153" t="s">
        <v>96</v>
      </c>
      <c r="AV143" s="12" t="s">
        <v>96</v>
      </c>
      <c r="AW143" s="12" t="s">
        <v>40</v>
      </c>
      <c r="AX143" s="12" t="s">
        <v>94</v>
      </c>
      <c r="AY143" s="153" t="s">
        <v>245</v>
      </c>
    </row>
    <row r="144" spans="2:65" s="1" customFormat="1" ht="16.5" customHeight="1">
      <c r="B144" s="33"/>
      <c r="C144" s="132" t="s">
        <v>268</v>
      </c>
      <c r="D144" s="132" t="s">
        <v>246</v>
      </c>
      <c r="E144" s="133" t="s">
        <v>2197</v>
      </c>
      <c r="F144" s="134" t="s">
        <v>2198</v>
      </c>
      <c r="G144" s="135" t="s">
        <v>2175</v>
      </c>
      <c r="H144" s="136">
        <v>1</v>
      </c>
      <c r="I144" s="137"/>
      <c r="J144" s="138">
        <f>ROUND(I144*H144,2)</f>
        <v>0</v>
      </c>
      <c r="K144" s="134" t="s">
        <v>266</v>
      </c>
      <c r="L144" s="33"/>
      <c r="M144" s="139" t="s">
        <v>1</v>
      </c>
      <c r="N144" s="140" t="s">
        <v>52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2176</v>
      </c>
      <c r="AT144" s="143" t="s">
        <v>246</v>
      </c>
      <c r="AU144" s="143" t="s">
        <v>96</v>
      </c>
      <c r="AY144" s="17" t="s">
        <v>245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94</v>
      </c>
      <c r="BK144" s="144">
        <f>ROUND(I144*H144,2)</f>
        <v>0</v>
      </c>
      <c r="BL144" s="17" t="s">
        <v>2176</v>
      </c>
      <c r="BM144" s="143" t="s">
        <v>2199</v>
      </c>
    </row>
    <row r="145" spans="2:65" s="11" customFormat="1" ht="11.25">
      <c r="B145" s="145"/>
      <c r="D145" s="146" t="s">
        <v>253</v>
      </c>
      <c r="E145" s="147" t="s">
        <v>1</v>
      </c>
      <c r="F145" s="148" t="s">
        <v>2200</v>
      </c>
      <c r="H145" s="147" t="s">
        <v>1</v>
      </c>
      <c r="I145" s="149"/>
      <c r="L145" s="145"/>
      <c r="M145" s="150"/>
      <c r="T145" s="151"/>
      <c r="AT145" s="147" t="s">
        <v>253</v>
      </c>
      <c r="AU145" s="147" t="s">
        <v>96</v>
      </c>
      <c r="AV145" s="11" t="s">
        <v>94</v>
      </c>
      <c r="AW145" s="11" t="s">
        <v>40</v>
      </c>
      <c r="AX145" s="11" t="s">
        <v>87</v>
      </c>
      <c r="AY145" s="147" t="s">
        <v>245</v>
      </c>
    </row>
    <row r="146" spans="2:65" s="11" customFormat="1" ht="22.5">
      <c r="B146" s="145"/>
      <c r="D146" s="146" t="s">
        <v>253</v>
      </c>
      <c r="E146" s="147" t="s">
        <v>1</v>
      </c>
      <c r="F146" s="148" t="s">
        <v>2201</v>
      </c>
      <c r="H146" s="147" t="s">
        <v>1</v>
      </c>
      <c r="I146" s="149"/>
      <c r="L146" s="145"/>
      <c r="M146" s="150"/>
      <c r="T146" s="151"/>
      <c r="AT146" s="147" t="s">
        <v>253</v>
      </c>
      <c r="AU146" s="147" t="s">
        <v>96</v>
      </c>
      <c r="AV146" s="11" t="s">
        <v>94</v>
      </c>
      <c r="AW146" s="11" t="s">
        <v>40</v>
      </c>
      <c r="AX146" s="11" t="s">
        <v>87</v>
      </c>
      <c r="AY146" s="147" t="s">
        <v>245</v>
      </c>
    </row>
    <row r="147" spans="2:65" s="12" customFormat="1" ht="11.25">
      <c r="B147" s="152"/>
      <c r="D147" s="146" t="s">
        <v>253</v>
      </c>
      <c r="E147" s="153" t="s">
        <v>1</v>
      </c>
      <c r="F147" s="154" t="s">
        <v>2202</v>
      </c>
      <c r="H147" s="155">
        <v>1</v>
      </c>
      <c r="I147" s="156"/>
      <c r="L147" s="152"/>
      <c r="M147" s="157"/>
      <c r="T147" s="158"/>
      <c r="AT147" s="153" t="s">
        <v>253</v>
      </c>
      <c r="AU147" s="153" t="s">
        <v>96</v>
      </c>
      <c r="AV147" s="12" t="s">
        <v>96</v>
      </c>
      <c r="AW147" s="12" t="s">
        <v>40</v>
      </c>
      <c r="AX147" s="12" t="s">
        <v>87</v>
      </c>
      <c r="AY147" s="153" t="s">
        <v>245</v>
      </c>
    </row>
    <row r="148" spans="2:65" s="13" customFormat="1" ht="11.25">
      <c r="B148" s="159"/>
      <c r="D148" s="146" t="s">
        <v>253</v>
      </c>
      <c r="E148" s="160" t="s">
        <v>1</v>
      </c>
      <c r="F148" s="161" t="s">
        <v>275</v>
      </c>
      <c r="H148" s="162">
        <v>1</v>
      </c>
      <c r="I148" s="163"/>
      <c r="L148" s="159"/>
      <c r="M148" s="164"/>
      <c r="T148" s="165"/>
      <c r="AT148" s="160" t="s">
        <v>253</v>
      </c>
      <c r="AU148" s="160" t="s">
        <v>96</v>
      </c>
      <c r="AV148" s="13" t="s">
        <v>251</v>
      </c>
      <c r="AW148" s="13" t="s">
        <v>40</v>
      </c>
      <c r="AX148" s="13" t="s">
        <v>94</v>
      </c>
      <c r="AY148" s="160" t="s">
        <v>245</v>
      </c>
    </row>
    <row r="149" spans="2:65" s="1" customFormat="1" ht="16.5" customHeight="1">
      <c r="B149" s="33"/>
      <c r="C149" s="132" t="s">
        <v>276</v>
      </c>
      <c r="D149" s="132" t="s">
        <v>246</v>
      </c>
      <c r="E149" s="133" t="s">
        <v>2203</v>
      </c>
      <c r="F149" s="134" t="s">
        <v>2204</v>
      </c>
      <c r="G149" s="135" t="s">
        <v>2175</v>
      </c>
      <c r="H149" s="136">
        <v>1</v>
      </c>
      <c r="I149" s="137"/>
      <c r="J149" s="138">
        <f>ROUND(I149*H149,2)</f>
        <v>0</v>
      </c>
      <c r="K149" s="134" t="s">
        <v>266</v>
      </c>
      <c r="L149" s="33"/>
      <c r="M149" s="139" t="s">
        <v>1</v>
      </c>
      <c r="N149" s="140" t="s">
        <v>52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2176</v>
      </c>
      <c r="AT149" s="143" t="s">
        <v>246</v>
      </c>
      <c r="AU149" s="143" t="s">
        <v>96</v>
      </c>
      <c r="AY149" s="17" t="s">
        <v>245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94</v>
      </c>
      <c r="BK149" s="144">
        <f>ROUND(I149*H149,2)</f>
        <v>0</v>
      </c>
      <c r="BL149" s="17" t="s">
        <v>2176</v>
      </c>
      <c r="BM149" s="143" t="s">
        <v>2205</v>
      </c>
    </row>
    <row r="150" spans="2:65" s="11" customFormat="1" ht="22.5">
      <c r="B150" s="145"/>
      <c r="D150" s="146" t="s">
        <v>253</v>
      </c>
      <c r="E150" s="147" t="s">
        <v>1</v>
      </c>
      <c r="F150" s="148" t="s">
        <v>2206</v>
      </c>
      <c r="H150" s="147" t="s">
        <v>1</v>
      </c>
      <c r="I150" s="149"/>
      <c r="L150" s="145"/>
      <c r="M150" s="150"/>
      <c r="T150" s="151"/>
      <c r="AT150" s="147" t="s">
        <v>253</v>
      </c>
      <c r="AU150" s="147" t="s">
        <v>96</v>
      </c>
      <c r="AV150" s="11" t="s">
        <v>94</v>
      </c>
      <c r="AW150" s="11" t="s">
        <v>40</v>
      </c>
      <c r="AX150" s="11" t="s">
        <v>87</v>
      </c>
      <c r="AY150" s="147" t="s">
        <v>245</v>
      </c>
    </row>
    <row r="151" spans="2:65" s="12" customFormat="1" ht="11.25">
      <c r="B151" s="152"/>
      <c r="D151" s="146" t="s">
        <v>253</v>
      </c>
      <c r="E151" s="153" t="s">
        <v>1</v>
      </c>
      <c r="F151" s="154" t="s">
        <v>2207</v>
      </c>
      <c r="H151" s="155">
        <v>1</v>
      </c>
      <c r="I151" s="156"/>
      <c r="L151" s="152"/>
      <c r="M151" s="157"/>
      <c r="T151" s="158"/>
      <c r="AT151" s="153" t="s">
        <v>253</v>
      </c>
      <c r="AU151" s="153" t="s">
        <v>96</v>
      </c>
      <c r="AV151" s="12" t="s">
        <v>96</v>
      </c>
      <c r="AW151" s="12" t="s">
        <v>40</v>
      </c>
      <c r="AX151" s="12" t="s">
        <v>94</v>
      </c>
      <c r="AY151" s="153" t="s">
        <v>245</v>
      </c>
    </row>
    <row r="152" spans="2:65" s="1" customFormat="1" ht="16.5" customHeight="1">
      <c r="B152" s="33"/>
      <c r="C152" s="132" t="s">
        <v>283</v>
      </c>
      <c r="D152" s="132" t="s">
        <v>246</v>
      </c>
      <c r="E152" s="133" t="s">
        <v>2208</v>
      </c>
      <c r="F152" s="134" t="s">
        <v>2209</v>
      </c>
      <c r="G152" s="135" t="s">
        <v>2175</v>
      </c>
      <c r="H152" s="136">
        <v>1</v>
      </c>
      <c r="I152" s="137"/>
      <c r="J152" s="138">
        <f>ROUND(I152*H152,2)</f>
        <v>0</v>
      </c>
      <c r="K152" s="134" t="s">
        <v>266</v>
      </c>
      <c r="L152" s="33"/>
      <c r="M152" s="139" t="s">
        <v>1</v>
      </c>
      <c r="N152" s="140" t="s">
        <v>52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2176</v>
      </c>
      <c r="AT152" s="143" t="s">
        <v>246</v>
      </c>
      <c r="AU152" s="143" t="s">
        <v>96</v>
      </c>
      <c r="AY152" s="17" t="s">
        <v>245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94</v>
      </c>
      <c r="BK152" s="144">
        <f>ROUND(I152*H152,2)</f>
        <v>0</v>
      </c>
      <c r="BL152" s="17" t="s">
        <v>2176</v>
      </c>
      <c r="BM152" s="143" t="s">
        <v>2210</v>
      </c>
    </row>
    <row r="153" spans="2:65" s="11" customFormat="1" ht="22.5">
      <c r="B153" s="145"/>
      <c r="D153" s="146" t="s">
        <v>253</v>
      </c>
      <c r="E153" s="147" t="s">
        <v>1</v>
      </c>
      <c r="F153" s="148" t="s">
        <v>2211</v>
      </c>
      <c r="H153" s="147" t="s">
        <v>1</v>
      </c>
      <c r="I153" s="149"/>
      <c r="L153" s="145"/>
      <c r="M153" s="150"/>
      <c r="T153" s="151"/>
      <c r="AT153" s="147" t="s">
        <v>253</v>
      </c>
      <c r="AU153" s="147" t="s">
        <v>96</v>
      </c>
      <c r="AV153" s="11" t="s">
        <v>94</v>
      </c>
      <c r="AW153" s="11" t="s">
        <v>40</v>
      </c>
      <c r="AX153" s="11" t="s">
        <v>87</v>
      </c>
      <c r="AY153" s="147" t="s">
        <v>245</v>
      </c>
    </row>
    <row r="154" spans="2:65" s="11" customFormat="1" ht="22.5">
      <c r="B154" s="145"/>
      <c r="D154" s="146" t="s">
        <v>253</v>
      </c>
      <c r="E154" s="147" t="s">
        <v>1</v>
      </c>
      <c r="F154" s="148" t="s">
        <v>2212</v>
      </c>
      <c r="H154" s="147" t="s">
        <v>1</v>
      </c>
      <c r="I154" s="149"/>
      <c r="L154" s="145"/>
      <c r="M154" s="150"/>
      <c r="T154" s="151"/>
      <c r="AT154" s="147" t="s">
        <v>253</v>
      </c>
      <c r="AU154" s="147" t="s">
        <v>96</v>
      </c>
      <c r="AV154" s="11" t="s">
        <v>94</v>
      </c>
      <c r="AW154" s="11" t="s">
        <v>40</v>
      </c>
      <c r="AX154" s="11" t="s">
        <v>87</v>
      </c>
      <c r="AY154" s="147" t="s">
        <v>245</v>
      </c>
    </row>
    <row r="155" spans="2:65" s="12" customFormat="1" ht="11.25">
      <c r="B155" s="152"/>
      <c r="D155" s="146" t="s">
        <v>253</v>
      </c>
      <c r="E155" s="153" t="s">
        <v>1</v>
      </c>
      <c r="F155" s="154" t="s">
        <v>2213</v>
      </c>
      <c r="H155" s="155">
        <v>1</v>
      </c>
      <c r="I155" s="156"/>
      <c r="L155" s="152"/>
      <c r="M155" s="157"/>
      <c r="T155" s="158"/>
      <c r="AT155" s="153" t="s">
        <v>253</v>
      </c>
      <c r="AU155" s="153" t="s">
        <v>96</v>
      </c>
      <c r="AV155" s="12" t="s">
        <v>96</v>
      </c>
      <c r="AW155" s="12" t="s">
        <v>40</v>
      </c>
      <c r="AX155" s="12" t="s">
        <v>94</v>
      </c>
      <c r="AY155" s="153" t="s">
        <v>245</v>
      </c>
    </row>
    <row r="156" spans="2:65" s="1" customFormat="1" ht="24.2" customHeight="1">
      <c r="B156" s="33"/>
      <c r="C156" s="132" t="s">
        <v>194</v>
      </c>
      <c r="D156" s="132" t="s">
        <v>246</v>
      </c>
      <c r="E156" s="133" t="s">
        <v>2214</v>
      </c>
      <c r="F156" s="134" t="s">
        <v>2215</v>
      </c>
      <c r="G156" s="135" t="s">
        <v>2216</v>
      </c>
      <c r="H156" s="136">
        <v>0.95</v>
      </c>
      <c r="I156" s="137"/>
      <c r="J156" s="138">
        <f>ROUND(I156*H156,2)</f>
        <v>0</v>
      </c>
      <c r="K156" s="134" t="s">
        <v>266</v>
      </c>
      <c r="L156" s="33"/>
      <c r="M156" s="139" t="s">
        <v>1</v>
      </c>
      <c r="N156" s="140" t="s">
        <v>52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585</v>
      </c>
      <c r="AT156" s="143" t="s">
        <v>246</v>
      </c>
      <c r="AU156" s="143" t="s">
        <v>96</v>
      </c>
      <c r="AY156" s="17" t="s">
        <v>245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94</v>
      </c>
      <c r="BK156" s="144">
        <f>ROUND(I156*H156,2)</f>
        <v>0</v>
      </c>
      <c r="BL156" s="17" t="s">
        <v>585</v>
      </c>
      <c r="BM156" s="143" t="s">
        <v>2217</v>
      </c>
    </row>
    <row r="157" spans="2:65" s="1" customFormat="1" ht="24.2" customHeight="1">
      <c r="B157" s="33"/>
      <c r="C157" s="132" t="s">
        <v>189</v>
      </c>
      <c r="D157" s="132" t="s">
        <v>246</v>
      </c>
      <c r="E157" s="133" t="s">
        <v>2218</v>
      </c>
      <c r="F157" s="134" t="s">
        <v>2219</v>
      </c>
      <c r="G157" s="135" t="s">
        <v>2216</v>
      </c>
      <c r="H157" s="136">
        <v>0.3</v>
      </c>
      <c r="I157" s="137"/>
      <c r="J157" s="138">
        <f>ROUND(I157*H157,2)</f>
        <v>0</v>
      </c>
      <c r="K157" s="134" t="s">
        <v>266</v>
      </c>
      <c r="L157" s="33"/>
      <c r="M157" s="139" t="s">
        <v>1</v>
      </c>
      <c r="N157" s="140" t="s">
        <v>52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585</v>
      </c>
      <c r="AT157" s="143" t="s">
        <v>246</v>
      </c>
      <c r="AU157" s="143" t="s">
        <v>96</v>
      </c>
      <c r="AY157" s="17" t="s">
        <v>245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94</v>
      </c>
      <c r="BK157" s="144">
        <f>ROUND(I157*H157,2)</f>
        <v>0</v>
      </c>
      <c r="BL157" s="17" t="s">
        <v>585</v>
      </c>
      <c r="BM157" s="143" t="s">
        <v>2220</v>
      </c>
    </row>
    <row r="158" spans="2:65" s="12" customFormat="1" ht="11.25">
      <c r="B158" s="152"/>
      <c r="D158" s="146" t="s">
        <v>253</v>
      </c>
      <c r="E158" s="153" t="s">
        <v>1</v>
      </c>
      <c r="F158" s="154" t="s">
        <v>2221</v>
      </c>
      <c r="H158" s="155">
        <v>0.3</v>
      </c>
      <c r="I158" s="156"/>
      <c r="L158" s="152"/>
      <c r="M158" s="157"/>
      <c r="T158" s="158"/>
      <c r="AT158" s="153" t="s">
        <v>253</v>
      </c>
      <c r="AU158" s="153" t="s">
        <v>96</v>
      </c>
      <c r="AV158" s="12" t="s">
        <v>96</v>
      </c>
      <c r="AW158" s="12" t="s">
        <v>40</v>
      </c>
      <c r="AX158" s="12" t="s">
        <v>87</v>
      </c>
      <c r="AY158" s="153" t="s">
        <v>245</v>
      </c>
    </row>
    <row r="159" spans="2:65" s="13" customFormat="1" ht="11.25">
      <c r="B159" s="159"/>
      <c r="D159" s="146" t="s">
        <v>253</v>
      </c>
      <c r="E159" s="160" t="s">
        <v>1</v>
      </c>
      <c r="F159" s="161" t="s">
        <v>275</v>
      </c>
      <c r="H159" s="162">
        <v>0.3</v>
      </c>
      <c r="I159" s="163"/>
      <c r="L159" s="159"/>
      <c r="M159" s="164"/>
      <c r="T159" s="165"/>
      <c r="AT159" s="160" t="s">
        <v>253</v>
      </c>
      <c r="AU159" s="160" t="s">
        <v>96</v>
      </c>
      <c r="AV159" s="13" t="s">
        <v>251</v>
      </c>
      <c r="AW159" s="13" t="s">
        <v>40</v>
      </c>
      <c r="AX159" s="13" t="s">
        <v>94</v>
      </c>
      <c r="AY159" s="160" t="s">
        <v>245</v>
      </c>
    </row>
    <row r="160" spans="2:65" s="1" customFormat="1" ht="24.2" customHeight="1">
      <c r="B160" s="33"/>
      <c r="C160" s="132" t="s">
        <v>296</v>
      </c>
      <c r="D160" s="132" t="s">
        <v>246</v>
      </c>
      <c r="E160" s="133" t="s">
        <v>2222</v>
      </c>
      <c r="F160" s="134" t="s">
        <v>2223</v>
      </c>
      <c r="G160" s="135" t="s">
        <v>2216</v>
      </c>
      <c r="H160" s="136">
        <v>0.95</v>
      </c>
      <c r="I160" s="137"/>
      <c r="J160" s="138">
        <f>ROUND(I160*H160,2)</f>
        <v>0</v>
      </c>
      <c r="K160" s="134" t="s">
        <v>266</v>
      </c>
      <c r="L160" s="33"/>
      <c r="M160" s="139" t="s">
        <v>1</v>
      </c>
      <c r="N160" s="140" t="s">
        <v>52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585</v>
      </c>
      <c r="AT160" s="143" t="s">
        <v>246</v>
      </c>
      <c r="AU160" s="143" t="s">
        <v>96</v>
      </c>
      <c r="AY160" s="17" t="s">
        <v>245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94</v>
      </c>
      <c r="BK160" s="144">
        <f>ROUND(I160*H160,2)</f>
        <v>0</v>
      </c>
      <c r="BL160" s="17" t="s">
        <v>585</v>
      </c>
      <c r="BM160" s="143" t="s">
        <v>2224</v>
      </c>
    </row>
    <row r="161" spans="2:65" s="1" customFormat="1" ht="24.2" customHeight="1">
      <c r="B161" s="33"/>
      <c r="C161" s="132" t="s">
        <v>301</v>
      </c>
      <c r="D161" s="132" t="s">
        <v>246</v>
      </c>
      <c r="E161" s="133" t="s">
        <v>2225</v>
      </c>
      <c r="F161" s="134" t="s">
        <v>2226</v>
      </c>
      <c r="G161" s="135" t="s">
        <v>2216</v>
      </c>
      <c r="H161" s="136">
        <v>0.3</v>
      </c>
      <c r="I161" s="137"/>
      <c r="J161" s="138">
        <f>ROUND(I161*H161,2)</f>
        <v>0</v>
      </c>
      <c r="K161" s="134" t="s">
        <v>266</v>
      </c>
      <c r="L161" s="33"/>
      <c r="M161" s="139" t="s">
        <v>1</v>
      </c>
      <c r="N161" s="140" t="s">
        <v>52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585</v>
      </c>
      <c r="AT161" s="143" t="s">
        <v>246</v>
      </c>
      <c r="AU161" s="143" t="s">
        <v>96</v>
      </c>
      <c r="AY161" s="17" t="s">
        <v>245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94</v>
      </c>
      <c r="BK161" s="144">
        <f>ROUND(I161*H161,2)</f>
        <v>0</v>
      </c>
      <c r="BL161" s="17" t="s">
        <v>585</v>
      </c>
      <c r="BM161" s="143" t="s">
        <v>2227</v>
      </c>
    </row>
    <row r="162" spans="2:65" s="12" customFormat="1" ht="11.25">
      <c r="B162" s="152"/>
      <c r="D162" s="146" t="s">
        <v>253</v>
      </c>
      <c r="E162" s="153" t="s">
        <v>1</v>
      </c>
      <c r="F162" s="154" t="s">
        <v>2221</v>
      </c>
      <c r="H162" s="155">
        <v>0.3</v>
      </c>
      <c r="I162" s="156"/>
      <c r="L162" s="152"/>
      <c r="M162" s="157"/>
      <c r="T162" s="158"/>
      <c r="AT162" s="153" t="s">
        <v>253</v>
      </c>
      <c r="AU162" s="153" t="s">
        <v>96</v>
      </c>
      <c r="AV162" s="12" t="s">
        <v>96</v>
      </c>
      <c r="AW162" s="12" t="s">
        <v>40</v>
      </c>
      <c r="AX162" s="12" t="s">
        <v>87</v>
      </c>
      <c r="AY162" s="153" t="s">
        <v>245</v>
      </c>
    </row>
    <row r="163" spans="2:65" s="13" customFormat="1" ht="11.25">
      <c r="B163" s="159"/>
      <c r="D163" s="146" t="s">
        <v>253</v>
      </c>
      <c r="E163" s="160" t="s">
        <v>1</v>
      </c>
      <c r="F163" s="161" t="s">
        <v>275</v>
      </c>
      <c r="H163" s="162">
        <v>0.3</v>
      </c>
      <c r="I163" s="163"/>
      <c r="L163" s="159"/>
      <c r="M163" s="164"/>
      <c r="T163" s="165"/>
      <c r="AT163" s="160" t="s">
        <v>253</v>
      </c>
      <c r="AU163" s="160" t="s">
        <v>96</v>
      </c>
      <c r="AV163" s="13" t="s">
        <v>251</v>
      </c>
      <c r="AW163" s="13" t="s">
        <v>40</v>
      </c>
      <c r="AX163" s="13" t="s">
        <v>94</v>
      </c>
      <c r="AY163" s="160" t="s">
        <v>245</v>
      </c>
    </row>
    <row r="164" spans="2:65" s="1" customFormat="1" ht="16.5" customHeight="1">
      <c r="B164" s="33"/>
      <c r="C164" s="132" t="s">
        <v>8</v>
      </c>
      <c r="D164" s="132" t="s">
        <v>246</v>
      </c>
      <c r="E164" s="133" t="s">
        <v>2228</v>
      </c>
      <c r="F164" s="134" t="s">
        <v>2229</v>
      </c>
      <c r="G164" s="135" t="s">
        <v>2175</v>
      </c>
      <c r="H164" s="136">
        <v>1</v>
      </c>
      <c r="I164" s="137"/>
      <c r="J164" s="138">
        <f>ROUND(I164*H164,2)</f>
        <v>0</v>
      </c>
      <c r="K164" s="134" t="s">
        <v>266</v>
      </c>
      <c r="L164" s="33"/>
      <c r="M164" s="139" t="s">
        <v>1</v>
      </c>
      <c r="N164" s="140" t="s">
        <v>52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585</v>
      </c>
      <c r="AT164" s="143" t="s">
        <v>246</v>
      </c>
      <c r="AU164" s="143" t="s">
        <v>96</v>
      </c>
      <c r="AY164" s="17" t="s">
        <v>245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94</v>
      </c>
      <c r="BK164" s="144">
        <f>ROUND(I164*H164,2)</f>
        <v>0</v>
      </c>
      <c r="BL164" s="17" t="s">
        <v>585</v>
      </c>
      <c r="BM164" s="143" t="s">
        <v>2230</v>
      </c>
    </row>
    <row r="165" spans="2:65" s="10" customFormat="1" ht="22.9" customHeight="1">
      <c r="B165" s="122"/>
      <c r="D165" s="123" t="s">
        <v>86</v>
      </c>
      <c r="E165" s="175" t="s">
        <v>2231</v>
      </c>
      <c r="F165" s="175" t="s">
        <v>2232</v>
      </c>
      <c r="I165" s="125"/>
      <c r="J165" s="176">
        <f>BK165</f>
        <v>0</v>
      </c>
      <c r="L165" s="122"/>
      <c r="M165" s="127"/>
      <c r="P165" s="128">
        <f>SUM(P166:P170)</f>
        <v>0</v>
      </c>
      <c r="R165" s="128">
        <f>SUM(R166:R170)</f>
        <v>0</v>
      </c>
      <c r="T165" s="129">
        <f>SUM(T166:T170)</f>
        <v>0</v>
      </c>
      <c r="AR165" s="123" t="s">
        <v>268</v>
      </c>
      <c r="AT165" s="130" t="s">
        <v>86</v>
      </c>
      <c r="AU165" s="130" t="s">
        <v>94</v>
      </c>
      <c r="AY165" s="123" t="s">
        <v>245</v>
      </c>
      <c r="BK165" s="131">
        <f>SUM(BK166:BK170)</f>
        <v>0</v>
      </c>
    </row>
    <row r="166" spans="2:65" s="1" customFormat="1" ht="16.5" customHeight="1">
      <c r="B166" s="33"/>
      <c r="C166" s="132" t="s">
        <v>314</v>
      </c>
      <c r="D166" s="132" t="s">
        <v>246</v>
      </c>
      <c r="E166" s="133" t="s">
        <v>2233</v>
      </c>
      <c r="F166" s="134" t="s">
        <v>2232</v>
      </c>
      <c r="G166" s="135" t="s">
        <v>2175</v>
      </c>
      <c r="H166" s="136">
        <v>1</v>
      </c>
      <c r="I166" s="137"/>
      <c r="J166" s="138">
        <f>ROUND(I166*H166,2)</f>
        <v>0</v>
      </c>
      <c r="K166" s="134" t="s">
        <v>266</v>
      </c>
      <c r="L166" s="33"/>
      <c r="M166" s="139" t="s">
        <v>1</v>
      </c>
      <c r="N166" s="140" t="s">
        <v>52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2176</v>
      </c>
      <c r="AT166" s="143" t="s">
        <v>246</v>
      </c>
      <c r="AU166" s="143" t="s">
        <v>96</v>
      </c>
      <c r="AY166" s="17" t="s">
        <v>245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94</v>
      </c>
      <c r="BK166" s="144">
        <f>ROUND(I166*H166,2)</f>
        <v>0</v>
      </c>
      <c r="BL166" s="17" t="s">
        <v>2176</v>
      </c>
      <c r="BM166" s="143" t="s">
        <v>2234</v>
      </c>
    </row>
    <row r="167" spans="2:65" s="11" customFormat="1" ht="22.5">
      <c r="B167" s="145"/>
      <c r="D167" s="146" t="s">
        <v>253</v>
      </c>
      <c r="E167" s="147" t="s">
        <v>1</v>
      </c>
      <c r="F167" s="148" t="s">
        <v>2235</v>
      </c>
      <c r="H167" s="147" t="s">
        <v>1</v>
      </c>
      <c r="I167" s="149"/>
      <c r="L167" s="145"/>
      <c r="M167" s="150"/>
      <c r="T167" s="151"/>
      <c r="AT167" s="147" t="s">
        <v>253</v>
      </c>
      <c r="AU167" s="147" t="s">
        <v>96</v>
      </c>
      <c r="AV167" s="11" t="s">
        <v>94</v>
      </c>
      <c r="AW167" s="11" t="s">
        <v>40</v>
      </c>
      <c r="AX167" s="11" t="s">
        <v>87</v>
      </c>
      <c r="AY167" s="147" t="s">
        <v>245</v>
      </c>
    </row>
    <row r="168" spans="2:65" s="12" customFormat="1" ht="11.25">
      <c r="B168" s="152"/>
      <c r="D168" s="146" t="s">
        <v>253</v>
      </c>
      <c r="E168" s="153" t="s">
        <v>1</v>
      </c>
      <c r="F168" s="154" t="s">
        <v>2236</v>
      </c>
      <c r="H168" s="155">
        <v>1</v>
      </c>
      <c r="I168" s="156"/>
      <c r="L168" s="152"/>
      <c r="M168" s="157"/>
      <c r="T168" s="158"/>
      <c r="AT168" s="153" t="s">
        <v>253</v>
      </c>
      <c r="AU168" s="153" t="s">
        <v>96</v>
      </c>
      <c r="AV168" s="12" t="s">
        <v>96</v>
      </c>
      <c r="AW168" s="12" t="s">
        <v>40</v>
      </c>
      <c r="AX168" s="12" t="s">
        <v>94</v>
      </c>
      <c r="AY168" s="153" t="s">
        <v>245</v>
      </c>
    </row>
    <row r="169" spans="2:65" s="1" customFormat="1" ht="16.5" customHeight="1">
      <c r="B169" s="33"/>
      <c r="C169" s="132" t="s">
        <v>322</v>
      </c>
      <c r="D169" s="132" t="s">
        <v>246</v>
      </c>
      <c r="E169" s="133" t="s">
        <v>2237</v>
      </c>
      <c r="F169" s="134" t="s">
        <v>2238</v>
      </c>
      <c r="G169" s="135" t="s">
        <v>2175</v>
      </c>
      <c r="H169" s="136">
        <v>1</v>
      </c>
      <c r="I169" s="137"/>
      <c r="J169" s="138">
        <f>ROUND(I169*H169,2)</f>
        <v>0</v>
      </c>
      <c r="K169" s="134" t="s">
        <v>266</v>
      </c>
      <c r="L169" s="33"/>
      <c r="M169" s="139" t="s">
        <v>1</v>
      </c>
      <c r="N169" s="140" t="s">
        <v>52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2176</v>
      </c>
      <c r="AT169" s="143" t="s">
        <v>246</v>
      </c>
      <c r="AU169" s="143" t="s">
        <v>96</v>
      </c>
      <c r="AY169" s="17" t="s">
        <v>245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94</v>
      </c>
      <c r="BK169" s="144">
        <f>ROUND(I169*H169,2)</f>
        <v>0</v>
      </c>
      <c r="BL169" s="17" t="s">
        <v>2176</v>
      </c>
      <c r="BM169" s="143" t="s">
        <v>2239</v>
      </c>
    </row>
    <row r="170" spans="2:65" s="12" customFormat="1" ht="11.25">
      <c r="B170" s="152"/>
      <c r="D170" s="146" t="s">
        <v>253</v>
      </c>
      <c r="E170" s="153" t="s">
        <v>1</v>
      </c>
      <c r="F170" s="154" t="s">
        <v>2240</v>
      </c>
      <c r="H170" s="155">
        <v>1</v>
      </c>
      <c r="I170" s="156"/>
      <c r="L170" s="152"/>
      <c r="M170" s="157"/>
      <c r="T170" s="158"/>
      <c r="AT170" s="153" t="s">
        <v>253</v>
      </c>
      <c r="AU170" s="153" t="s">
        <v>96</v>
      </c>
      <c r="AV170" s="12" t="s">
        <v>96</v>
      </c>
      <c r="AW170" s="12" t="s">
        <v>40</v>
      </c>
      <c r="AX170" s="12" t="s">
        <v>94</v>
      </c>
      <c r="AY170" s="153" t="s">
        <v>245</v>
      </c>
    </row>
    <row r="171" spans="2:65" s="10" customFormat="1" ht="22.9" customHeight="1">
      <c r="B171" s="122"/>
      <c r="D171" s="123" t="s">
        <v>86</v>
      </c>
      <c r="E171" s="175" t="s">
        <v>2241</v>
      </c>
      <c r="F171" s="175" t="s">
        <v>2242</v>
      </c>
      <c r="I171" s="125"/>
      <c r="J171" s="176">
        <f>BK171</f>
        <v>0</v>
      </c>
      <c r="L171" s="122"/>
      <c r="M171" s="127"/>
      <c r="P171" s="128">
        <f>SUM(P172:P181)</f>
        <v>0</v>
      </c>
      <c r="R171" s="128">
        <f>SUM(R172:R181)</f>
        <v>0</v>
      </c>
      <c r="T171" s="129">
        <f>SUM(T172:T181)</f>
        <v>0</v>
      </c>
      <c r="AR171" s="123" t="s">
        <v>268</v>
      </c>
      <c r="AT171" s="130" t="s">
        <v>86</v>
      </c>
      <c r="AU171" s="130" t="s">
        <v>94</v>
      </c>
      <c r="AY171" s="123" t="s">
        <v>245</v>
      </c>
      <c r="BK171" s="131">
        <f>SUM(BK172:BK181)</f>
        <v>0</v>
      </c>
    </row>
    <row r="172" spans="2:65" s="1" customFormat="1" ht="16.5" customHeight="1">
      <c r="B172" s="33"/>
      <c r="C172" s="132" t="s">
        <v>324</v>
      </c>
      <c r="D172" s="132" t="s">
        <v>246</v>
      </c>
      <c r="E172" s="133" t="s">
        <v>2243</v>
      </c>
      <c r="F172" s="134" t="s">
        <v>2244</v>
      </c>
      <c r="G172" s="135" t="s">
        <v>2175</v>
      </c>
      <c r="H172" s="136">
        <v>1</v>
      </c>
      <c r="I172" s="137"/>
      <c r="J172" s="138">
        <f>ROUND(I172*H172,2)</f>
        <v>0</v>
      </c>
      <c r="K172" s="134" t="s">
        <v>266</v>
      </c>
      <c r="L172" s="33"/>
      <c r="M172" s="139" t="s">
        <v>1</v>
      </c>
      <c r="N172" s="140" t="s">
        <v>52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2176</v>
      </c>
      <c r="AT172" s="143" t="s">
        <v>246</v>
      </c>
      <c r="AU172" s="143" t="s">
        <v>96</v>
      </c>
      <c r="AY172" s="17" t="s">
        <v>245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94</v>
      </c>
      <c r="BK172" s="144">
        <f>ROUND(I172*H172,2)</f>
        <v>0</v>
      </c>
      <c r="BL172" s="17" t="s">
        <v>2176</v>
      </c>
      <c r="BM172" s="143" t="s">
        <v>2245</v>
      </c>
    </row>
    <row r="173" spans="2:65" s="12" customFormat="1" ht="22.5">
      <c r="B173" s="152"/>
      <c r="D173" s="146" t="s">
        <v>253</v>
      </c>
      <c r="E173" s="153" t="s">
        <v>1</v>
      </c>
      <c r="F173" s="154" t="s">
        <v>2246</v>
      </c>
      <c r="H173" s="155">
        <v>1</v>
      </c>
      <c r="I173" s="156"/>
      <c r="L173" s="152"/>
      <c r="M173" s="157"/>
      <c r="T173" s="158"/>
      <c r="AT173" s="153" t="s">
        <v>253</v>
      </c>
      <c r="AU173" s="153" t="s">
        <v>96</v>
      </c>
      <c r="AV173" s="12" t="s">
        <v>96</v>
      </c>
      <c r="AW173" s="12" t="s">
        <v>40</v>
      </c>
      <c r="AX173" s="12" t="s">
        <v>94</v>
      </c>
      <c r="AY173" s="153" t="s">
        <v>245</v>
      </c>
    </row>
    <row r="174" spans="2:65" s="1" customFormat="1" ht="21.75" customHeight="1">
      <c r="B174" s="33"/>
      <c r="C174" s="132" t="s">
        <v>327</v>
      </c>
      <c r="D174" s="132" t="s">
        <v>246</v>
      </c>
      <c r="E174" s="133" t="s">
        <v>2247</v>
      </c>
      <c r="F174" s="134" t="s">
        <v>2248</v>
      </c>
      <c r="G174" s="135" t="s">
        <v>2175</v>
      </c>
      <c r="H174" s="136">
        <v>1</v>
      </c>
      <c r="I174" s="137"/>
      <c r="J174" s="138">
        <f>ROUND(I174*H174,2)</f>
        <v>0</v>
      </c>
      <c r="K174" s="134" t="s">
        <v>266</v>
      </c>
      <c r="L174" s="33"/>
      <c r="M174" s="139" t="s">
        <v>1</v>
      </c>
      <c r="N174" s="140" t="s">
        <v>52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2176</v>
      </c>
      <c r="AT174" s="143" t="s">
        <v>246</v>
      </c>
      <c r="AU174" s="143" t="s">
        <v>96</v>
      </c>
      <c r="AY174" s="17" t="s">
        <v>245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94</v>
      </c>
      <c r="BK174" s="144">
        <f>ROUND(I174*H174,2)</f>
        <v>0</v>
      </c>
      <c r="BL174" s="17" t="s">
        <v>2176</v>
      </c>
      <c r="BM174" s="143" t="s">
        <v>2249</v>
      </c>
    </row>
    <row r="175" spans="2:65" s="1" customFormat="1" ht="55.5" customHeight="1">
      <c r="B175" s="33"/>
      <c r="C175" s="132" t="s">
        <v>331</v>
      </c>
      <c r="D175" s="132" t="s">
        <v>246</v>
      </c>
      <c r="E175" s="133" t="s">
        <v>2250</v>
      </c>
      <c r="F175" s="134" t="s">
        <v>2251</v>
      </c>
      <c r="G175" s="135" t="s">
        <v>2175</v>
      </c>
      <c r="H175" s="136">
        <v>1</v>
      </c>
      <c r="I175" s="137"/>
      <c r="J175" s="138">
        <f>ROUND(I175*H175,2)</f>
        <v>0</v>
      </c>
      <c r="K175" s="134" t="s">
        <v>266</v>
      </c>
      <c r="L175" s="33"/>
      <c r="M175" s="139" t="s">
        <v>1</v>
      </c>
      <c r="N175" s="140" t="s">
        <v>52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2176</v>
      </c>
      <c r="AT175" s="143" t="s">
        <v>246</v>
      </c>
      <c r="AU175" s="143" t="s">
        <v>96</v>
      </c>
      <c r="AY175" s="17" t="s">
        <v>245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94</v>
      </c>
      <c r="BK175" s="144">
        <f>ROUND(I175*H175,2)</f>
        <v>0</v>
      </c>
      <c r="BL175" s="17" t="s">
        <v>2176</v>
      </c>
      <c r="BM175" s="143" t="s">
        <v>2252</v>
      </c>
    </row>
    <row r="176" spans="2:65" s="11" customFormat="1" ht="11.25">
      <c r="B176" s="145"/>
      <c r="D176" s="146" t="s">
        <v>253</v>
      </c>
      <c r="E176" s="147" t="s">
        <v>1</v>
      </c>
      <c r="F176" s="148" t="s">
        <v>2253</v>
      </c>
      <c r="H176" s="147" t="s">
        <v>1</v>
      </c>
      <c r="I176" s="149"/>
      <c r="L176" s="145"/>
      <c r="M176" s="150"/>
      <c r="T176" s="151"/>
      <c r="AT176" s="147" t="s">
        <v>253</v>
      </c>
      <c r="AU176" s="147" t="s">
        <v>96</v>
      </c>
      <c r="AV176" s="11" t="s">
        <v>94</v>
      </c>
      <c r="AW176" s="11" t="s">
        <v>40</v>
      </c>
      <c r="AX176" s="11" t="s">
        <v>87</v>
      </c>
      <c r="AY176" s="147" t="s">
        <v>245</v>
      </c>
    </row>
    <row r="177" spans="2:65" s="12" customFormat="1" ht="11.25">
      <c r="B177" s="152"/>
      <c r="D177" s="146" t="s">
        <v>253</v>
      </c>
      <c r="E177" s="153" t="s">
        <v>1</v>
      </c>
      <c r="F177" s="154" t="s">
        <v>2254</v>
      </c>
      <c r="H177" s="155">
        <v>1</v>
      </c>
      <c r="I177" s="156"/>
      <c r="L177" s="152"/>
      <c r="M177" s="157"/>
      <c r="T177" s="158"/>
      <c r="AT177" s="153" t="s">
        <v>253</v>
      </c>
      <c r="AU177" s="153" t="s">
        <v>96</v>
      </c>
      <c r="AV177" s="12" t="s">
        <v>96</v>
      </c>
      <c r="AW177" s="12" t="s">
        <v>40</v>
      </c>
      <c r="AX177" s="12" t="s">
        <v>94</v>
      </c>
      <c r="AY177" s="153" t="s">
        <v>245</v>
      </c>
    </row>
    <row r="178" spans="2:65" s="1" customFormat="1" ht="37.9" customHeight="1">
      <c r="B178" s="33"/>
      <c r="C178" s="132" t="s">
        <v>337</v>
      </c>
      <c r="D178" s="132" t="s">
        <v>246</v>
      </c>
      <c r="E178" s="133" t="s">
        <v>2255</v>
      </c>
      <c r="F178" s="134" t="s">
        <v>2256</v>
      </c>
      <c r="G178" s="135" t="s">
        <v>2175</v>
      </c>
      <c r="H178" s="136">
        <v>1</v>
      </c>
      <c r="I178" s="137"/>
      <c r="J178" s="138">
        <f>ROUND(I178*H178,2)</f>
        <v>0</v>
      </c>
      <c r="K178" s="134" t="s">
        <v>266</v>
      </c>
      <c r="L178" s="33"/>
      <c r="M178" s="139" t="s">
        <v>1</v>
      </c>
      <c r="N178" s="140" t="s">
        <v>52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2176</v>
      </c>
      <c r="AT178" s="143" t="s">
        <v>246</v>
      </c>
      <c r="AU178" s="143" t="s">
        <v>96</v>
      </c>
      <c r="AY178" s="17" t="s">
        <v>245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94</v>
      </c>
      <c r="BK178" s="144">
        <f>ROUND(I178*H178,2)</f>
        <v>0</v>
      </c>
      <c r="BL178" s="17" t="s">
        <v>2176</v>
      </c>
      <c r="BM178" s="143" t="s">
        <v>2257</v>
      </c>
    </row>
    <row r="179" spans="2:65" s="12" customFormat="1" ht="11.25">
      <c r="B179" s="152"/>
      <c r="D179" s="146" t="s">
        <v>253</v>
      </c>
      <c r="E179" s="153" t="s">
        <v>1</v>
      </c>
      <c r="F179" s="154" t="s">
        <v>2258</v>
      </c>
      <c r="H179" s="155">
        <v>1</v>
      </c>
      <c r="I179" s="156"/>
      <c r="L179" s="152"/>
      <c r="M179" s="157"/>
      <c r="T179" s="158"/>
      <c r="AT179" s="153" t="s">
        <v>253</v>
      </c>
      <c r="AU179" s="153" t="s">
        <v>96</v>
      </c>
      <c r="AV179" s="12" t="s">
        <v>96</v>
      </c>
      <c r="AW179" s="12" t="s">
        <v>40</v>
      </c>
      <c r="AX179" s="12" t="s">
        <v>94</v>
      </c>
      <c r="AY179" s="153" t="s">
        <v>245</v>
      </c>
    </row>
    <row r="180" spans="2:65" s="1" customFormat="1" ht="16.5" customHeight="1">
      <c r="B180" s="33"/>
      <c r="C180" s="132" t="s">
        <v>342</v>
      </c>
      <c r="D180" s="132" t="s">
        <v>246</v>
      </c>
      <c r="E180" s="133" t="s">
        <v>2259</v>
      </c>
      <c r="F180" s="134" t="s">
        <v>2260</v>
      </c>
      <c r="G180" s="135" t="s">
        <v>2175</v>
      </c>
      <c r="H180" s="136">
        <v>1</v>
      </c>
      <c r="I180" s="137"/>
      <c r="J180" s="138">
        <f>ROUND(I180*H180,2)</f>
        <v>0</v>
      </c>
      <c r="K180" s="134" t="s">
        <v>266</v>
      </c>
      <c r="L180" s="33"/>
      <c r="M180" s="139" t="s">
        <v>1</v>
      </c>
      <c r="N180" s="140" t="s">
        <v>52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2176</v>
      </c>
      <c r="AT180" s="143" t="s">
        <v>246</v>
      </c>
      <c r="AU180" s="143" t="s">
        <v>96</v>
      </c>
      <c r="AY180" s="17" t="s">
        <v>245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94</v>
      </c>
      <c r="BK180" s="144">
        <f>ROUND(I180*H180,2)</f>
        <v>0</v>
      </c>
      <c r="BL180" s="17" t="s">
        <v>2176</v>
      </c>
      <c r="BM180" s="143" t="s">
        <v>2261</v>
      </c>
    </row>
    <row r="181" spans="2:65" s="12" customFormat="1" ht="11.25">
      <c r="B181" s="152"/>
      <c r="D181" s="146" t="s">
        <v>253</v>
      </c>
      <c r="E181" s="153" t="s">
        <v>1</v>
      </c>
      <c r="F181" s="154" t="s">
        <v>2262</v>
      </c>
      <c r="H181" s="155">
        <v>1</v>
      </c>
      <c r="I181" s="156"/>
      <c r="L181" s="152"/>
      <c r="M181" s="157"/>
      <c r="T181" s="158"/>
      <c r="AT181" s="153" t="s">
        <v>253</v>
      </c>
      <c r="AU181" s="153" t="s">
        <v>96</v>
      </c>
      <c r="AV181" s="12" t="s">
        <v>96</v>
      </c>
      <c r="AW181" s="12" t="s">
        <v>40</v>
      </c>
      <c r="AX181" s="12" t="s">
        <v>94</v>
      </c>
      <c r="AY181" s="153" t="s">
        <v>245</v>
      </c>
    </row>
    <row r="182" spans="2:65" s="10" customFormat="1" ht="22.9" customHeight="1">
      <c r="B182" s="122"/>
      <c r="D182" s="123" t="s">
        <v>86</v>
      </c>
      <c r="E182" s="175" t="s">
        <v>2263</v>
      </c>
      <c r="F182" s="175" t="s">
        <v>2264</v>
      </c>
      <c r="I182" s="125"/>
      <c r="J182" s="176">
        <f>BK182</f>
        <v>0</v>
      </c>
      <c r="L182" s="122"/>
      <c r="M182" s="127"/>
      <c r="P182" s="128">
        <f>SUM(P183:P189)</f>
        <v>0</v>
      </c>
      <c r="R182" s="128">
        <f>SUM(R183:R189)</f>
        <v>0</v>
      </c>
      <c r="T182" s="129">
        <f>SUM(T183:T189)</f>
        <v>0</v>
      </c>
      <c r="AR182" s="123" t="s">
        <v>268</v>
      </c>
      <c r="AT182" s="130" t="s">
        <v>86</v>
      </c>
      <c r="AU182" s="130" t="s">
        <v>94</v>
      </c>
      <c r="AY182" s="123" t="s">
        <v>245</v>
      </c>
      <c r="BK182" s="131">
        <f>SUM(BK183:BK189)</f>
        <v>0</v>
      </c>
    </row>
    <row r="183" spans="2:65" s="1" customFormat="1" ht="16.5" customHeight="1">
      <c r="B183" s="33"/>
      <c r="C183" s="132" t="s">
        <v>347</v>
      </c>
      <c r="D183" s="132" t="s">
        <v>246</v>
      </c>
      <c r="E183" s="133" t="s">
        <v>2265</v>
      </c>
      <c r="F183" s="134" t="s">
        <v>2266</v>
      </c>
      <c r="G183" s="135" t="s">
        <v>2175</v>
      </c>
      <c r="H183" s="136">
        <v>1</v>
      </c>
      <c r="I183" s="137"/>
      <c r="J183" s="138">
        <f>ROUND(I183*H183,2)</f>
        <v>0</v>
      </c>
      <c r="K183" s="134" t="s">
        <v>266</v>
      </c>
      <c r="L183" s="33"/>
      <c r="M183" s="139" t="s">
        <v>1</v>
      </c>
      <c r="N183" s="140" t="s">
        <v>52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2176</v>
      </c>
      <c r="AT183" s="143" t="s">
        <v>246</v>
      </c>
      <c r="AU183" s="143" t="s">
        <v>96</v>
      </c>
      <c r="AY183" s="17" t="s">
        <v>245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94</v>
      </c>
      <c r="BK183" s="144">
        <f>ROUND(I183*H183,2)</f>
        <v>0</v>
      </c>
      <c r="BL183" s="17" t="s">
        <v>2176</v>
      </c>
      <c r="BM183" s="143" t="s">
        <v>2267</v>
      </c>
    </row>
    <row r="184" spans="2:65" s="11" customFormat="1" ht="22.5">
      <c r="B184" s="145"/>
      <c r="D184" s="146" t="s">
        <v>253</v>
      </c>
      <c r="E184" s="147" t="s">
        <v>1</v>
      </c>
      <c r="F184" s="148" t="s">
        <v>2268</v>
      </c>
      <c r="H184" s="147" t="s">
        <v>1</v>
      </c>
      <c r="I184" s="149"/>
      <c r="L184" s="145"/>
      <c r="M184" s="150"/>
      <c r="T184" s="151"/>
      <c r="AT184" s="147" t="s">
        <v>253</v>
      </c>
      <c r="AU184" s="147" t="s">
        <v>96</v>
      </c>
      <c r="AV184" s="11" t="s">
        <v>94</v>
      </c>
      <c r="AW184" s="11" t="s">
        <v>40</v>
      </c>
      <c r="AX184" s="11" t="s">
        <v>87</v>
      </c>
      <c r="AY184" s="147" t="s">
        <v>245</v>
      </c>
    </row>
    <row r="185" spans="2:65" s="11" customFormat="1" ht="22.5">
      <c r="B185" s="145"/>
      <c r="D185" s="146" t="s">
        <v>253</v>
      </c>
      <c r="E185" s="147" t="s">
        <v>1</v>
      </c>
      <c r="F185" s="148" t="s">
        <v>2269</v>
      </c>
      <c r="H185" s="147" t="s">
        <v>1</v>
      </c>
      <c r="I185" s="149"/>
      <c r="L185" s="145"/>
      <c r="M185" s="150"/>
      <c r="T185" s="151"/>
      <c r="AT185" s="147" t="s">
        <v>253</v>
      </c>
      <c r="AU185" s="147" t="s">
        <v>96</v>
      </c>
      <c r="AV185" s="11" t="s">
        <v>94</v>
      </c>
      <c r="AW185" s="11" t="s">
        <v>40</v>
      </c>
      <c r="AX185" s="11" t="s">
        <v>87</v>
      </c>
      <c r="AY185" s="147" t="s">
        <v>245</v>
      </c>
    </row>
    <row r="186" spans="2:65" s="11" customFormat="1" ht="22.5">
      <c r="B186" s="145"/>
      <c r="D186" s="146" t="s">
        <v>253</v>
      </c>
      <c r="E186" s="147" t="s">
        <v>1</v>
      </c>
      <c r="F186" s="148" t="s">
        <v>2270</v>
      </c>
      <c r="H186" s="147" t="s">
        <v>1</v>
      </c>
      <c r="I186" s="149"/>
      <c r="L186" s="145"/>
      <c r="M186" s="150"/>
      <c r="T186" s="151"/>
      <c r="AT186" s="147" t="s">
        <v>253</v>
      </c>
      <c r="AU186" s="147" t="s">
        <v>96</v>
      </c>
      <c r="AV186" s="11" t="s">
        <v>94</v>
      </c>
      <c r="AW186" s="11" t="s">
        <v>40</v>
      </c>
      <c r="AX186" s="11" t="s">
        <v>87</v>
      </c>
      <c r="AY186" s="147" t="s">
        <v>245</v>
      </c>
    </row>
    <row r="187" spans="2:65" s="11" customFormat="1" ht="11.25">
      <c r="B187" s="145"/>
      <c r="D187" s="146" t="s">
        <v>253</v>
      </c>
      <c r="E187" s="147" t="s">
        <v>1</v>
      </c>
      <c r="F187" s="148" t="s">
        <v>2271</v>
      </c>
      <c r="H187" s="147" t="s">
        <v>1</v>
      </c>
      <c r="I187" s="149"/>
      <c r="L187" s="145"/>
      <c r="M187" s="150"/>
      <c r="T187" s="151"/>
      <c r="AT187" s="147" t="s">
        <v>253</v>
      </c>
      <c r="AU187" s="147" t="s">
        <v>96</v>
      </c>
      <c r="AV187" s="11" t="s">
        <v>94</v>
      </c>
      <c r="AW187" s="11" t="s">
        <v>40</v>
      </c>
      <c r="AX187" s="11" t="s">
        <v>87</v>
      </c>
      <c r="AY187" s="147" t="s">
        <v>245</v>
      </c>
    </row>
    <row r="188" spans="2:65" s="12" customFormat="1" ht="11.25">
      <c r="B188" s="152"/>
      <c r="D188" s="146" t="s">
        <v>253</v>
      </c>
      <c r="E188" s="153" t="s">
        <v>1</v>
      </c>
      <c r="F188" s="154" t="s">
        <v>2272</v>
      </c>
      <c r="H188" s="155">
        <v>1</v>
      </c>
      <c r="I188" s="156"/>
      <c r="L188" s="152"/>
      <c r="M188" s="157"/>
      <c r="T188" s="158"/>
      <c r="AT188" s="153" t="s">
        <v>253</v>
      </c>
      <c r="AU188" s="153" t="s">
        <v>96</v>
      </c>
      <c r="AV188" s="12" t="s">
        <v>96</v>
      </c>
      <c r="AW188" s="12" t="s">
        <v>40</v>
      </c>
      <c r="AX188" s="12" t="s">
        <v>87</v>
      </c>
      <c r="AY188" s="153" t="s">
        <v>245</v>
      </c>
    </row>
    <row r="189" spans="2:65" s="13" customFormat="1" ht="11.25">
      <c r="B189" s="159"/>
      <c r="D189" s="146" t="s">
        <v>253</v>
      </c>
      <c r="E189" s="160" t="s">
        <v>1</v>
      </c>
      <c r="F189" s="161" t="s">
        <v>275</v>
      </c>
      <c r="H189" s="162">
        <v>1</v>
      </c>
      <c r="I189" s="163"/>
      <c r="L189" s="159"/>
      <c r="M189" s="164"/>
      <c r="T189" s="165"/>
      <c r="AT189" s="160" t="s">
        <v>253</v>
      </c>
      <c r="AU189" s="160" t="s">
        <v>96</v>
      </c>
      <c r="AV189" s="13" t="s">
        <v>251</v>
      </c>
      <c r="AW189" s="13" t="s">
        <v>40</v>
      </c>
      <c r="AX189" s="13" t="s">
        <v>94</v>
      </c>
      <c r="AY189" s="160" t="s">
        <v>245</v>
      </c>
    </row>
    <row r="190" spans="2:65" s="10" customFormat="1" ht="22.9" customHeight="1">
      <c r="B190" s="122"/>
      <c r="D190" s="123" t="s">
        <v>86</v>
      </c>
      <c r="E190" s="175" t="s">
        <v>2273</v>
      </c>
      <c r="F190" s="175" t="s">
        <v>2274</v>
      </c>
      <c r="I190" s="125"/>
      <c r="J190" s="176">
        <f>BK190</f>
        <v>0</v>
      </c>
      <c r="L190" s="122"/>
      <c r="M190" s="127"/>
      <c r="P190" s="128">
        <f>SUM(P191:P198)</f>
        <v>0</v>
      </c>
      <c r="R190" s="128">
        <f>SUM(R191:R198)</f>
        <v>0</v>
      </c>
      <c r="T190" s="129">
        <f>SUM(T191:T198)</f>
        <v>0</v>
      </c>
      <c r="AR190" s="123" t="s">
        <v>268</v>
      </c>
      <c r="AT190" s="130" t="s">
        <v>86</v>
      </c>
      <c r="AU190" s="130" t="s">
        <v>94</v>
      </c>
      <c r="AY190" s="123" t="s">
        <v>245</v>
      </c>
      <c r="BK190" s="131">
        <f>SUM(BK191:BK198)</f>
        <v>0</v>
      </c>
    </row>
    <row r="191" spans="2:65" s="1" customFormat="1" ht="16.5" customHeight="1">
      <c r="B191" s="33"/>
      <c r="C191" s="132" t="s">
        <v>7</v>
      </c>
      <c r="D191" s="132" t="s">
        <v>246</v>
      </c>
      <c r="E191" s="133" t="s">
        <v>2275</v>
      </c>
      <c r="F191" s="134" t="s">
        <v>2276</v>
      </c>
      <c r="G191" s="135" t="s">
        <v>2175</v>
      </c>
      <c r="H191" s="136">
        <v>1</v>
      </c>
      <c r="I191" s="137"/>
      <c r="J191" s="138">
        <f>ROUND(I191*H191,2)</f>
        <v>0</v>
      </c>
      <c r="K191" s="134" t="s">
        <v>266</v>
      </c>
      <c r="L191" s="33"/>
      <c r="M191" s="139" t="s">
        <v>1</v>
      </c>
      <c r="N191" s="140" t="s">
        <v>52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2176</v>
      </c>
      <c r="AT191" s="143" t="s">
        <v>246</v>
      </c>
      <c r="AU191" s="143" t="s">
        <v>96</v>
      </c>
      <c r="AY191" s="17" t="s">
        <v>245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94</v>
      </c>
      <c r="BK191" s="144">
        <f>ROUND(I191*H191,2)</f>
        <v>0</v>
      </c>
      <c r="BL191" s="17" t="s">
        <v>2176</v>
      </c>
      <c r="BM191" s="143" t="s">
        <v>2277</v>
      </c>
    </row>
    <row r="192" spans="2:65" s="11" customFormat="1" ht="22.5">
      <c r="B192" s="145"/>
      <c r="D192" s="146" t="s">
        <v>253</v>
      </c>
      <c r="E192" s="147" t="s">
        <v>1</v>
      </c>
      <c r="F192" s="148" t="s">
        <v>2278</v>
      </c>
      <c r="H192" s="147" t="s">
        <v>1</v>
      </c>
      <c r="I192" s="149"/>
      <c r="L192" s="145"/>
      <c r="M192" s="150"/>
      <c r="T192" s="151"/>
      <c r="AT192" s="147" t="s">
        <v>253</v>
      </c>
      <c r="AU192" s="147" t="s">
        <v>96</v>
      </c>
      <c r="AV192" s="11" t="s">
        <v>94</v>
      </c>
      <c r="AW192" s="11" t="s">
        <v>40</v>
      </c>
      <c r="AX192" s="11" t="s">
        <v>87</v>
      </c>
      <c r="AY192" s="147" t="s">
        <v>245</v>
      </c>
    </row>
    <row r="193" spans="2:65" s="11" customFormat="1" ht="22.5">
      <c r="B193" s="145"/>
      <c r="D193" s="146" t="s">
        <v>253</v>
      </c>
      <c r="E193" s="147" t="s">
        <v>1</v>
      </c>
      <c r="F193" s="148" t="s">
        <v>2279</v>
      </c>
      <c r="H193" s="147" t="s">
        <v>1</v>
      </c>
      <c r="I193" s="149"/>
      <c r="L193" s="145"/>
      <c r="M193" s="150"/>
      <c r="T193" s="151"/>
      <c r="AT193" s="147" t="s">
        <v>253</v>
      </c>
      <c r="AU193" s="147" t="s">
        <v>96</v>
      </c>
      <c r="AV193" s="11" t="s">
        <v>94</v>
      </c>
      <c r="AW193" s="11" t="s">
        <v>40</v>
      </c>
      <c r="AX193" s="11" t="s">
        <v>87</v>
      </c>
      <c r="AY193" s="147" t="s">
        <v>245</v>
      </c>
    </row>
    <row r="194" spans="2:65" s="11" customFormat="1" ht="11.25">
      <c r="B194" s="145"/>
      <c r="D194" s="146" t="s">
        <v>253</v>
      </c>
      <c r="E194" s="147" t="s">
        <v>1</v>
      </c>
      <c r="F194" s="148" t="s">
        <v>2280</v>
      </c>
      <c r="H194" s="147" t="s">
        <v>1</v>
      </c>
      <c r="I194" s="149"/>
      <c r="L194" s="145"/>
      <c r="M194" s="150"/>
      <c r="T194" s="151"/>
      <c r="AT194" s="147" t="s">
        <v>253</v>
      </c>
      <c r="AU194" s="147" t="s">
        <v>96</v>
      </c>
      <c r="AV194" s="11" t="s">
        <v>94</v>
      </c>
      <c r="AW194" s="11" t="s">
        <v>40</v>
      </c>
      <c r="AX194" s="11" t="s">
        <v>87</v>
      </c>
      <c r="AY194" s="147" t="s">
        <v>245</v>
      </c>
    </row>
    <row r="195" spans="2:65" s="12" customFormat="1" ht="11.25">
      <c r="B195" s="152"/>
      <c r="D195" s="146" t="s">
        <v>253</v>
      </c>
      <c r="E195" s="153" t="s">
        <v>1</v>
      </c>
      <c r="F195" s="154" t="s">
        <v>2281</v>
      </c>
      <c r="H195" s="155">
        <v>1</v>
      </c>
      <c r="I195" s="156"/>
      <c r="L195" s="152"/>
      <c r="M195" s="157"/>
      <c r="T195" s="158"/>
      <c r="AT195" s="153" t="s">
        <v>253</v>
      </c>
      <c r="AU195" s="153" t="s">
        <v>96</v>
      </c>
      <c r="AV195" s="12" t="s">
        <v>96</v>
      </c>
      <c r="AW195" s="12" t="s">
        <v>40</v>
      </c>
      <c r="AX195" s="12" t="s">
        <v>94</v>
      </c>
      <c r="AY195" s="153" t="s">
        <v>245</v>
      </c>
    </row>
    <row r="196" spans="2:65" s="1" customFormat="1" ht="16.5" customHeight="1">
      <c r="B196" s="33"/>
      <c r="C196" s="132" t="s">
        <v>359</v>
      </c>
      <c r="D196" s="132" t="s">
        <v>246</v>
      </c>
      <c r="E196" s="133" t="s">
        <v>2282</v>
      </c>
      <c r="F196" s="134" t="s">
        <v>2283</v>
      </c>
      <c r="G196" s="135" t="s">
        <v>2175</v>
      </c>
      <c r="H196" s="136">
        <v>1</v>
      </c>
      <c r="I196" s="137"/>
      <c r="J196" s="138">
        <f>ROUND(I196*H196,2)</f>
        <v>0</v>
      </c>
      <c r="K196" s="134" t="s">
        <v>266</v>
      </c>
      <c r="L196" s="33"/>
      <c r="M196" s="139" t="s">
        <v>1</v>
      </c>
      <c r="N196" s="140" t="s">
        <v>52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2176</v>
      </c>
      <c r="AT196" s="143" t="s">
        <v>246</v>
      </c>
      <c r="AU196" s="143" t="s">
        <v>96</v>
      </c>
      <c r="AY196" s="17" t="s">
        <v>245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94</v>
      </c>
      <c r="BK196" s="144">
        <f>ROUND(I196*H196,2)</f>
        <v>0</v>
      </c>
      <c r="BL196" s="17" t="s">
        <v>2176</v>
      </c>
      <c r="BM196" s="143" t="s">
        <v>2284</v>
      </c>
    </row>
    <row r="197" spans="2:65" s="11" customFormat="1" ht="22.5">
      <c r="B197" s="145"/>
      <c r="D197" s="146" t="s">
        <v>253</v>
      </c>
      <c r="E197" s="147" t="s">
        <v>1</v>
      </c>
      <c r="F197" s="148" t="s">
        <v>2285</v>
      </c>
      <c r="H197" s="147" t="s">
        <v>1</v>
      </c>
      <c r="I197" s="149"/>
      <c r="L197" s="145"/>
      <c r="M197" s="150"/>
      <c r="T197" s="151"/>
      <c r="AT197" s="147" t="s">
        <v>253</v>
      </c>
      <c r="AU197" s="147" t="s">
        <v>96</v>
      </c>
      <c r="AV197" s="11" t="s">
        <v>94</v>
      </c>
      <c r="AW197" s="11" t="s">
        <v>40</v>
      </c>
      <c r="AX197" s="11" t="s">
        <v>87</v>
      </c>
      <c r="AY197" s="147" t="s">
        <v>245</v>
      </c>
    </row>
    <row r="198" spans="2:65" s="12" customFormat="1" ht="11.25">
      <c r="B198" s="152"/>
      <c r="D198" s="146" t="s">
        <v>253</v>
      </c>
      <c r="E198" s="153" t="s">
        <v>1</v>
      </c>
      <c r="F198" s="154" t="s">
        <v>94</v>
      </c>
      <c r="H198" s="155">
        <v>1</v>
      </c>
      <c r="I198" s="156"/>
      <c r="L198" s="152"/>
      <c r="M198" s="157"/>
      <c r="T198" s="158"/>
      <c r="AT198" s="153" t="s">
        <v>253</v>
      </c>
      <c r="AU198" s="153" t="s">
        <v>96</v>
      </c>
      <c r="AV198" s="12" t="s">
        <v>96</v>
      </c>
      <c r="AW198" s="12" t="s">
        <v>40</v>
      </c>
      <c r="AX198" s="12" t="s">
        <v>94</v>
      </c>
      <c r="AY198" s="153" t="s">
        <v>245</v>
      </c>
    </row>
    <row r="199" spans="2:65" s="10" customFormat="1" ht="22.9" customHeight="1">
      <c r="B199" s="122"/>
      <c r="D199" s="123" t="s">
        <v>86</v>
      </c>
      <c r="E199" s="175" t="s">
        <v>2286</v>
      </c>
      <c r="F199" s="175" t="s">
        <v>2287</v>
      </c>
      <c r="I199" s="125"/>
      <c r="J199" s="176">
        <f>BK199</f>
        <v>0</v>
      </c>
      <c r="L199" s="122"/>
      <c r="M199" s="127"/>
      <c r="P199" s="128">
        <f>SUM(P200:P212)</f>
        <v>0</v>
      </c>
      <c r="R199" s="128">
        <f>SUM(R200:R212)</f>
        <v>0</v>
      </c>
      <c r="T199" s="129">
        <f>SUM(T200:T212)</f>
        <v>0</v>
      </c>
      <c r="AR199" s="123" t="s">
        <v>268</v>
      </c>
      <c r="AT199" s="130" t="s">
        <v>86</v>
      </c>
      <c r="AU199" s="130" t="s">
        <v>94</v>
      </c>
      <c r="AY199" s="123" t="s">
        <v>245</v>
      </c>
      <c r="BK199" s="131">
        <f>SUM(BK200:BK212)</f>
        <v>0</v>
      </c>
    </row>
    <row r="200" spans="2:65" s="1" customFormat="1" ht="49.15" customHeight="1">
      <c r="B200" s="33"/>
      <c r="C200" s="132" t="s">
        <v>362</v>
      </c>
      <c r="D200" s="132" t="s">
        <v>246</v>
      </c>
      <c r="E200" s="133" t="s">
        <v>2288</v>
      </c>
      <c r="F200" s="134" t="s">
        <v>2289</v>
      </c>
      <c r="G200" s="135" t="s">
        <v>2175</v>
      </c>
      <c r="H200" s="136">
        <v>1</v>
      </c>
      <c r="I200" s="137"/>
      <c r="J200" s="138">
        <f>ROUND(I200*H200,2)</f>
        <v>0</v>
      </c>
      <c r="K200" s="134" t="s">
        <v>266</v>
      </c>
      <c r="L200" s="33"/>
      <c r="M200" s="139" t="s">
        <v>1</v>
      </c>
      <c r="N200" s="140" t="s">
        <v>52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2176</v>
      </c>
      <c r="AT200" s="143" t="s">
        <v>246</v>
      </c>
      <c r="AU200" s="143" t="s">
        <v>96</v>
      </c>
      <c r="AY200" s="17" t="s">
        <v>245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94</v>
      </c>
      <c r="BK200" s="144">
        <f>ROUND(I200*H200,2)</f>
        <v>0</v>
      </c>
      <c r="BL200" s="17" t="s">
        <v>2176</v>
      </c>
      <c r="BM200" s="143" t="s">
        <v>2290</v>
      </c>
    </row>
    <row r="201" spans="2:65" s="11" customFormat="1" ht="22.5">
      <c r="B201" s="145"/>
      <c r="D201" s="146" t="s">
        <v>253</v>
      </c>
      <c r="E201" s="147" t="s">
        <v>1</v>
      </c>
      <c r="F201" s="148" t="s">
        <v>2291</v>
      </c>
      <c r="H201" s="147" t="s">
        <v>1</v>
      </c>
      <c r="I201" s="149"/>
      <c r="L201" s="145"/>
      <c r="M201" s="150"/>
      <c r="T201" s="151"/>
      <c r="AT201" s="147" t="s">
        <v>253</v>
      </c>
      <c r="AU201" s="147" t="s">
        <v>96</v>
      </c>
      <c r="AV201" s="11" t="s">
        <v>94</v>
      </c>
      <c r="AW201" s="11" t="s">
        <v>40</v>
      </c>
      <c r="AX201" s="11" t="s">
        <v>87</v>
      </c>
      <c r="AY201" s="147" t="s">
        <v>245</v>
      </c>
    </row>
    <row r="202" spans="2:65" s="11" customFormat="1" ht="22.5">
      <c r="B202" s="145"/>
      <c r="D202" s="146" t="s">
        <v>253</v>
      </c>
      <c r="E202" s="147" t="s">
        <v>1</v>
      </c>
      <c r="F202" s="148" t="s">
        <v>2292</v>
      </c>
      <c r="H202" s="147" t="s">
        <v>1</v>
      </c>
      <c r="I202" s="149"/>
      <c r="L202" s="145"/>
      <c r="M202" s="150"/>
      <c r="T202" s="151"/>
      <c r="AT202" s="147" t="s">
        <v>253</v>
      </c>
      <c r="AU202" s="147" t="s">
        <v>96</v>
      </c>
      <c r="AV202" s="11" t="s">
        <v>94</v>
      </c>
      <c r="AW202" s="11" t="s">
        <v>40</v>
      </c>
      <c r="AX202" s="11" t="s">
        <v>87</v>
      </c>
      <c r="AY202" s="147" t="s">
        <v>245</v>
      </c>
    </row>
    <row r="203" spans="2:65" s="12" customFormat="1" ht="11.25">
      <c r="B203" s="152"/>
      <c r="D203" s="146" t="s">
        <v>253</v>
      </c>
      <c r="E203" s="153" t="s">
        <v>1</v>
      </c>
      <c r="F203" s="154" t="s">
        <v>94</v>
      </c>
      <c r="H203" s="155">
        <v>1</v>
      </c>
      <c r="I203" s="156"/>
      <c r="L203" s="152"/>
      <c r="M203" s="157"/>
      <c r="T203" s="158"/>
      <c r="AT203" s="153" t="s">
        <v>253</v>
      </c>
      <c r="AU203" s="153" t="s">
        <v>96</v>
      </c>
      <c r="AV203" s="12" t="s">
        <v>96</v>
      </c>
      <c r="AW203" s="12" t="s">
        <v>40</v>
      </c>
      <c r="AX203" s="12" t="s">
        <v>94</v>
      </c>
      <c r="AY203" s="153" t="s">
        <v>245</v>
      </c>
    </row>
    <row r="204" spans="2:65" s="1" customFormat="1" ht="44.25" customHeight="1">
      <c r="B204" s="33"/>
      <c r="C204" s="132" t="s">
        <v>366</v>
      </c>
      <c r="D204" s="132" t="s">
        <v>246</v>
      </c>
      <c r="E204" s="133" t="s">
        <v>2293</v>
      </c>
      <c r="F204" s="134" t="s">
        <v>2294</v>
      </c>
      <c r="G204" s="135" t="s">
        <v>2175</v>
      </c>
      <c r="H204" s="136">
        <v>1</v>
      </c>
      <c r="I204" s="137"/>
      <c r="J204" s="138">
        <f>ROUND(I204*H204,2)</f>
        <v>0</v>
      </c>
      <c r="K204" s="134" t="s">
        <v>266</v>
      </c>
      <c r="L204" s="33"/>
      <c r="M204" s="139" t="s">
        <v>1</v>
      </c>
      <c r="N204" s="140" t="s">
        <v>52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2176</v>
      </c>
      <c r="AT204" s="143" t="s">
        <v>246</v>
      </c>
      <c r="AU204" s="143" t="s">
        <v>96</v>
      </c>
      <c r="AY204" s="17" t="s">
        <v>245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94</v>
      </c>
      <c r="BK204" s="144">
        <f>ROUND(I204*H204,2)</f>
        <v>0</v>
      </c>
      <c r="BL204" s="17" t="s">
        <v>2176</v>
      </c>
      <c r="BM204" s="143" t="s">
        <v>2295</v>
      </c>
    </row>
    <row r="205" spans="2:65" s="11" customFormat="1" ht="22.5">
      <c r="B205" s="145"/>
      <c r="D205" s="146" t="s">
        <v>253</v>
      </c>
      <c r="E205" s="147" t="s">
        <v>1</v>
      </c>
      <c r="F205" s="148" t="s">
        <v>2291</v>
      </c>
      <c r="H205" s="147" t="s">
        <v>1</v>
      </c>
      <c r="I205" s="149"/>
      <c r="L205" s="145"/>
      <c r="M205" s="150"/>
      <c r="T205" s="151"/>
      <c r="AT205" s="147" t="s">
        <v>253</v>
      </c>
      <c r="AU205" s="147" t="s">
        <v>96</v>
      </c>
      <c r="AV205" s="11" t="s">
        <v>94</v>
      </c>
      <c r="AW205" s="11" t="s">
        <v>40</v>
      </c>
      <c r="AX205" s="11" t="s">
        <v>87</v>
      </c>
      <c r="AY205" s="147" t="s">
        <v>245</v>
      </c>
    </row>
    <row r="206" spans="2:65" s="11" customFormat="1" ht="22.5">
      <c r="B206" s="145"/>
      <c r="D206" s="146" t="s">
        <v>253</v>
      </c>
      <c r="E206" s="147" t="s">
        <v>1</v>
      </c>
      <c r="F206" s="148" t="s">
        <v>2292</v>
      </c>
      <c r="H206" s="147" t="s">
        <v>1</v>
      </c>
      <c r="I206" s="149"/>
      <c r="L206" s="145"/>
      <c r="M206" s="150"/>
      <c r="T206" s="151"/>
      <c r="AT206" s="147" t="s">
        <v>253</v>
      </c>
      <c r="AU206" s="147" t="s">
        <v>96</v>
      </c>
      <c r="AV206" s="11" t="s">
        <v>94</v>
      </c>
      <c r="AW206" s="11" t="s">
        <v>40</v>
      </c>
      <c r="AX206" s="11" t="s">
        <v>87</v>
      </c>
      <c r="AY206" s="147" t="s">
        <v>245</v>
      </c>
    </row>
    <row r="207" spans="2:65" s="12" customFormat="1" ht="11.25">
      <c r="B207" s="152"/>
      <c r="D207" s="146" t="s">
        <v>253</v>
      </c>
      <c r="E207" s="153" t="s">
        <v>1</v>
      </c>
      <c r="F207" s="154" t="s">
        <v>94</v>
      </c>
      <c r="H207" s="155">
        <v>1</v>
      </c>
      <c r="I207" s="156"/>
      <c r="L207" s="152"/>
      <c r="M207" s="157"/>
      <c r="T207" s="158"/>
      <c r="AT207" s="153" t="s">
        <v>253</v>
      </c>
      <c r="AU207" s="153" t="s">
        <v>96</v>
      </c>
      <c r="AV207" s="12" t="s">
        <v>96</v>
      </c>
      <c r="AW207" s="12" t="s">
        <v>40</v>
      </c>
      <c r="AX207" s="12" t="s">
        <v>94</v>
      </c>
      <c r="AY207" s="153" t="s">
        <v>245</v>
      </c>
    </row>
    <row r="208" spans="2:65" s="1" customFormat="1" ht="33" customHeight="1">
      <c r="B208" s="33"/>
      <c r="C208" s="132" t="s">
        <v>371</v>
      </c>
      <c r="D208" s="132" t="s">
        <v>246</v>
      </c>
      <c r="E208" s="133" t="s">
        <v>2296</v>
      </c>
      <c r="F208" s="134" t="s">
        <v>2297</v>
      </c>
      <c r="G208" s="135" t="s">
        <v>2175</v>
      </c>
      <c r="H208" s="136">
        <v>1</v>
      </c>
      <c r="I208" s="137"/>
      <c r="J208" s="138">
        <f>ROUND(I208*H208,2)</f>
        <v>0</v>
      </c>
      <c r="K208" s="134" t="s">
        <v>266</v>
      </c>
      <c r="L208" s="33"/>
      <c r="M208" s="139" t="s">
        <v>1</v>
      </c>
      <c r="N208" s="140" t="s">
        <v>52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2176</v>
      </c>
      <c r="AT208" s="143" t="s">
        <v>246</v>
      </c>
      <c r="AU208" s="143" t="s">
        <v>96</v>
      </c>
      <c r="AY208" s="17" t="s">
        <v>245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94</v>
      </c>
      <c r="BK208" s="144">
        <f>ROUND(I208*H208,2)</f>
        <v>0</v>
      </c>
      <c r="BL208" s="17" t="s">
        <v>2176</v>
      </c>
      <c r="BM208" s="143" t="s">
        <v>2298</v>
      </c>
    </row>
    <row r="209" spans="2:51" s="11" customFormat="1" ht="11.25">
      <c r="B209" s="145"/>
      <c r="D209" s="146" t="s">
        <v>253</v>
      </c>
      <c r="E209" s="147" t="s">
        <v>1</v>
      </c>
      <c r="F209" s="148" t="s">
        <v>2299</v>
      </c>
      <c r="H209" s="147" t="s">
        <v>1</v>
      </c>
      <c r="I209" s="149"/>
      <c r="L209" s="145"/>
      <c r="M209" s="150"/>
      <c r="T209" s="151"/>
      <c r="AT209" s="147" t="s">
        <v>253</v>
      </c>
      <c r="AU209" s="147" t="s">
        <v>96</v>
      </c>
      <c r="AV209" s="11" t="s">
        <v>94</v>
      </c>
      <c r="AW209" s="11" t="s">
        <v>40</v>
      </c>
      <c r="AX209" s="11" t="s">
        <v>87</v>
      </c>
      <c r="AY209" s="147" t="s">
        <v>245</v>
      </c>
    </row>
    <row r="210" spans="2:51" s="11" customFormat="1" ht="22.5">
      <c r="B210" s="145"/>
      <c r="D210" s="146" t="s">
        <v>253</v>
      </c>
      <c r="E210" s="147" t="s">
        <v>1</v>
      </c>
      <c r="F210" s="148" t="s">
        <v>2300</v>
      </c>
      <c r="H210" s="147" t="s">
        <v>1</v>
      </c>
      <c r="I210" s="149"/>
      <c r="L210" s="145"/>
      <c r="M210" s="150"/>
      <c r="T210" s="151"/>
      <c r="AT210" s="147" t="s">
        <v>253</v>
      </c>
      <c r="AU210" s="147" t="s">
        <v>96</v>
      </c>
      <c r="AV210" s="11" t="s">
        <v>94</v>
      </c>
      <c r="AW210" s="11" t="s">
        <v>40</v>
      </c>
      <c r="AX210" s="11" t="s">
        <v>87</v>
      </c>
      <c r="AY210" s="147" t="s">
        <v>245</v>
      </c>
    </row>
    <row r="211" spans="2:51" s="12" customFormat="1" ht="11.25">
      <c r="B211" s="152"/>
      <c r="D211" s="146" t="s">
        <v>253</v>
      </c>
      <c r="E211" s="153" t="s">
        <v>1</v>
      </c>
      <c r="F211" s="154" t="s">
        <v>2301</v>
      </c>
      <c r="H211" s="155">
        <v>1</v>
      </c>
      <c r="I211" s="156"/>
      <c r="L211" s="152"/>
      <c r="M211" s="157"/>
      <c r="T211" s="158"/>
      <c r="AT211" s="153" t="s">
        <v>253</v>
      </c>
      <c r="AU211" s="153" t="s">
        <v>96</v>
      </c>
      <c r="AV211" s="12" t="s">
        <v>96</v>
      </c>
      <c r="AW211" s="12" t="s">
        <v>40</v>
      </c>
      <c r="AX211" s="12" t="s">
        <v>87</v>
      </c>
      <c r="AY211" s="153" t="s">
        <v>245</v>
      </c>
    </row>
    <row r="212" spans="2:51" s="13" customFormat="1" ht="11.25">
      <c r="B212" s="159"/>
      <c r="D212" s="146" t="s">
        <v>253</v>
      </c>
      <c r="E212" s="160" t="s">
        <v>1</v>
      </c>
      <c r="F212" s="161" t="s">
        <v>275</v>
      </c>
      <c r="H212" s="162">
        <v>1</v>
      </c>
      <c r="I212" s="163"/>
      <c r="L212" s="159"/>
      <c r="M212" s="194"/>
      <c r="N212" s="195"/>
      <c r="O212" s="195"/>
      <c r="P212" s="195"/>
      <c r="Q212" s="195"/>
      <c r="R212" s="195"/>
      <c r="S212" s="195"/>
      <c r="T212" s="196"/>
      <c r="AT212" s="160" t="s">
        <v>253</v>
      </c>
      <c r="AU212" s="160" t="s">
        <v>96</v>
      </c>
      <c r="AV212" s="13" t="s">
        <v>251</v>
      </c>
      <c r="AW212" s="13" t="s">
        <v>40</v>
      </c>
      <c r="AX212" s="13" t="s">
        <v>94</v>
      </c>
      <c r="AY212" s="160" t="s">
        <v>245</v>
      </c>
    </row>
    <row r="213" spans="2:51" s="1" customFormat="1" ht="6.95" customHeight="1">
      <c r="B213" s="45"/>
      <c r="C213" s="46"/>
      <c r="D213" s="46"/>
      <c r="E213" s="46"/>
      <c r="F213" s="46"/>
      <c r="G213" s="46"/>
      <c r="H213" s="46"/>
      <c r="I213" s="46"/>
      <c r="J213" s="46"/>
      <c r="K213" s="46"/>
      <c r="L213" s="33"/>
    </row>
  </sheetData>
  <sheetProtection algorithmName="SHA-512" hashValue="mZV76Ro6hBwNN6BAgYmnL+DzVUxhz4orOKQz8wfgtiB/Bn3cePdUrO+9BtQLAV+hLsCFzfe/K1Zs9UHC/1Uosg==" saltValue="f6sUrItdO0wYYPmuhWJB9dXrwYsYFKIkbvujSwhcYOMbqb0RzSwiGxEYk1fLebG5Hvms7agM3C/u+isv/097gQ==" spinCount="100000" sheet="1" objects="1" scenarios="1" formatColumns="0" formatRows="0" autoFilter="0"/>
  <autoFilter ref="C125:K212" xr:uid="{00000000-0009-0000-0000-00000F000000}"/>
  <mergeCells count="12">
    <mergeCell ref="E118:H118"/>
    <mergeCell ref="L2:V2"/>
    <mergeCell ref="E84:H84"/>
    <mergeCell ref="E86:H86"/>
    <mergeCell ref="E88:H88"/>
    <mergeCell ref="E114:H114"/>
    <mergeCell ref="E116:H116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B2:BM2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164</v>
      </c>
      <c r="AZ2" s="94" t="s">
        <v>2302</v>
      </c>
      <c r="BA2" s="94" t="s">
        <v>1</v>
      </c>
      <c r="BB2" s="94" t="s">
        <v>1</v>
      </c>
      <c r="BC2" s="94" t="s">
        <v>194</v>
      </c>
      <c r="BD2" s="94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94" t="s">
        <v>2303</v>
      </c>
      <c r="BA3" s="94" t="s">
        <v>1</v>
      </c>
      <c r="BB3" s="94" t="s">
        <v>1</v>
      </c>
      <c r="BC3" s="94" t="s">
        <v>2304</v>
      </c>
      <c r="BD3" s="94" t="s">
        <v>96</v>
      </c>
    </row>
    <row r="4" spans="2:56" ht="24.95" customHeight="1">
      <c r="B4" s="20"/>
      <c r="D4" s="21" t="s">
        <v>183</v>
      </c>
      <c r="L4" s="20"/>
      <c r="M4" s="95" t="s">
        <v>10</v>
      </c>
      <c r="AT4" s="17" t="s">
        <v>4</v>
      </c>
      <c r="AZ4" s="94" t="s">
        <v>2305</v>
      </c>
      <c r="BA4" s="94" t="s">
        <v>1</v>
      </c>
      <c r="BB4" s="94" t="s">
        <v>1</v>
      </c>
      <c r="BC4" s="94" t="s">
        <v>2306</v>
      </c>
      <c r="BD4" s="94" t="s">
        <v>96</v>
      </c>
    </row>
    <row r="5" spans="2:56" ht="6.95" customHeight="1">
      <c r="B5" s="20"/>
      <c r="L5" s="20"/>
      <c r="AZ5" s="94" t="s">
        <v>2307</v>
      </c>
      <c r="BA5" s="94" t="s">
        <v>1</v>
      </c>
      <c r="BB5" s="94" t="s">
        <v>1</v>
      </c>
      <c r="BC5" s="94" t="s">
        <v>2308</v>
      </c>
      <c r="BD5" s="94" t="s">
        <v>96</v>
      </c>
    </row>
    <row r="6" spans="2:56" ht="12" customHeight="1">
      <c r="B6" s="20"/>
      <c r="D6" s="27" t="s">
        <v>16</v>
      </c>
      <c r="L6" s="20"/>
      <c r="AZ6" s="94" t="s">
        <v>2309</v>
      </c>
      <c r="BA6" s="94" t="s">
        <v>1</v>
      </c>
      <c r="BB6" s="94" t="s">
        <v>1</v>
      </c>
      <c r="BC6" s="94" t="s">
        <v>194</v>
      </c>
      <c r="BD6" s="94" t="s">
        <v>96</v>
      </c>
    </row>
    <row r="7" spans="2:5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56" ht="12" customHeight="1">
      <c r="B8" s="20"/>
      <c r="D8" s="27" t="s">
        <v>192</v>
      </c>
      <c r="L8" s="20"/>
    </row>
    <row r="9" spans="2:56" s="1" customFormat="1" ht="16.5" customHeight="1">
      <c r="B9" s="33"/>
      <c r="E9" s="243" t="s">
        <v>2310</v>
      </c>
      <c r="F9" s="245"/>
      <c r="G9" s="245"/>
      <c r="H9" s="245"/>
      <c r="L9" s="33"/>
    </row>
    <row r="10" spans="2:56" s="1" customFormat="1" ht="12" customHeight="1">
      <c r="B10" s="33"/>
      <c r="D10" s="27" t="s">
        <v>198</v>
      </c>
      <c r="L10" s="33"/>
    </row>
    <row r="11" spans="2:56" s="1" customFormat="1" ht="30" customHeight="1">
      <c r="B11" s="33"/>
      <c r="E11" s="208" t="s">
        <v>2311</v>
      </c>
      <c r="F11" s="245"/>
      <c r="G11" s="245"/>
      <c r="H11" s="245"/>
      <c r="L11" s="33"/>
    </row>
    <row r="12" spans="2:56" s="1" customFormat="1" ht="11.25">
      <c r="B12" s="33"/>
      <c r="L12" s="33"/>
    </row>
    <row r="13" spans="2:56" s="1" customFormat="1" ht="12" customHeight="1">
      <c r="B13" s="33"/>
      <c r="D13" s="27" t="s">
        <v>18</v>
      </c>
      <c r="F13" s="25" t="s">
        <v>19</v>
      </c>
      <c r="I13" s="27" t="s">
        <v>20</v>
      </c>
      <c r="J13" s="25" t="s">
        <v>21</v>
      </c>
      <c r="L13" s="33"/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28. 1. 2025</v>
      </c>
      <c r="L14" s="33"/>
    </row>
    <row r="15" spans="2:56" s="1" customFormat="1" ht="21.75" customHeight="1">
      <c r="B15" s="33"/>
      <c r="D15" s="24" t="s">
        <v>26</v>
      </c>
      <c r="F15" s="29" t="s">
        <v>27</v>
      </c>
      <c r="I15" s="24" t="s">
        <v>28</v>
      </c>
      <c r="J15" s="29" t="s">
        <v>29</v>
      </c>
      <c r="L15" s="33"/>
    </row>
    <row r="16" spans="2:5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6" t="str">
        <f>'Rekapitulace stavby'!E14</f>
        <v>Vyplň údaj</v>
      </c>
      <c r="F20" s="227"/>
      <c r="G20" s="227"/>
      <c r="H20" s="227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33</v>
      </c>
      <c r="J23" s="25" t="s">
        <v>39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41</v>
      </c>
      <c r="I25" s="27" t="s">
        <v>31</v>
      </c>
      <c r="J25" s="25" t="s">
        <v>42</v>
      </c>
      <c r="L25" s="33"/>
    </row>
    <row r="26" spans="2:12" s="1" customFormat="1" ht="18" customHeight="1">
      <c r="B26" s="33"/>
      <c r="E26" s="25" t="s">
        <v>673</v>
      </c>
      <c r="I26" s="27" t="s">
        <v>33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16.5" customHeight="1">
      <c r="B29" s="96"/>
      <c r="E29" s="232" t="s">
        <v>1</v>
      </c>
      <c r="F29" s="232"/>
      <c r="G29" s="232"/>
      <c r="H29" s="232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47</v>
      </c>
      <c r="J32" s="67">
        <f>ROUND(J125,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6" t="s">
        <v>51</v>
      </c>
      <c r="E35" s="27" t="s">
        <v>52</v>
      </c>
      <c r="F35" s="87">
        <f>ROUND((SUM(BE125:BE231)),  2)</f>
        <v>0</v>
      </c>
      <c r="I35" s="98">
        <v>0.21</v>
      </c>
      <c r="J35" s="87">
        <f>ROUND(((SUM(BE125:BE231))*I35),  2)</f>
        <v>0</v>
      </c>
      <c r="L35" s="33"/>
    </row>
    <row r="36" spans="2:12" s="1" customFormat="1" ht="14.45" customHeight="1">
      <c r="B36" s="33"/>
      <c r="E36" s="27" t="s">
        <v>53</v>
      </c>
      <c r="F36" s="87">
        <f>ROUND((SUM(BF125:BF231)),  2)</f>
        <v>0</v>
      </c>
      <c r="I36" s="98">
        <v>0.12</v>
      </c>
      <c r="J36" s="87">
        <f>ROUND(((SUM(BF125:BF231))*I36),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7">
        <f>ROUND((SUM(BG125:BG231)),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7">
        <f>ROUND((SUM(BH125:BH231)),  2)</f>
        <v>0</v>
      </c>
      <c r="I38" s="98">
        <v>0.12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7">
        <f>ROUND((SUM(BI125:BI231)),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57</v>
      </c>
      <c r="E41" s="58"/>
      <c r="F41" s="58"/>
      <c r="G41" s="101" t="s">
        <v>58</v>
      </c>
      <c r="H41" s="102" t="s">
        <v>59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s="1" customFormat="1" ht="16.5" customHeight="1">
      <c r="B86" s="33"/>
      <c r="E86" s="243" t="s">
        <v>2310</v>
      </c>
      <c r="F86" s="245"/>
      <c r="G86" s="245"/>
      <c r="H86" s="245"/>
      <c r="L86" s="33"/>
    </row>
    <row r="87" spans="2:12" s="1" customFormat="1" ht="12" customHeight="1">
      <c r="B87" s="33"/>
      <c r="C87" s="27" t="s">
        <v>198</v>
      </c>
      <c r="L87" s="33"/>
    </row>
    <row r="88" spans="2:12" s="1" customFormat="1" ht="30" customHeight="1">
      <c r="B88" s="33"/>
      <c r="E88" s="208" t="str">
        <f>E11</f>
        <v>SO 02-41 - ZPEVNĚNÉ PLOCHY A KOMUNIKACE  -  nezpůsobilé výdaje - chráničky</v>
      </c>
      <c r="F88" s="245"/>
      <c r="G88" s="245"/>
      <c r="H88" s="245"/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22</v>
      </c>
      <c r="F90" s="25" t="str">
        <f>F14</f>
        <v>Jihlava</v>
      </c>
      <c r="I90" s="27" t="s">
        <v>24</v>
      </c>
      <c r="J90" s="53" t="str">
        <f>IF(J14="","",J14)</f>
        <v>28. 1. 2025</v>
      </c>
      <c r="L90" s="33"/>
    </row>
    <row r="91" spans="2:12" s="1" customFormat="1" ht="6.95" customHeight="1">
      <c r="B91" s="33"/>
      <c r="L91" s="33"/>
    </row>
    <row r="92" spans="2:12" s="1" customFormat="1" ht="15.2" customHeight="1">
      <c r="B92" s="33"/>
      <c r="C92" s="27" t="s">
        <v>30</v>
      </c>
      <c r="F92" s="25" t="str">
        <f>E17</f>
        <v>Statutární město Jihlava</v>
      </c>
      <c r="I92" s="27" t="s">
        <v>36</v>
      </c>
      <c r="J92" s="31" t="str">
        <f>E23</f>
        <v>Ing. Zdeněk Sendler</v>
      </c>
      <c r="L92" s="33"/>
    </row>
    <row r="93" spans="2:12" s="1" customFormat="1" ht="15.2" customHeight="1">
      <c r="B93" s="33"/>
      <c r="C93" s="27" t="s">
        <v>34</v>
      </c>
      <c r="F93" s="25" t="str">
        <f>IF(E20="","",E20)</f>
        <v>Vyplň údaj</v>
      </c>
      <c r="I93" s="27" t="s">
        <v>41</v>
      </c>
      <c r="J93" s="31" t="str">
        <f>E26</f>
        <v>Obrtelová Miluše</v>
      </c>
      <c r="L93" s="33"/>
    </row>
    <row r="94" spans="2:12" s="1" customFormat="1" ht="10.35" customHeight="1">
      <c r="B94" s="33"/>
      <c r="L94" s="33"/>
    </row>
    <row r="95" spans="2:12" s="1" customFormat="1" ht="29.25" customHeight="1">
      <c r="B95" s="33"/>
      <c r="C95" s="107" t="s">
        <v>222</v>
      </c>
      <c r="D95" s="99"/>
      <c r="E95" s="99"/>
      <c r="F95" s="99"/>
      <c r="G95" s="99"/>
      <c r="H95" s="99"/>
      <c r="I95" s="99"/>
      <c r="J95" s="108" t="s">
        <v>223</v>
      </c>
      <c r="K95" s="99"/>
      <c r="L95" s="33"/>
    </row>
    <row r="96" spans="2:12" s="1" customFormat="1" ht="10.35" customHeight="1">
      <c r="B96" s="33"/>
      <c r="L96" s="33"/>
    </row>
    <row r="97" spans="2:47" s="1" customFormat="1" ht="22.9" customHeight="1">
      <c r="B97" s="33"/>
      <c r="C97" s="109" t="s">
        <v>224</v>
      </c>
      <c r="J97" s="67">
        <f>J125</f>
        <v>0</v>
      </c>
      <c r="L97" s="33"/>
      <c r="AU97" s="17" t="s">
        <v>225</v>
      </c>
    </row>
    <row r="98" spans="2:47" s="8" customFormat="1" ht="24.95" customHeight="1">
      <c r="B98" s="110"/>
      <c r="D98" s="111" t="s">
        <v>674</v>
      </c>
      <c r="E98" s="112"/>
      <c r="F98" s="112"/>
      <c r="G98" s="112"/>
      <c r="H98" s="112"/>
      <c r="I98" s="112"/>
      <c r="J98" s="113">
        <f>J126</f>
        <v>0</v>
      </c>
      <c r="L98" s="110"/>
    </row>
    <row r="99" spans="2:47" s="14" customFormat="1" ht="19.899999999999999" customHeight="1">
      <c r="B99" s="171"/>
      <c r="D99" s="172" t="s">
        <v>675</v>
      </c>
      <c r="E99" s="173"/>
      <c r="F99" s="173"/>
      <c r="G99" s="173"/>
      <c r="H99" s="173"/>
      <c r="I99" s="173"/>
      <c r="J99" s="174">
        <f>J127</f>
        <v>0</v>
      </c>
      <c r="L99" s="171"/>
    </row>
    <row r="100" spans="2:47" s="14" customFormat="1" ht="19.899999999999999" customHeight="1">
      <c r="B100" s="171"/>
      <c r="D100" s="172" t="s">
        <v>1837</v>
      </c>
      <c r="E100" s="173"/>
      <c r="F100" s="173"/>
      <c r="G100" s="173"/>
      <c r="H100" s="173"/>
      <c r="I100" s="173"/>
      <c r="J100" s="174">
        <f>J185</f>
        <v>0</v>
      </c>
      <c r="L100" s="171"/>
    </row>
    <row r="101" spans="2:47" s="14" customFormat="1" ht="19.899999999999999" customHeight="1">
      <c r="B101" s="171"/>
      <c r="D101" s="172" t="s">
        <v>678</v>
      </c>
      <c r="E101" s="173"/>
      <c r="F101" s="173"/>
      <c r="G101" s="173"/>
      <c r="H101" s="173"/>
      <c r="I101" s="173"/>
      <c r="J101" s="174">
        <f>J190</f>
        <v>0</v>
      </c>
      <c r="L101" s="171"/>
    </row>
    <row r="102" spans="2:47" s="8" customFormat="1" ht="24.95" customHeight="1">
      <c r="B102" s="110"/>
      <c r="D102" s="111" t="s">
        <v>1987</v>
      </c>
      <c r="E102" s="112"/>
      <c r="F102" s="112"/>
      <c r="G102" s="112"/>
      <c r="H102" s="112"/>
      <c r="I102" s="112"/>
      <c r="J102" s="113">
        <f>J194</f>
        <v>0</v>
      </c>
      <c r="L102" s="110"/>
    </row>
    <row r="103" spans="2:47" s="14" customFormat="1" ht="19.899999999999999" customHeight="1">
      <c r="B103" s="171"/>
      <c r="D103" s="172" t="s">
        <v>1988</v>
      </c>
      <c r="E103" s="173"/>
      <c r="F103" s="173"/>
      <c r="G103" s="173"/>
      <c r="H103" s="173"/>
      <c r="I103" s="173"/>
      <c r="J103" s="174">
        <f>J195</f>
        <v>0</v>
      </c>
      <c r="L103" s="171"/>
    </row>
    <row r="104" spans="2:47" s="1" customFormat="1" ht="21.75" customHeight="1">
      <c r="B104" s="33"/>
      <c r="L104" s="33"/>
    </row>
    <row r="105" spans="2:47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3"/>
    </row>
    <row r="109" spans="2:47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3"/>
    </row>
    <row r="110" spans="2:47" s="1" customFormat="1" ht="24.95" customHeight="1">
      <c r="B110" s="33"/>
      <c r="C110" s="21" t="s">
        <v>230</v>
      </c>
      <c r="L110" s="33"/>
    </row>
    <row r="111" spans="2:47" s="1" customFormat="1" ht="6.95" customHeight="1">
      <c r="B111" s="33"/>
      <c r="L111" s="33"/>
    </row>
    <row r="112" spans="2:47" s="1" customFormat="1" ht="12" customHeight="1">
      <c r="B112" s="33"/>
      <c r="C112" s="27" t="s">
        <v>16</v>
      </c>
      <c r="L112" s="33"/>
    </row>
    <row r="113" spans="2:65" s="1" customFormat="1" ht="16.5" customHeight="1">
      <c r="B113" s="33"/>
      <c r="E113" s="243" t="str">
        <f>E7</f>
        <v>REVITALIZACE PARKU SMETANOVY SADY, JIHLAVA</v>
      </c>
      <c r="F113" s="244"/>
      <c r="G113" s="244"/>
      <c r="H113" s="244"/>
      <c r="L113" s="33"/>
    </row>
    <row r="114" spans="2:65" ht="12" customHeight="1">
      <c r="B114" s="20"/>
      <c r="C114" s="27" t="s">
        <v>192</v>
      </c>
      <c r="L114" s="20"/>
    </row>
    <row r="115" spans="2:65" s="1" customFormat="1" ht="16.5" customHeight="1">
      <c r="B115" s="33"/>
      <c r="E115" s="243" t="s">
        <v>2310</v>
      </c>
      <c r="F115" s="245"/>
      <c r="G115" s="245"/>
      <c r="H115" s="245"/>
      <c r="L115" s="33"/>
    </row>
    <row r="116" spans="2:65" s="1" customFormat="1" ht="12" customHeight="1">
      <c r="B116" s="33"/>
      <c r="C116" s="27" t="s">
        <v>198</v>
      </c>
      <c r="L116" s="33"/>
    </row>
    <row r="117" spans="2:65" s="1" customFormat="1" ht="30" customHeight="1">
      <c r="B117" s="33"/>
      <c r="E117" s="208" t="str">
        <f>E11</f>
        <v>SO 02-41 - ZPEVNĚNÉ PLOCHY A KOMUNIKACE  -  nezpůsobilé výdaje - chráničky</v>
      </c>
      <c r="F117" s="245"/>
      <c r="G117" s="245"/>
      <c r="H117" s="245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7" t="s">
        <v>22</v>
      </c>
      <c r="F119" s="25" t="str">
        <f>F14</f>
        <v>Jihlava</v>
      </c>
      <c r="I119" s="27" t="s">
        <v>24</v>
      </c>
      <c r="J119" s="53" t="str">
        <f>IF(J14="","",J14)</f>
        <v>28. 1. 2025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7" t="s">
        <v>30</v>
      </c>
      <c r="F121" s="25" t="str">
        <f>E17</f>
        <v>Statutární město Jihlava</v>
      </c>
      <c r="I121" s="27" t="s">
        <v>36</v>
      </c>
      <c r="J121" s="31" t="str">
        <f>E23</f>
        <v>Ing. Zdeněk Sendler</v>
      </c>
      <c r="L121" s="33"/>
    </row>
    <row r="122" spans="2:65" s="1" customFormat="1" ht="15.2" customHeight="1">
      <c r="B122" s="33"/>
      <c r="C122" s="27" t="s">
        <v>34</v>
      </c>
      <c r="F122" s="25" t="str">
        <f>IF(E20="","",E20)</f>
        <v>Vyplň údaj</v>
      </c>
      <c r="I122" s="27" t="s">
        <v>41</v>
      </c>
      <c r="J122" s="31" t="str">
        <f>E26</f>
        <v>Obrtelová Miluše</v>
      </c>
      <c r="L122" s="33"/>
    </row>
    <row r="123" spans="2:65" s="1" customFormat="1" ht="10.35" customHeight="1">
      <c r="B123" s="33"/>
      <c r="L123" s="33"/>
    </row>
    <row r="124" spans="2:65" s="9" customFormat="1" ht="29.25" customHeight="1">
      <c r="B124" s="114"/>
      <c r="C124" s="115" t="s">
        <v>231</v>
      </c>
      <c r="D124" s="116" t="s">
        <v>72</v>
      </c>
      <c r="E124" s="116" t="s">
        <v>68</v>
      </c>
      <c r="F124" s="116" t="s">
        <v>69</v>
      </c>
      <c r="G124" s="116" t="s">
        <v>232</v>
      </c>
      <c r="H124" s="116" t="s">
        <v>233</v>
      </c>
      <c r="I124" s="116" t="s">
        <v>234</v>
      </c>
      <c r="J124" s="116" t="s">
        <v>223</v>
      </c>
      <c r="K124" s="117" t="s">
        <v>235</v>
      </c>
      <c r="L124" s="114"/>
      <c r="M124" s="60" t="s">
        <v>1</v>
      </c>
      <c r="N124" s="61" t="s">
        <v>51</v>
      </c>
      <c r="O124" s="61" t="s">
        <v>236</v>
      </c>
      <c r="P124" s="61" t="s">
        <v>237</v>
      </c>
      <c r="Q124" s="61" t="s">
        <v>238</v>
      </c>
      <c r="R124" s="61" t="s">
        <v>239</v>
      </c>
      <c r="S124" s="61" t="s">
        <v>240</v>
      </c>
      <c r="T124" s="62" t="s">
        <v>241</v>
      </c>
    </row>
    <row r="125" spans="2:65" s="1" customFormat="1" ht="22.9" customHeight="1">
      <c r="B125" s="33"/>
      <c r="C125" s="65" t="s">
        <v>242</v>
      </c>
      <c r="J125" s="118">
        <f>BK125</f>
        <v>0</v>
      </c>
      <c r="L125" s="33"/>
      <c r="M125" s="63"/>
      <c r="N125" s="54"/>
      <c r="O125" s="54"/>
      <c r="P125" s="119">
        <f>P126+P194</f>
        <v>0</v>
      </c>
      <c r="Q125" s="54"/>
      <c r="R125" s="119">
        <f>R126+R194</f>
        <v>14.357218399999999</v>
      </c>
      <c r="S125" s="54"/>
      <c r="T125" s="120">
        <f>T126+T194</f>
        <v>0</v>
      </c>
      <c r="AT125" s="17" t="s">
        <v>86</v>
      </c>
      <c r="AU125" s="17" t="s">
        <v>225</v>
      </c>
      <c r="BK125" s="121">
        <f>BK126+BK194</f>
        <v>0</v>
      </c>
    </row>
    <row r="126" spans="2:65" s="10" customFormat="1" ht="25.9" customHeight="1">
      <c r="B126" s="122"/>
      <c r="D126" s="123" t="s">
        <v>86</v>
      </c>
      <c r="E126" s="124" t="s">
        <v>679</v>
      </c>
      <c r="F126" s="124" t="s">
        <v>680</v>
      </c>
      <c r="I126" s="125"/>
      <c r="J126" s="126">
        <f>BK126</f>
        <v>0</v>
      </c>
      <c r="L126" s="122"/>
      <c r="M126" s="127"/>
      <c r="P126" s="128">
        <f>P127+P185+P190</f>
        <v>0</v>
      </c>
      <c r="R126" s="128">
        <f>R127+R185+R190</f>
        <v>13.703439999999999</v>
      </c>
      <c r="T126" s="129">
        <f>T127+T185+T190</f>
        <v>0</v>
      </c>
      <c r="AR126" s="123" t="s">
        <v>94</v>
      </c>
      <c r="AT126" s="130" t="s">
        <v>86</v>
      </c>
      <c r="AU126" s="130" t="s">
        <v>87</v>
      </c>
      <c r="AY126" s="123" t="s">
        <v>245</v>
      </c>
      <c r="BK126" s="131">
        <f>BK127+BK185+BK190</f>
        <v>0</v>
      </c>
    </row>
    <row r="127" spans="2:65" s="10" customFormat="1" ht="22.9" customHeight="1">
      <c r="B127" s="122"/>
      <c r="D127" s="123" t="s">
        <v>86</v>
      </c>
      <c r="E127" s="175" t="s">
        <v>94</v>
      </c>
      <c r="F127" s="175" t="s">
        <v>681</v>
      </c>
      <c r="I127" s="125"/>
      <c r="J127" s="176">
        <f>BK127</f>
        <v>0</v>
      </c>
      <c r="L127" s="122"/>
      <c r="M127" s="127"/>
      <c r="P127" s="128">
        <f>SUM(P128:P184)</f>
        <v>0</v>
      </c>
      <c r="R127" s="128">
        <f>SUM(R128:R184)</f>
        <v>12.493199999999998</v>
      </c>
      <c r="T127" s="129">
        <f>SUM(T128:T184)</f>
        <v>0</v>
      </c>
      <c r="AR127" s="123" t="s">
        <v>94</v>
      </c>
      <c r="AT127" s="130" t="s">
        <v>86</v>
      </c>
      <c r="AU127" s="130" t="s">
        <v>94</v>
      </c>
      <c r="AY127" s="123" t="s">
        <v>245</v>
      </c>
      <c r="BK127" s="131">
        <f>SUM(BK128:BK184)</f>
        <v>0</v>
      </c>
    </row>
    <row r="128" spans="2:65" s="1" customFormat="1" ht="24.2" customHeight="1">
      <c r="B128" s="33"/>
      <c r="C128" s="132" t="s">
        <v>94</v>
      </c>
      <c r="D128" s="132" t="s">
        <v>246</v>
      </c>
      <c r="E128" s="133" t="s">
        <v>1989</v>
      </c>
      <c r="F128" s="134" t="s">
        <v>1990</v>
      </c>
      <c r="G128" s="135" t="s">
        <v>271</v>
      </c>
      <c r="H128" s="136">
        <v>8</v>
      </c>
      <c r="I128" s="137"/>
      <c r="J128" s="138">
        <f>ROUND(I128*H128,2)</f>
        <v>0</v>
      </c>
      <c r="K128" s="134" t="s">
        <v>250</v>
      </c>
      <c r="L128" s="33"/>
      <c r="M128" s="139" t="s">
        <v>1</v>
      </c>
      <c r="N128" s="140" t="s">
        <v>52</v>
      </c>
      <c r="P128" s="141">
        <f>O128*H128</f>
        <v>0</v>
      </c>
      <c r="Q128" s="141">
        <v>3.6900000000000002E-2</v>
      </c>
      <c r="R128" s="141">
        <f>Q128*H128</f>
        <v>0.29520000000000002</v>
      </c>
      <c r="S128" s="141">
        <v>0</v>
      </c>
      <c r="T128" s="142">
        <f>S128*H128</f>
        <v>0</v>
      </c>
      <c r="AR128" s="143" t="s">
        <v>251</v>
      </c>
      <c r="AT128" s="143" t="s">
        <v>246</v>
      </c>
      <c r="AU128" s="143" t="s">
        <v>96</v>
      </c>
      <c r="AY128" s="17" t="s">
        <v>245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94</v>
      </c>
      <c r="BK128" s="144">
        <f>ROUND(I128*H128,2)</f>
        <v>0</v>
      </c>
      <c r="BL128" s="17" t="s">
        <v>251</v>
      </c>
      <c r="BM128" s="143" t="s">
        <v>2312</v>
      </c>
    </row>
    <row r="129" spans="2:65" s="11" customFormat="1" ht="11.25">
      <c r="B129" s="145"/>
      <c r="D129" s="146" t="s">
        <v>253</v>
      </c>
      <c r="E129" s="147" t="s">
        <v>1</v>
      </c>
      <c r="F129" s="148" t="s">
        <v>685</v>
      </c>
      <c r="H129" s="147" t="s">
        <v>1</v>
      </c>
      <c r="I129" s="149"/>
      <c r="L129" s="145"/>
      <c r="M129" s="150"/>
      <c r="T129" s="151"/>
      <c r="AT129" s="147" t="s">
        <v>253</v>
      </c>
      <c r="AU129" s="147" t="s">
        <v>96</v>
      </c>
      <c r="AV129" s="11" t="s">
        <v>94</v>
      </c>
      <c r="AW129" s="11" t="s">
        <v>40</v>
      </c>
      <c r="AX129" s="11" t="s">
        <v>87</v>
      </c>
      <c r="AY129" s="147" t="s">
        <v>245</v>
      </c>
    </row>
    <row r="130" spans="2:65" s="11" customFormat="1" ht="22.5">
      <c r="B130" s="145"/>
      <c r="D130" s="146" t="s">
        <v>253</v>
      </c>
      <c r="E130" s="147" t="s">
        <v>1</v>
      </c>
      <c r="F130" s="148" t="s">
        <v>686</v>
      </c>
      <c r="H130" s="147" t="s">
        <v>1</v>
      </c>
      <c r="I130" s="149"/>
      <c r="L130" s="145"/>
      <c r="M130" s="150"/>
      <c r="T130" s="151"/>
      <c r="AT130" s="147" t="s">
        <v>253</v>
      </c>
      <c r="AU130" s="147" t="s">
        <v>96</v>
      </c>
      <c r="AV130" s="11" t="s">
        <v>94</v>
      </c>
      <c r="AW130" s="11" t="s">
        <v>40</v>
      </c>
      <c r="AX130" s="11" t="s">
        <v>87</v>
      </c>
      <c r="AY130" s="147" t="s">
        <v>245</v>
      </c>
    </row>
    <row r="131" spans="2:65" s="11" customFormat="1" ht="22.5">
      <c r="B131" s="145"/>
      <c r="D131" s="146" t="s">
        <v>253</v>
      </c>
      <c r="E131" s="147" t="s">
        <v>1</v>
      </c>
      <c r="F131" s="148" t="s">
        <v>688</v>
      </c>
      <c r="H131" s="147" t="s">
        <v>1</v>
      </c>
      <c r="I131" s="149"/>
      <c r="L131" s="145"/>
      <c r="M131" s="150"/>
      <c r="T131" s="151"/>
      <c r="AT131" s="147" t="s">
        <v>253</v>
      </c>
      <c r="AU131" s="147" t="s">
        <v>96</v>
      </c>
      <c r="AV131" s="11" t="s">
        <v>94</v>
      </c>
      <c r="AW131" s="11" t="s">
        <v>40</v>
      </c>
      <c r="AX131" s="11" t="s">
        <v>87</v>
      </c>
      <c r="AY131" s="147" t="s">
        <v>245</v>
      </c>
    </row>
    <row r="132" spans="2:65" s="11" customFormat="1" ht="11.25">
      <c r="B132" s="145"/>
      <c r="D132" s="146" t="s">
        <v>253</v>
      </c>
      <c r="E132" s="147" t="s">
        <v>1</v>
      </c>
      <c r="F132" s="148" t="s">
        <v>689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1" customFormat="1" ht="33.75">
      <c r="B133" s="145"/>
      <c r="D133" s="146" t="s">
        <v>253</v>
      </c>
      <c r="E133" s="147" t="s">
        <v>1</v>
      </c>
      <c r="F133" s="148" t="s">
        <v>690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96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65" s="11" customFormat="1" ht="22.5">
      <c r="B134" s="145"/>
      <c r="D134" s="146" t="s">
        <v>253</v>
      </c>
      <c r="E134" s="147" t="s">
        <v>1</v>
      </c>
      <c r="F134" s="148" t="s">
        <v>691</v>
      </c>
      <c r="H134" s="147" t="s">
        <v>1</v>
      </c>
      <c r="I134" s="149"/>
      <c r="L134" s="145"/>
      <c r="M134" s="150"/>
      <c r="T134" s="151"/>
      <c r="AT134" s="147" t="s">
        <v>253</v>
      </c>
      <c r="AU134" s="147" t="s">
        <v>96</v>
      </c>
      <c r="AV134" s="11" t="s">
        <v>94</v>
      </c>
      <c r="AW134" s="11" t="s">
        <v>40</v>
      </c>
      <c r="AX134" s="11" t="s">
        <v>87</v>
      </c>
      <c r="AY134" s="147" t="s">
        <v>245</v>
      </c>
    </row>
    <row r="135" spans="2:65" s="15" customFormat="1" ht="11.25">
      <c r="B135" s="177"/>
      <c r="D135" s="146" t="s">
        <v>253</v>
      </c>
      <c r="E135" s="178" t="s">
        <v>1</v>
      </c>
      <c r="F135" s="179" t="s">
        <v>692</v>
      </c>
      <c r="H135" s="180">
        <v>0</v>
      </c>
      <c r="I135" s="181"/>
      <c r="L135" s="177"/>
      <c r="M135" s="182"/>
      <c r="T135" s="183"/>
      <c r="AT135" s="178" t="s">
        <v>253</v>
      </c>
      <c r="AU135" s="178" t="s">
        <v>96</v>
      </c>
      <c r="AV135" s="15" t="s">
        <v>114</v>
      </c>
      <c r="AW135" s="15" t="s">
        <v>40</v>
      </c>
      <c r="AX135" s="15" t="s">
        <v>87</v>
      </c>
      <c r="AY135" s="178" t="s">
        <v>245</v>
      </c>
    </row>
    <row r="136" spans="2:65" s="11" customFormat="1" ht="11.25">
      <c r="B136" s="145"/>
      <c r="D136" s="146" t="s">
        <v>253</v>
      </c>
      <c r="E136" s="147" t="s">
        <v>1</v>
      </c>
      <c r="F136" s="148" t="s">
        <v>2313</v>
      </c>
      <c r="H136" s="147" t="s">
        <v>1</v>
      </c>
      <c r="I136" s="149"/>
      <c r="L136" s="145"/>
      <c r="M136" s="150"/>
      <c r="T136" s="151"/>
      <c r="AT136" s="147" t="s">
        <v>253</v>
      </c>
      <c r="AU136" s="147" t="s">
        <v>96</v>
      </c>
      <c r="AV136" s="11" t="s">
        <v>94</v>
      </c>
      <c r="AW136" s="11" t="s">
        <v>40</v>
      </c>
      <c r="AX136" s="11" t="s">
        <v>87</v>
      </c>
      <c r="AY136" s="147" t="s">
        <v>245</v>
      </c>
    </row>
    <row r="137" spans="2:65" s="11" customFormat="1" ht="22.5">
      <c r="B137" s="145"/>
      <c r="D137" s="146" t="s">
        <v>253</v>
      </c>
      <c r="E137" s="147" t="s">
        <v>1</v>
      </c>
      <c r="F137" s="148" t="s">
        <v>2314</v>
      </c>
      <c r="H137" s="147" t="s">
        <v>1</v>
      </c>
      <c r="I137" s="149"/>
      <c r="L137" s="145"/>
      <c r="M137" s="150"/>
      <c r="T137" s="151"/>
      <c r="AT137" s="147" t="s">
        <v>253</v>
      </c>
      <c r="AU137" s="147" t="s">
        <v>96</v>
      </c>
      <c r="AV137" s="11" t="s">
        <v>94</v>
      </c>
      <c r="AW137" s="11" t="s">
        <v>40</v>
      </c>
      <c r="AX137" s="11" t="s">
        <v>87</v>
      </c>
      <c r="AY137" s="147" t="s">
        <v>245</v>
      </c>
    </row>
    <row r="138" spans="2:65" s="11" customFormat="1" ht="11.25">
      <c r="B138" s="145"/>
      <c r="D138" s="146" t="s">
        <v>253</v>
      </c>
      <c r="E138" s="147" t="s">
        <v>1</v>
      </c>
      <c r="F138" s="148" t="s">
        <v>2315</v>
      </c>
      <c r="H138" s="147" t="s">
        <v>1</v>
      </c>
      <c r="I138" s="149"/>
      <c r="L138" s="145"/>
      <c r="M138" s="150"/>
      <c r="T138" s="151"/>
      <c r="AT138" s="147" t="s">
        <v>253</v>
      </c>
      <c r="AU138" s="147" t="s">
        <v>96</v>
      </c>
      <c r="AV138" s="11" t="s">
        <v>94</v>
      </c>
      <c r="AW138" s="11" t="s">
        <v>40</v>
      </c>
      <c r="AX138" s="11" t="s">
        <v>87</v>
      </c>
      <c r="AY138" s="147" t="s">
        <v>245</v>
      </c>
    </row>
    <row r="139" spans="2:65" s="12" customFormat="1" ht="11.25">
      <c r="B139" s="152"/>
      <c r="D139" s="146" t="s">
        <v>253</v>
      </c>
      <c r="E139" s="153" t="s">
        <v>1</v>
      </c>
      <c r="F139" s="154" t="s">
        <v>2316</v>
      </c>
      <c r="H139" s="155">
        <v>8</v>
      </c>
      <c r="I139" s="156"/>
      <c r="L139" s="152"/>
      <c r="M139" s="157"/>
      <c r="T139" s="158"/>
      <c r="AT139" s="153" t="s">
        <v>253</v>
      </c>
      <c r="AU139" s="153" t="s">
        <v>96</v>
      </c>
      <c r="AV139" s="12" t="s">
        <v>96</v>
      </c>
      <c r="AW139" s="12" t="s">
        <v>40</v>
      </c>
      <c r="AX139" s="12" t="s">
        <v>87</v>
      </c>
      <c r="AY139" s="153" t="s">
        <v>245</v>
      </c>
    </row>
    <row r="140" spans="2:65" s="13" customFormat="1" ht="11.25">
      <c r="B140" s="159"/>
      <c r="D140" s="146" t="s">
        <v>253</v>
      </c>
      <c r="E140" s="160" t="s">
        <v>1</v>
      </c>
      <c r="F140" s="161" t="s">
        <v>275</v>
      </c>
      <c r="H140" s="162">
        <v>8</v>
      </c>
      <c r="I140" s="163"/>
      <c r="L140" s="159"/>
      <c r="M140" s="164"/>
      <c r="T140" s="165"/>
      <c r="AT140" s="160" t="s">
        <v>253</v>
      </c>
      <c r="AU140" s="160" t="s">
        <v>96</v>
      </c>
      <c r="AV140" s="13" t="s">
        <v>251</v>
      </c>
      <c r="AW140" s="13" t="s">
        <v>40</v>
      </c>
      <c r="AX140" s="13" t="s">
        <v>94</v>
      </c>
      <c r="AY140" s="160" t="s">
        <v>245</v>
      </c>
    </row>
    <row r="141" spans="2:65" s="1" customFormat="1" ht="33" customHeight="1">
      <c r="B141" s="33"/>
      <c r="C141" s="132" t="s">
        <v>96</v>
      </c>
      <c r="D141" s="132" t="s">
        <v>246</v>
      </c>
      <c r="E141" s="133" t="s">
        <v>2317</v>
      </c>
      <c r="F141" s="134" t="s">
        <v>2318</v>
      </c>
      <c r="G141" s="135" t="s">
        <v>350</v>
      </c>
      <c r="H141" s="136">
        <v>6.72</v>
      </c>
      <c r="I141" s="137"/>
      <c r="J141" s="138">
        <f>ROUND(I141*H141,2)</f>
        <v>0</v>
      </c>
      <c r="K141" s="134" t="s">
        <v>250</v>
      </c>
      <c r="L141" s="33"/>
      <c r="M141" s="139" t="s">
        <v>1</v>
      </c>
      <c r="N141" s="140" t="s">
        <v>52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251</v>
      </c>
      <c r="AT141" s="143" t="s">
        <v>246</v>
      </c>
      <c r="AU141" s="143" t="s">
        <v>96</v>
      </c>
      <c r="AY141" s="17" t="s">
        <v>245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94</v>
      </c>
      <c r="BK141" s="144">
        <f>ROUND(I141*H141,2)</f>
        <v>0</v>
      </c>
      <c r="BL141" s="17" t="s">
        <v>251</v>
      </c>
      <c r="BM141" s="143" t="s">
        <v>2319</v>
      </c>
    </row>
    <row r="142" spans="2:65" s="11" customFormat="1" ht="11.25">
      <c r="B142" s="145"/>
      <c r="D142" s="146" t="s">
        <v>253</v>
      </c>
      <c r="E142" s="147" t="s">
        <v>1</v>
      </c>
      <c r="F142" s="148" t="s">
        <v>2320</v>
      </c>
      <c r="H142" s="147" t="s">
        <v>1</v>
      </c>
      <c r="I142" s="149"/>
      <c r="L142" s="145"/>
      <c r="M142" s="150"/>
      <c r="T142" s="151"/>
      <c r="AT142" s="147" t="s">
        <v>253</v>
      </c>
      <c r="AU142" s="147" t="s">
        <v>96</v>
      </c>
      <c r="AV142" s="11" t="s">
        <v>94</v>
      </c>
      <c r="AW142" s="11" t="s">
        <v>40</v>
      </c>
      <c r="AX142" s="11" t="s">
        <v>87</v>
      </c>
      <c r="AY142" s="147" t="s">
        <v>245</v>
      </c>
    </row>
    <row r="143" spans="2:65" s="11" customFormat="1" ht="11.25">
      <c r="B143" s="145"/>
      <c r="D143" s="146" t="s">
        <v>253</v>
      </c>
      <c r="E143" s="147" t="s">
        <v>1</v>
      </c>
      <c r="F143" s="148" t="s">
        <v>2321</v>
      </c>
      <c r="H143" s="147" t="s">
        <v>1</v>
      </c>
      <c r="I143" s="149"/>
      <c r="L143" s="145"/>
      <c r="M143" s="150"/>
      <c r="T143" s="151"/>
      <c r="AT143" s="147" t="s">
        <v>253</v>
      </c>
      <c r="AU143" s="147" t="s">
        <v>96</v>
      </c>
      <c r="AV143" s="11" t="s">
        <v>94</v>
      </c>
      <c r="AW143" s="11" t="s">
        <v>40</v>
      </c>
      <c r="AX143" s="11" t="s">
        <v>87</v>
      </c>
      <c r="AY143" s="147" t="s">
        <v>245</v>
      </c>
    </row>
    <row r="144" spans="2:65" s="11" customFormat="1" ht="22.5">
      <c r="B144" s="145"/>
      <c r="D144" s="146" t="s">
        <v>253</v>
      </c>
      <c r="E144" s="147" t="s">
        <v>1</v>
      </c>
      <c r="F144" s="148" t="s">
        <v>2322</v>
      </c>
      <c r="H144" s="147" t="s">
        <v>1</v>
      </c>
      <c r="I144" s="149"/>
      <c r="L144" s="145"/>
      <c r="M144" s="150"/>
      <c r="T144" s="151"/>
      <c r="AT144" s="147" t="s">
        <v>253</v>
      </c>
      <c r="AU144" s="147" t="s">
        <v>96</v>
      </c>
      <c r="AV144" s="11" t="s">
        <v>94</v>
      </c>
      <c r="AW144" s="11" t="s">
        <v>40</v>
      </c>
      <c r="AX144" s="11" t="s">
        <v>87</v>
      </c>
      <c r="AY144" s="147" t="s">
        <v>245</v>
      </c>
    </row>
    <row r="145" spans="2:65" s="11" customFormat="1" ht="22.5">
      <c r="B145" s="145"/>
      <c r="D145" s="146" t="s">
        <v>253</v>
      </c>
      <c r="E145" s="147" t="s">
        <v>1</v>
      </c>
      <c r="F145" s="148" t="s">
        <v>2323</v>
      </c>
      <c r="H145" s="147" t="s">
        <v>1</v>
      </c>
      <c r="I145" s="149"/>
      <c r="L145" s="145"/>
      <c r="M145" s="150"/>
      <c r="T145" s="151"/>
      <c r="AT145" s="147" t="s">
        <v>253</v>
      </c>
      <c r="AU145" s="147" t="s">
        <v>96</v>
      </c>
      <c r="AV145" s="11" t="s">
        <v>94</v>
      </c>
      <c r="AW145" s="11" t="s">
        <v>40</v>
      </c>
      <c r="AX145" s="11" t="s">
        <v>87</v>
      </c>
      <c r="AY145" s="147" t="s">
        <v>245</v>
      </c>
    </row>
    <row r="146" spans="2:65" s="12" customFormat="1" ht="11.25">
      <c r="B146" s="152"/>
      <c r="D146" s="146" t="s">
        <v>253</v>
      </c>
      <c r="E146" s="153" t="s">
        <v>1</v>
      </c>
      <c r="F146" s="154" t="s">
        <v>2324</v>
      </c>
      <c r="H146" s="155">
        <v>5.3760000000000003</v>
      </c>
      <c r="I146" s="156"/>
      <c r="L146" s="152"/>
      <c r="M146" s="157"/>
      <c r="T146" s="158"/>
      <c r="AT146" s="153" t="s">
        <v>253</v>
      </c>
      <c r="AU146" s="153" t="s">
        <v>96</v>
      </c>
      <c r="AV146" s="12" t="s">
        <v>96</v>
      </c>
      <c r="AW146" s="12" t="s">
        <v>40</v>
      </c>
      <c r="AX146" s="12" t="s">
        <v>87</v>
      </c>
      <c r="AY146" s="153" t="s">
        <v>245</v>
      </c>
    </row>
    <row r="147" spans="2:65" s="12" customFormat="1" ht="11.25">
      <c r="B147" s="152"/>
      <c r="D147" s="146" t="s">
        <v>253</v>
      </c>
      <c r="E147" s="153" t="s">
        <v>1</v>
      </c>
      <c r="F147" s="154" t="s">
        <v>2325</v>
      </c>
      <c r="H147" s="155">
        <v>1.3440000000000001</v>
      </c>
      <c r="I147" s="156"/>
      <c r="L147" s="152"/>
      <c r="M147" s="157"/>
      <c r="T147" s="158"/>
      <c r="AT147" s="153" t="s">
        <v>253</v>
      </c>
      <c r="AU147" s="153" t="s">
        <v>96</v>
      </c>
      <c r="AV147" s="12" t="s">
        <v>96</v>
      </c>
      <c r="AW147" s="12" t="s">
        <v>40</v>
      </c>
      <c r="AX147" s="12" t="s">
        <v>87</v>
      </c>
      <c r="AY147" s="153" t="s">
        <v>245</v>
      </c>
    </row>
    <row r="148" spans="2:65" s="13" customFormat="1" ht="11.25">
      <c r="B148" s="159"/>
      <c r="D148" s="146" t="s">
        <v>253</v>
      </c>
      <c r="E148" s="160" t="s">
        <v>2303</v>
      </c>
      <c r="F148" s="161" t="s">
        <v>2326</v>
      </c>
      <c r="H148" s="162">
        <v>6.72</v>
      </c>
      <c r="I148" s="163"/>
      <c r="L148" s="159"/>
      <c r="M148" s="164"/>
      <c r="T148" s="165"/>
      <c r="AT148" s="160" t="s">
        <v>253</v>
      </c>
      <c r="AU148" s="160" t="s">
        <v>96</v>
      </c>
      <c r="AV148" s="13" t="s">
        <v>251</v>
      </c>
      <c r="AW148" s="13" t="s">
        <v>40</v>
      </c>
      <c r="AX148" s="13" t="s">
        <v>94</v>
      </c>
      <c r="AY148" s="160" t="s">
        <v>245</v>
      </c>
    </row>
    <row r="149" spans="2:65" s="1" customFormat="1" ht="24.2" customHeight="1">
      <c r="B149" s="33"/>
      <c r="C149" s="132" t="s">
        <v>114</v>
      </c>
      <c r="D149" s="132" t="s">
        <v>246</v>
      </c>
      <c r="E149" s="133" t="s">
        <v>1994</v>
      </c>
      <c r="F149" s="134" t="s">
        <v>1995</v>
      </c>
      <c r="G149" s="135" t="s">
        <v>350</v>
      </c>
      <c r="H149" s="136">
        <v>6.72</v>
      </c>
      <c r="I149" s="137"/>
      <c r="J149" s="138">
        <f>ROUND(I149*H149,2)</f>
        <v>0</v>
      </c>
      <c r="K149" s="134" t="s">
        <v>250</v>
      </c>
      <c r="L149" s="33"/>
      <c r="M149" s="139" t="s">
        <v>1</v>
      </c>
      <c r="N149" s="140" t="s">
        <v>52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251</v>
      </c>
      <c r="AT149" s="143" t="s">
        <v>246</v>
      </c>
      <c r="AU149" s="143" t="s">
        <v>96</v>
      </c>
      <c r="AY149" s="17" t="s">
        <v>245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94</v>
      </c>
      <c r="BK149" s="144">
        <f>ROUND(I149*H149,2)</f>
        <v>0</v>
      </c>
      <c r="BL149" s="17" t="s">
        <v>251</v>
      </c>
      <c r="BM149" s="143" t="s">
        <v>2327</v>
      </c>
    </row>
    <row r="150" spans="2:65" s="11" customFormat="1" ht="22.5">
      <c r="B150" s="145"/>
      <c r="D150" s="146" t="s">
        <v>253</v>
      </c>
      <c r="E150" s="147" t="s">
        <v>1</v>
      </c>
      <c r="F150" s="148" t="s">
        <v>2328</v>
      </c>
      <c r="H150" s="147" t="s">
        <v>1</v>
      </c>
      <c r="I150" s="149"/>
      <c r="L150" s="145"/>
      <c r="M150" s="150"/>
      <c r="T150" s="151"/>
      <c r="AT150" s="147" t="s">
        <v>253</v>
      </c>
      <c r="AU150" s="147" t="s">
        <v>96</v>
      </c>
      <c r="AV150" s="11" t="s">
        <v>94</v>
      </c>
      <c r="AW150" s="11" t="s">
        <v>40</v>
      </c>
      <c r="AX150" s="11" t="s">
        <v>87</v>
      </c>
      <c r="AY150" s="147" t="s">
        <v>245</v>
      </c>
    </row>
    <row r="151" spans="2:65" s="12" customFormat="1" ht="11.25">
      <c r="B151" s="152"/>
      <c r="D151" s="146" t="s">
        <v>253</v>
      </c>
      <c r="E151" s="153" t="s">
        <v>1</v>
      </c>
      <c r="F151" s="154" t="s">
        <v>2303</v>
      </c>
      <c r="H151" s="155">
        <v>6.72</v>
      </c>
      <c r="I151" s="156"/>
      <c r="L151" s="152"/>
      <c r="M151" s="157"/>
      <c r="T151" s="158"/>
      <c r="AT151" s="153" t="s">
        <v>253</v>
      </c>
      <c r="AU151" s="153" t="s">
        <v>96</v>
      </c>
      <c r="AV151" s="12" t="s">
        <v>96</v>
      </c>
      <c r="AW151" s="12" t="s">
        <v>40</v>
      </c>
      <c r="AX151" s="12" t="s">
        <v>87</v>
      </c>
      <c r="AY151" s="153" t="s">
        <v>245</v>
      </c>
    </row>
    <row r="152" spans="2:65" s="13" customFormat="1" ht="11.25">
      <c r="B152" s="159"/>
      <c r="D152" s="146" t="s">
        <v>253</v>
      </c>
      <c r="E152" s="160" t="s">
        <v>1</v>
      </c>
      <c r="F152" s="161" t="s">
        <v>275</v>
      </c>
      <c r="H152" s="162">
        <v>6.72</v>
      </c>
      <c r="I152" s="163"/>
      <c r="L152" s="159"/>
      <c r="M152" s="164"/>
      <c r="T152" s="165"/>
      <c r="AT152" s="160" t="s">
        <v>253</v>
      </c>
      <c r="AU152" s="160" t="s">
        <v>96</v>
      </c>
      <c r="AV152" s="13" t="s">
        <v>251</v>
      </c>
      <c r="AW152" s="13" t="s">
        <v>40</v>
      </c>
      <c r="AX152" s="13" t="s">
        <v>94</v>
      </c>
      <c r="AY152" s="160" t="s">
        <v>245</v>
      </c>
    </row>
    <row r="153" spans="2:65" s="1" customFormat="1" ht="37.9" customHeight="1">
      <c r="B153" s="33"/>
      <c r="C153" s="132" t="s">
        <v>251</v>
      </c>
      <c r="D153" s="132" t="s">
        <v>246</v>
      </c>
      <c r="E153" s="133" t="s">
        <v>450</v>
      </c>
      <c r="F153" s="134" t="s">
        <v>451</v>
      </c>
      <c r="G153" s="135" t="s">
        <v>350</v>
      </c>
      <c r="H153" s="136">
        <v>6.72</v>
      </c>
      <c r="I153" s="137"/>
      <c r="J153" s="138">
        <f>ROUND(I153*H153,2)</f>
        <v>0</v>
      </c>
      <c r="K153" s="134" t="s">
        <v>250</v>
      </c>
      <c r="L153" s="33"/>
      <c r="M153" s="139" t="s">
        <v>1</v>
      </c>
      <c r="N153" s="140" t="s">
        <v>52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251</v>
      </c>
      <c r="AT153" s="143" t="s">
        <v>246</v>
      </c>
      <c r="AU153" s="143" t="s">
        <v>96</v>
      </c>
      <c r="AY153" s="17" t="s">
        <v>245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94</v>
      </c>
      <c r="BK153" s="144">
        <f>ROUND(I153*H153,2)</f>
        <v>0</v>
      </c>
      <c r="BL153" s="17" t="s">
        <v>251</v>
      </c>
      <c r="BM153" s="143" t="s">
        <v>2329</v>
      </c>
    </row>
    <row r="154" spans="2:65" s="11" customFormat="1" ht="11.25">
      <c r="B154" s="145"/>
      <c r="D154" s="146" t="s">
        <v>253</v>
      </c>
      <c r="E154" s="147" t="s">
        <v>1</v>
      </c>
      <c r="F154" s="148" t="s">
        <v>751</v>
      </c>
      <c r="H154" s="147" t="s">
        <v>1</v>
      </c>
      <c r="I154" s="149"/>
      <c r="L154" s="145"/>
      <c r="M154" s="150"/>
      <c r="T154" s="151"/>
      <c r="AT154" s="147" t="s">
        <v>253</v>
      </c>
      <c r="AU154" s="147" t="s">
        <v>96</v>
      </c>
      <c r="AV154" s="11" t="s">
        <v>94</v>
      </c>
      <c r="AW154" s="11" t="s">
        <v>40</v>
      </c>
      <c r="AX154" s="11" t="s">
        <v>87</v>
      </c>
      <c r="AY154" s="147" t="s">
        <v>245</v>
      </c>
    </row>
    <row r="155" spans="2:65" s="11" customFormat="1" ht="11.25">
      <c r="B155" s="145"/>
      <c r="D155" s="146" t="s">
        <v>253</v>
      </c>
      <c r="E155" s="147" t="s">
        <v>1</v>
      </c>
      <c r="F155" s="148" t="s">
        <v>2330</v>
      </c>
      <c r="H155" s="147" t="s">
        <v>1</v>
      </c>
      <c r="I155" s="149"/>
      <c r="L155" s="145"/>
      <c r="M155" s="150"/>
      <c r="T155" s="151"/>
      <c r="AT155" s="147" t="s">
        <v>253</v>
      </c>
      <c r="AU155" s="147" t="s">
        <v>96</v>
      </c>
      <c r="AV155" s="11" t="s">
        <v>94</v>
      </c>
      <c r="AW155" s="11" t="s">
        <v>40</v>
      </c>
      <c r="AX155" s="11" t="s">
        <v>87</v>
      </c>
      <c r="AY155" s="147" t="s">
        <v>245</v>
      </c>
    </row>
    <row r="156" spans="2:65" s="12" customFormat="1" ht="11.25">
      <c r="B156" s="152"/>
      <c r="D156" s="146" t="s">
        <v>253</v>
      </c>
      <c r="E156" s="153" t="s">
        <v>1</v>
      </c>
      <c r="F156" s="154" t="s">
        <v>2303</v>
      </c>
      <c r="H156" s="155">
        <v>6.72</v>
      </c>
      <c r="I156" s="156"/>
      <c r="L156" s="152"/>
      <c r="M156" s="157"/>
      <c r="T156" s="158"/>
      <c r="AT156" s="153" t="s">
        <v>253</v>
      </c>
      <c r="AU156" s="153" t="s">
        <v>96</v>
      </c>
      <c r="AV156" s="12" t="s">
        <v>96</v>
      </c>
      <c r="AW156" s="12" t="s">
        <v>40</v>
      </c>
      <c r="AX156" s="12" t="s">
        <v>87</v>
      </c>
      <c r="AY156" s="153" t="s">
        <v>245</v>
      </c>
    </row>
    <row r="157" spans="2:65" s="13" customFormat="1" ht="11.25">
      <c r="B157" s="159"/>
      <c r="D157" s="146" t="s">
        <v>253</v>
      </c>
      <c r="E157" s="160" t="s">
        <v>1</v>
      </c>
      <c r="F157" s="161" t="s">
        <v>275</v>
      </c>
      <c r="H157" s="162">
        <v>6.72</v>
      </c>
      <c r="I157" s="163"/>
      <c r="L157" s="159"/>
      <c r="M157" s="164"/>
      <c r="T157" s="165"/>
      <c r="AT157" s="160" t="s">
        <v>253</v>
      </c>
      <c r="AU157" s="160" t="s">
        <v>96</v>
      </c>
      <c r="AV157" s="13" t="s">
        <v>251</v>
      </c>
      <c r="AW157" s="13" t="s">
        <v>40</v>
      </c>
      <c r="AX157" s="13" t="s">
        <v>94</v>
      </c>
      <c r="AY157" s="160" t="s">
        <v>245</v>
      </c>
    </row>
    <row r="158" spans="2:65" s="1" customFormat="1" ht="24.2" customHeight="1">
      <c r="B158" s="33"/>
      <c r="C158" s="132" t="s">
        <v>268</v>
      </c>
      <c r="D158" s="132" t="s">
        <v>246</v>
      </c>
      <c r="E158" s="133" t="s">
        <v>442</v>
      </c>
      <c r="F158" s="134" t="s">
        <v>443</v>
      </c>
      <c r="G158" s="135" t="s">
        <v>350</v>
      </c>
      <c r="H158" s="136">
        <v>6.72</v>
      </c>
      <c r="I158" s="137"/>
      <c r="J158" s="138">
        <f>ROUND(I158*H158,2)</f>
        <v>0</v>
      </c>
      <c r="K158" s="134" t="s">
        <v>250</v>
      </c>
      <c r="L158" s="33"/>
      <c r="M158" s="139" t="s">
        <v>1</v>
      </c>
      <c r="N158" s="140" t="s">
        <v>52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251</v>
      </c>
      <c r="AT158" s="143" t="s">
        <v>246</v>
      </c>
      <c r="AU158" s="143" t="s">
        <v>96</v>
      </c>
      <c r="AY158" s="17" t="s">
        <v>245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94</v>
      </c>
      <c r="BK158" s="144">
        <f>ROUND(I158*H158,2)</f>
        <v>0</v>
      </c>
      <c r="BL158" s="17" t="s">
        <v>251</v>
      </c>
      <c r="BM158" s="143" t="s">
        <v>2331</v>
      </c>
    </row>
    <row r="159" spans="2:65" s="11" customFormat="1" ht="22.5">
      <c r="B159" s="145"/>
      <c r="D159" s="146" t="s">
        <v>253</v>
      </c>
      <c r="E159" s="147" t="s">
        <v>1</v>
      </c>
      <c r="F159" s="148" t="s">
        <v>755</v>
      </c>
      <c r="H159" s="147" t="s">
        <v>1</v>
      </c>
      <c r="I159" s="149"/>
      <c r="L159" s="145"/>
      <c r="M159" s="150"/>
      <c r="T159" s="151"/>
      <c r="AT159" s="147" t="s">
        <v>253</v>
      </c>
      <c r="AU159" s="147" t="s">
        <v>96</v>
      </c>
      <c r="AV159" s="11" t="s">
        <v>94</v>
      </c>
      <c r="AW159" s="11" t="s">
        <v>40</v>
      </c>
      <c r="AX159" s="11" t="s">
        <v>87</v>
      </c>
      <c r="AY159" s="147" t="s">
        <v>245</v>
      </c>
    </row>
    <row r="160" spans="2:65" s="11" customFormat="1" ht="11.25">
      <c r="B160" s="145"/>
      <c r="D160" s="146" t="s">
        <v>253</v>
      </c>
      <c r="E160" s="147" t="s">
        <v>1</v>
      </c>
      <c r="F160" s="148" t="s">
        <v>2330</v>
      </c>
      <c r="H160" s="147" t="s">
        <v>1</v>
      </c>
      <c r="I160" s="149"/>
      <c r="L160" s="145"/>
      <c r="M160" s="150"/>
      <c r="T160" s="151"/>
      <c r="AT160" s="147" t="s">
        <v>253</v>
      </c>
      <c r="AU160" s="147" t="s">
        <v>96</v>
      </c>
      <c r="AV160" s="11" t="s">
        <v>94</v>
      </c>
      <c r="AW160" s="11" t="s">
        <v>40</v>
      </c>
      <c r="AX160" s="11" t="s">
        <v>87</v>
      </c>
      <c r="AY160" s="147" t="s">
        <v>245</v>
      </c>
    </row>
    <row r="161" spans="2:65" s="12" customFormat="1" ht="11.25">
      <c r="B161" s="152"/>
      <c r="D161" s="146" t="s">
        <v>253</v>
      </c>
      <c r="E161" s="153" t="s">
        <v>1</v>
      </c>
      <c r="F161" s="154" t="s">
        <v>2303</v>
      </c>
      <c r="H161" s="155">
        <v>6.72</v>
      </c>
      <c r="I161" s="156"/>
      <c r="L161" s="152"/>
      <c r="M161" s="157"/>
      <c r="T161" s="158"/>
      <c r="AT161" s="153" t="s">
        <v>253</v>
      </c>
      <c r="AU161" s="153" t="s">
        <v>96</v>
      </c>
      <c r="AV161" s="12" t="s">
        <v>96</v>
      </c>
      <c r="AW161" s="12" t="s">
        <v>40</v>
      </c>
      <c r="AX161" s="12" t="s">
        <v>87</v>
      </c>
      <c r="AY161" s="153" t="s">
        <v>245</v>
      </c>
    </row>
    <row r="162" spans="2:65" s="13" customFormat="1" ht="11.25">
      <c r="B162" s="159"/>
      <c r="D162" s="146" t="s">
        <v>253</v>
      </c>
      <c r="E162" s="160" t="s">
        <v>1</v>
      </c>
      <c r="F162" s="161" t="s">
        <v>275</v>
      </c>
      <c r="H162" s="162">
        <v>6.72</v>
      </c>
      <c r="I162" s="163"/>
      <c r="L162" s="159"/>
      <c r="M162" s="164"/>
      <c r="T162" s="165"/>
      <c r="AT162" s="160" t="s">
        <v>253</v>
      </c>
      <c r="AU162" s="160" t="s">
        <v>96</v>
      </c>
      <c r="AV162" s="13" t="s">
        <v>251</v>
      </c>
      <c r="AW162" s="13" t="s">
        <v>40</v>
      </c>
      <c r="AX162" s="13" t="s">
        <v>94</v>
      </c>
      <c r="AY162" s="160" t="s">
        <v>245</v>
      </c>
    </row>
    <row r="163" spans="2:65" s="1" customFormat="1" ht="24.2" customHeight="1">
      <c r="B163" s="33"/>
      <c r="C163" s="132" t="s">
        <v>276</v>
      </c>
      <c r="D163" s="132" t="s">
        <v>246</v>
      </c>
      <c r="E163" s="133" t="s">
        <v>1862</v>
      </c>
      <c r="F163" s="134" t="s">
        <v>1863</v>
      </c>
      <c r="G163" s="135" t="s">
        <v>350</v>
      </c>
      <c r="H163" s="136">
        <v>3.968</v>
      </c>
      <c r="I163" s="137"/>
      <c r="J163" s="138">
        <f>ROUND(I163*H163,2)</f>
        <v>0</v>
      </c>
      <c r="K163" s="134" t="s">
        <v>250</v>
      </c>
      <c r="L163" s="33"/>
      <c r="M163" s="139" t="s">
        <v>1</v>
      </c>
      <c r="N163" s="140" t="s">
        <v>52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251</v>
      </c>
      <c r="AT163" s="143" t="s">
        <v>246</v>
      </c>
      <c r="AU163" s="143" t="s">
        <v>96</v>
      </c>
      <c r="AY163" s="17" t="s">
        <v>245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94</v>
      </c>
      <c r="BK163" s="144">
        <f>ROUND(I163*H163,2)</f>
        <v>0</v>
      </c>
      <c r="BL163" s="17" t="s">
        <v>251</v>
      </c>
      <c r="BM163" s="143" t="s">
        <v>2332</v>
      </c>
    </row>
    <row r="164" spans="2:65" s="11" customFormat="1" ht="22.5">
      <c r="B164" s="145"/>
      <c r="D164" s="146" t="s">
        <v>253</v>
      </c>
      <c r="E164" s="147" t="s">
        <v>1</v>
      </c>
      <c r="F164" s="148" t="s">
        <v>2333</v>
      </c>
      <c r="H164" s="147" t="s">
        <v>1</v>
      </c>
      <c r="I164" s="149"/>
      <c r="L164" s="145"/>
      <c r="M164" s="150"/>
      <c r="T164" s="151"/>
      <c r="AT164" s="147" t="s">
        <v>253</v>
      </c>
      <c r="AU164" s="147" t="s">
        <v>96</v>
      </c>
      <c r="AV164" s="11" t="s">
        <v>94</v>
      </c>
      <c r="AW164" s="11" t="s">
        <v>40</v>
      </c>
      <c r="AX164" s="11" t="s">
        <v>87</v>
      </c>
      <c r="AY164" s="147" t="s">
        <v>245</v>
      </c>
    </row>
    <row r="165" spans="2:65" s="11" customFormat="1" ht="11.25">
      <c r="B165" s="145"/>
      <c r="D165" s="146" t="s">
        <v>253</v>
      </c>
      <c r="E165" s="147" t="s">
        <v>1</v>
      </c>
      <c r="F165" s="148" t="s">
        <v>2334</v>
      </c>
      <c r="H165" s="147" t="s">
        <v>1</v>
      </c>
      <c r="I165" s="149"/>
      <c r="L165" s="145"/>
      <c r="M165" s="150"/>
      <c r="T165" s="151"/>
      <c r="AT165" s="147" t="s">
        <v>253</v>
      </c>
      <c r="AU165" s="147" t="s">
        <v>96</v>
      </c>
      <c r="AV165" s="11" t="s">
        <v>94</v>
      </c>
      <c r="AW165" s="11" t="s">
        <v>40</v>
      </c>
      <c r="AX165" s="11" t="s">
        <v>87</v>
      </c>
      <c r="AY165" s="147" t="s">
        <v>245</v>
      </c>
    </row>
    <row r="166" spans="2:65" s="11" customFormat="1" ht="11.25">
      <c r="B166" s="145"/>
      <c r="D166" s="146" t="s">
        <v>253</v>
      </c>
      <c r="E166" s="147" t="s">
        <v>1</v>
      </c>
      <c r="F166" s="148" t="s">
        <v>2335</v>
      </c>
      <c r="H166" s="147" t="s">
        <v>1</v>
      </c>
      <c r="I166" s="149"/>
      <c r="L166" s="145"/>
      <c r="M166" s="150"/>
      <c r="T166" s="151"/>
      <c r="AT166" s="147" t="s">
        <v>253</v>
      </c>
      <c r="AU166" s="147" t="s">
        <v>96</v>
      </c>
      <c r="AV166" s="11" t="s">
        <v>94</v>
      </c>
      <c r="AW166" s="11" t="s">
        <v>40</v>
      </c>
      <c r="AX166" s="11" t="s">
        <v>87</v>
      </c>
      <c r="AY166" s="147" t="s">
        <v>245</v>
      </c>
    </row>
    <row r="167" spans="2:65" s="12" customFormat="1" ht="11.25">
      <c r="B167" s="152"/>
      <c r="D167" s="146" t="s">
        <v>253</v>
      </c>
      <c r="E167" s="153" t="s">
        <v>1</v>
      </c>
      <c r="F167" s="154" t="s">
        <v>2303</v>
      </c>
      <c r="H167" s="155">
        <v>6.72</v>
      </c>
      <c r="I167" s="156"/>
      <c r="L167" s="152"/>
      <c r="M167" s="157"/>
      <c r="T167" s="158"/>
      <c r="AT167" s="153" t="s">
        <v>253</v>
      </c>
      <c r="AU167" s="153" t="s">
        <v>96</v>
      </c>
      <c r="AV167" s="12" t="s">
        <v>96</v>
      </c>
      <c r="AW167" s="12" t="s">
        <v>40</v>
      </c>
      <c r="AX167" s="12" t="s">
        <v>87</v>
      </c>
      <c r="AY167" s="153" t="s">
        <v>245</v>
      </c>
    </row>
    <row r="168" spans="2:65" s="11" customFormat="1" ht="22.5">
      <c r="B168" s="145"/>
      <c r="D168" s="146" t="s">
        <v>253</v>
      </c>
      <c r="E168" s="147" t="s">
        <v>1</v>
      </c>
      <c r="F168" s="148" t="s">
        <v>2336</v>
      </c>
      <c r="H168" s="147" t="s">
        <v>1</v>
      </c>
      <c r="I168" s="149"/>
      <c r="L168" s="145"/>
      <c r="M168" s="150"/>
      <c r="T168" s="151"/>
      <c r="AT168" s="147" t="s">
        <v>253</v>
      </c>
      <c r="AU168" s="147" t="s">
        <v>96</v>
      </c>
      <c r="AV168" s="11" t="s">
        <v>94</v>
      </c>
      <c r="AW168" s="11" t="s">
        <v>40</v>
      </c>
      <c r="AX168" s="11" t="s">
        <v>87</v>
      </c>
      <c r="AY168" s="147" t="s">
        <v>245</v>
      </c>
    </row>
    <row r="169" spans="2:65" s="12" customFormat="1" ht="11.25">
      <c r="B169" s="152"/>
      <c r="D169" s="146" t="s">
        <v>253</v>
      </c>
      <c r="E169" s="153" t="s">
        <v>1</v>
      </c>
      <c r="F169" s="154" t="s">
        <v>2337</v>
      </c>
      <c r="H169" s="155">
        <v>-2.7519999999999998</v>
      </c>
      <c r="I169" s="156"/>
      <c r="L169" s="152"/>
      <c r="M169" s="157"/>
      <c r="T169" s="158"/>
      <c r="AT169" s="153" t="s">
        <v>253</v>
      </c>
      <c r="AU169" s="153" t="s">
        <v>96</v>
      </c>
      <c r="AV169" s="12" t="s">
        <v>96</v>
      </c>
      <c r="AW169" s="12" t="s">
        <v>40</v>
      </c>
      <c r="AX169" s="12" t="s">
        <v>87</v>
      </c>
      <c r="AY169" s="153" t="s">
        <v>245</v>
      </c>
    </row>
    <row r="170" spans="2:65" s="15" customFormat="1" ht="11.25">
      <c r="B170" s="177"/>
      <c r="D170" s="146" t="s">
        <v>253</v>
      </c>
      <c r="E170" s="178" t="s">
        <v>2305</v>
      </c>
      <c r="F170" s="179" t="s">
        <v>695</v>
      </c>
      <c r="H170" s="180">
        <v>3.968</v>
      </c>
      <c r="I170" s="181"/>
      <c r="L170" s="177"/>
      <c r="M170" s="182"/>
      <c r="T170" s="183"/>
      <c r="AT170" s="178" t="s">
        <v>253</v>
      </c>
      <c r="AU170" s="178" t="s">
        <v>96</v>
      </c>
      <c r="AV170" s="15" t="s">
        <v>114</v>
      </c>
      <c r="AW170" s="15" t="s">
        <v>40</v>
      </c>
      <c r="AX170" s="15" t="s">
        <v>87</v>
      </c>
      <c r="AY170" s="178" t="s">
        <v>245</v>
      </c>
    </row>
    <row r="171" spans="2:65" s="13" customFormat="1" ht="11.25">
      <c r="B171" s="159"/>
      <c r="D171" s="146" t="s">
        <v>253</v>
      </c>
      <c r="E171" s="160" t="s">
        <v>1</v>
      </c>
      <c r="F171" s="161" t="s">
        <v>275</v>
      </c>
      <c r="H171" s="162">
        <v>3.968</v>
      </c>
      <c r="I171" s="163"/>
      <c r="L171" s="159"/>
      <c r="M171" s="164"/>
      <c r="T171" s="165"/>
      <c r="AT171" s="160" t="s">
        <v>253</v>
      </c>
      <c r="AU171" s="160" t="s">
        <v>96</v>
      </c>
      <c r="AV171" s="13" t="s">
        <v>251</v>
      </c>
      <c r="AW171" s="13" t="s">
        <v>40</v>
      </c>
      <c r="AX171" s="13" t="s">
        <v>94</v>
      </c>
      <c r="AY171" s="160" t="s">
        <v>245</v>
      </c>
    </row>
    <row r="172" spans="2:65" s="1" customFormat="1" ht="16.5" customHeight="1">
      <c r="B172" s="33"/>
      <c r="C172" s="184" t="s">
        <v>283</v>
      </c>
      <c r="D172" s="184" t="s">
        <v>794</v>
      </c>
      <c r="E172" s="185" t="s">
        <v>2338</v>
      </c>
      <c r="F172" s="186" t="s">
        <v>2339</v>
      </c>
      <c r="G172" s="187" t="s">
        <v>258</v>
      </c>
      <c r="H172" s="188">
        <v>9.1259999999999994</v>
      </c>
      <c r="I172" s="189"/>
      <c r="J172" s="190">
        <f>ROUND(I172*H172,2)</f>
        <v>0</v>
      </c>
      <c r="K172" s="186" t="s">
        <v>250</v>
      </c>
      <c r="L172" s="191"/>
      <c r="M172" s="192" t="s">
        <v>1</v>
      </c>
      <c r="N172" s="193" t="s">
        <v>52</v>
      </c>
      <c r="P172" s="141">
        <f>O172*H172</f>
        <v>0</v>
      </c>
      <c r="Q172" s="141">
        <v>1</v>
      </c>
      <c r="R172" s="141">
        <f>Q172*H172</f>
        <v>9.1259999999999994</v>
      </c>
      <c r="S172" s="141">
        <v>0</v>
      </c>
      <c r="T172" s="142">
        <f>S172*H172</f>
        <v>0</v>
      </c>
      <c r="AR172" s="143" t="s">
        <v>194</v>
      </c>
      <c r="AT172" s="143" t="s">
        <v>794</v>
      </c>
      <c r="AU172" s="143" t="s">
        <v>96</v>
      </c>
      <c r="AY172" s="17" t="s">
        <v>245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94</v>
      </c>
      <c r="BK172" s="144">
        <f>ROUND(I172*H172,2)</f>
        <v>0</v>
      </c>
      <c r="BL172" s="17" t="s">
        <v>251</v>
      </c>
      <c r="BM172" s="143" t="s">
        <v>2340</v>
      </c>
    </row>
    <row r="173" spans="2:65" s="11" customFormat="1" ht="22.5">
      <c r="B173" s="145"/>
      <c r="D173" s="146" t="s">
        <v>253</v>
      </c>
      <c r="E173" s="147" t="s">
        <v>1</v>
      </c>
      <c r="F173" s="148" t="s">
        <v>2341</v>
      </c>
      <c r="H173" s="147" t="s">
        <v>1</v>
      </c>
      <c r="I173" s="149"/>
      <c r="L173" s="145"/>
      <c r="M173" s="150"/>
      <c r="T173" s="151"/>
      <c r="AT173" s="147" t="s">
        <v>253</v>
      </c>
      <c r="AU173" s="147" t="s">
        <v>96</v>
      </c>
      <c r="AV173" s="11" t="s">
        <v>94</v>
      </c>
      <c r="AW173" s="11" t="s">
        <v>40</v>
      </c>
      <c r="AX173" s="11" t="s">
        <v>87</v>
      </c>
      <c r="AY173" s="147" t="s">
        <v>245</v>
      </c>
    </row>
    <row r="174" spans="2:65" s="12" customFormat="1" ht="11.25">
      <c r="B174" s="152"/>
      <c r="D174" s="146" t="s">
        <v>253</v>
      </c>
      <c r="E174" s="153" t="s">
        <v>1</v>
      </c>
      <c r="F174" s="154" t="s">
        <v>2342</v>
      </c>
      <c r="H174" s="155">
        <v>9.1259999999999994</v>
      </c>
      <c r="I174" s="156"/>
      <c r="L174" s="152"/>
      <c r="M174" s="157"/>
      <c r="T174" s="158"/>
      <c r="AT174" s="153" t="s">
        <v>253</v>
      </c>
      <c r="AU174" s="153" t="s">
        <v>96</v>
      </c>
      <c r="AV174" s="12" t="s">
        <v>96</v>
      </c>
      <c r="AW174" s="12" t="s">
        <v>40</v>
      </c>
      <c r="AX174" s="12" t="s">
        <v>94</v>
      </c>
      <c r="AY174" s="153" t="s">
        <v>245</v>
      </c>
    </row>
    <row r="175" spans="2:65" s="1" customFormat="1" ht="24.2" customHeight="1">
      <c r="B175" s="33"/>
      <c r="C175" s="132" t="s">
        <v>194</v>
      </c>
      <c r="D175" s="132" t="s">
        <v>246</v>
      </c>
      <c r="E175" s="133" t="s">
        <v>2343</v>
      </c>
      <c r="F175" s="134" t="s">
        <v>2344</v>
      </c>
      <c r="G175" s="135" t="s">
        <v>350</v>
      </c>
      <c r="H175" s="136">
        <v>1.613</v>
      </c>
      <c r="I175" s="137"/>
      <c r="J175" s="138">
        <f>ROUND(I175*H175,2)</f>
        <v>0</v>
      </c>
      <c r="K175" s="134" t="s">
        <v>250</v>
      </c>
      <c r="L175" s="33"/>
      <c r="M175" s="139" t="s">
        <v>1</v>
      </c>
      <c r="N175" s="140" t="s">
        <v>52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251</v>
      </c>
      <c r="AT175" s="143" t="s">
        <v>246</v>
      </c>
      <c r="AU175" s="143" t="s">
        <v>96</v>
      </c>
      <c r="AY175" s="17" t="s">
        <v>245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94</v>
      </c>
      <c r="BK175" s="144">
        <f>ROUND(I175*H175,2)</f>
        <v>0</v>
      </c>
      <c r="BL175" s="17" t="s">
        <v>251</v>
      </c>
      <c r="BM175" s="143" t="s">
        <v>2345</v>
      </c>
    </row>
    <row r="176" spans="2:65" s="11" customFormat="1" ht="11.25">
      <c r="B176" s="145"/>
      <c r="D176" s="146" t="s">
        <v>253</v>
      </c>
      <c r="E176" s="147" t="s">
        <v>1</v>
      </c>
      <c r="F176" s="148" t="s">
        <v>2346</v>
      </c>
      <c r="H176" s="147" t="s">
        <v>1</v>
      </c>
      <c r="I176" s="149"/>
      <c r="L176" s="145"/>
      <c r="M176" s="150"/>
      <c r="T176" s="151"/>
      <c r="AT176" s="147" t="s">
        <v>253</v>
      </c>
      <c r="AU176" s="147" t="s">
        <v>96</v>
      </c>
      <c r="AV176" s="11" t="s">
        <v>94</v>
      </c>
      <c r="AW176" s="11" t="s">
        <v>40</v>
      </c>
      <c r="AX176" s="11" t="s">
        <v>87</v>
      </c>
      <c r="AY176" s="147" t="s">
        <v>245</v>
      </c>
    </row>
    <row r="177" spans="2:65" s="12" customFormat="1" ht="11.25">
      <c r="B177" s="152"/>
      <c r="D177" s="146" t="s">
        <v>253</v>
      </c>
      <c r="E177" s="153" t="s">
        <v>1</v>
      </c>
      <c r="F177" s="154" t="s">
        <v>2347</v>
      </c>
      <c r="H177" s="155">
        <v>2.1120000000000001</v>
      </c>
      <c r="I177" s="156"/>
      <c r="L177" s="152"/>
      <c r="M177" s="157"/>
      <c r="T177" s="158"/>
      <c r="AT177" s="153" t="s">
        <v>253</v>
      </c>
      <c r="AU177" s="153" t="s">
        <v>96</v>
      </c>
      <c r="AV177" s="12" t="s">
        <v>96</v>
      </c>
      <c r="AW177" s="12" t="s">
        <v>40</v>
      </c>
      <c r="AX177" s="12" t="s">
        <v>87</v>
      </c>
      <c r="AY177" s="153" t="s">
        <v>245</v>
      </c>
    </row>
    <row r="178" spans="2:65" s="11" customFormat="1" ht="11.25">
      <c r="B178" s="145"/>
      <c r="D178" s="146" t="s">
        <v>253</v>
      </c>
      <c r="E178" s="147" t="s">
        <v>1</v>
      </c>
      <c r="F178" s="148" t="s">
        <v>2348</v>
      </c>
      <c r="H178" s="147" t="s">
        <v>1</v>
      </c>
      <c r="I178" s="149"/>
      <c r="L178" s="145"/>
      <c r="M178" s="150"/>
      <c r="T178" s="151"/>
      <c r="AT178" s="147" t="s">
        <v>253</v>
      </c>
      <c r="AU178" s="147" t="s">
        <v>96</v>
      </c>
      <c r="AV178" s="11" t="s">
        <v>94</v>
      </c>
      <c r="AW178" s="11" t="s">
        <v>40</v>
      </c>
      <c r="AX178" s="11" t="s">
        <v>87</v>
      </c>
      <c r="AY178" s="147" t="s">
        <v>245</v>
      </c>
    </row>
    <row r="179" spans="2:65" s="12" customFormat="1" ht="11.25">
      <c r="B179" s="152"/>
      <c r="D179" s="146" t="s">
        <v>253</v>
      </c>
      <c r="E179" s="153" t="s">
        <v>1</v>
      </c>
      <c r="F179" s="154" t="s">
        <v>2349</v>
      </c>
      <c r="H179" s="155">
        <v>-0.42299999999999999</v>
      </c>
      <c r="I179" s="156"/>
      <c r="L179" s="152"/>
      <c r="M179" s="157"/>
      <c r="T179" s="158"/>
      <c r="AT179" s="153" t="s">
        <v>253</v>
      </c>
      <c r="AU179" s="153" t="s">
        <v>96</v>
      </c>
      <c r="AV179" s="12" t="s">
        <v>96</v>
      </c>
      <c r="AW179" s="12" t="s">
        <v>40</v>
      </c>
      <c r="AX179" s="12" t="s">
        <v>87</v>
      </c>
      <c r="AY179" s="153" t="s">
        <v>245</v>
      </c>
    </row>
    <row r="180" spans="2:65" s="12" customFormat="1" ht="11.25">
      <c r="B180" s="152"/>
      <c r="D180" s="146" t="s">
        <v>253</v>
      </c>
      <c r="E180" s="153" t="s">
        <v>1</v>
      </c>
      <c r="F180" s="154" t="s">
        <v>2350</v>
      </c>
      <c r="H180" s="155">
        <v>-7.5999999999999998E-2</v>
      </c>
      <c r="I180" s="156"/>
      <c r="L180" s="152"/>
      <c r="M180" s="157"/>
      <c r="T180" s="158"/>
      <c r="AT180" s="153" t="s">
        <v>253</v>
      </c>
      <c r="AU180" s="153" t="s">
        <v>96</v>
      </c>
      <c r="AV180" s="12" t="s">
        <v>96</v>
      </c>
      <c r="AW180" s="12" t="s">
        <v>40</v>
      </c>
      <c r="AX180" s="12" t="s">
        <v>87</v>
      </c>
      <c r="AY180" s="153" t="s">
        <v>245</v>
      </c>
    </row>
    <row r="181" spans="2:65" s="15" customFormat="1" ht="11.25">
      <c r="B181" s="177"/>
      <c r="D181" s="146" t="s">
        <v>253</v>
      </c>
      <c r="E181" s="178" t="s">
        <v>2307</v>
      </c>
      <c r="F181" s="179" t="s">
        <v>695</v>
      </c>
      <c r="H181" s="180">
        <v>1.613</v>
      </c>
      <c r="I181" s="181"/>
      <c r="L181" s="177"/>
      <c r="M181" s="182"/>
      <c r="T181" s="183"/>
      <c r="AT181" s="178" t="s">
        <v>253</v>
      </c>
      <c r="AU181" s="178" t="s">
        <v>96</v>
      </c>
      <c r="AV181" s="15" t="s">
        <v>114</v>
      </c>
      <c r="AW181" s="15" t="s">
        <v>40</v>
      </c>
      <c r="AX181" s="15" t="s">
        <v>94</v>
      </c>
      <c r="AY181" s="178" t="s">
        <v>245</v>
      </c>
    </row>
    <row r="182" spans="2:65" s="1" customFormat="1" ht="16.5" customHeight="1">
      <c r="B182" s="33"/>
      <c r="C182" s="184" t="s">
        <v>189</v>
      </c>
      <c r="D182" s="184" t="s">
        <v>794</v>
      </c>
      <c r="E182" s="185" t="s">
        <v>2351</v>
      </c>
      <c r="F182" s="186" t="s">
        <v>2352</v>
      </c>
      <c r="G182" s="187" t="s">
        <v>258</v>
      </c>
      <c r="H182" s="188">
        <v>3.0720000000000001</v>
      </c>
      <c r="I182" s="189"/>
      <c r="J182" s="190">
        <f>ROUND(I182*H182,2)</f>
        <v>0</v>
      </c>
      <c r="K182" s="186" t="s">
        <v>250</v>
      </c>
      <c r="L182" s="191"/>
      <c r="M182" s="192" t="s">
        <v>1</v>
      </c>
      <c r="N182" s="193" t="s">
        <v>52</v>
      </c>
      <c r="P182" s="141">
        <f>O182*H182</f>
        <v>0</v>
      </c>
      <c r="Q182" s="141">
        <v>1</v>
      </c>
      <c r="R182" s="141">
        <f>Q182*H182</f>
        <v>3.0720000000000001</v>
      </c>
      <c r="S182" s="141">
        <v>0</v>
      </c>
      <c r="T182" s="142">
        <f>S182*H182</f>
        <v>0</v>
      </c>
      <c r="AR182" s="143" t="s">
        <v>194</v>
      </c>
      <c r="AT182" s="143" t="s">
        <v>794</v>
      </c>
      <c r="AU182" s="143" t="s">
        <v>96</v>
      </c>
      <c r="AY182" s="17" t="s">
        <v>245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94</v>
      </c>
      <c r="BK182" s="144">
        <f>ROUND(I182*H182,2)</f>
        <v>0</v>
      </c>
      <c r="BL182" s="17" t="s">
        <v>251</v>
      </c>
      <c r="BM182" s="143" t="s">
        <v>2353</v>
      </c>
    </row>
    <row r="183" spans="2:65" s="11" customFormat="1" ht="11.25">
      <c r="B183" s="145"/>
      <c r="D183" s="146" t="s">
        <v>253</v>
      </c>
      <c r="E183" s="147" t="s">
        <v>1</v>
      </c>
      <c r="F183" s="148" t="s">
        <v>2354</v>
      </c>
      <c r="H183" s="147" t="s">
        <v>1</v>
      </c>
      <c r="I183" s="149"/>
      <c r="L183" s="145"/>
      <c r="M183" s="150"/>
      <c r="T183" s="151"/>
      <c r="AT183" s="147" t="s">
        <v>253</v>
      </c>
      <c r="AU183" s="147" t="s">
        <v>96</v>
      </c>
      <c r="AV183" s="11" t="s">
        <v>94</v>
      </c>
      <c r="AW183" s="11" t="s">
        <v>40</v>
      </c>
      <c r="AX183" s="11" t="s">
        <v>87</v>
      </c>
      <c r="AY183" s="147" t="s">
        <v>245</v>
      </c>
    </row>
    <row r="184" spans="2:65" s="12" customFormat="1" ht="11.25">
      <c r="B184" s="152"/>
      <c r="D184" s="146" t="s">
        <v>253</v>
      </c>
      <c r="E184" s="153" t="s">
        <v>1</v>
      </c>
      <c r="F184" s="154" t="s">
        <v>2355</v>
      </c>
      <c r="H184" s="155">
        <v>3.0720000000000001</v>
      </c>
      <c r="I184" s="156"/>
      <c r="L184" s="152"/>
      <c r="M184" s="157"/>
      <c r="T184" s="158"/>
      <c r="AT184" s="153" t="s">
        <v>253</v>
      </c>
      <c r="AU184" s="153" t="s">
        <v>96</v>
      </c>
      <c r="AV184" s="12" t="s">
        <v>96</v>
      </c>
      <c r="AW184" s="12" t="s">
        <v>40</v>
      </c>
      <c r="AX184" s="12" t="s">
        <v>94</v>
      </c>
      <c r="AY184" s="153" t="s">
        <v>245</v>
      </c>
    </row>
    <row r="185" spans="2:65" s="10" customFormat="1" ht="22.9" customHeight="1">
      <c r="B185" s="122"/>
      <c r="D185" s="123" t="s">
        <v>86</v>
      </c>
      <c r="E185" s="175" t="s">
        <v>251</v>
      </c>
      <c r="F185" s="175" t="s">
        <v>1883</v>
      </c>
      <c r="I185" s="125"/>
      <c r="J185" s="176">
        <f>BK185</f>
        <v>0</v>
      </c>
      <c r="L185" s="122"/>
      <c r="M185" s="127"/>
      <c r="P185" s="128">
        <f>SUM(P186:P189)</f>
        <v>0</v>
      </c>
      <c r="R185" s="128">
        <f>SUM(R186:R189)</f>
        <v>1.21024</v>
      </c>
      <c r="T185" s="129">
        <f>SUM(T186:T189)</f>
        <v>0</v>
      </c>
      <c r="AR185" s="123" t="s">
        <v>94</v>
      </c>
      <c r="AT185" s="130" t="s">
        <v>86</v>
      </c>
      <c r="AU185" s="130" t="s">
        <v>94</v>
      </c>
      <c r="AY185" s="123" t="s">
        <v>245</v>
      </c>
      <c r="BK185" s="131">
        <f>SUM(BK186:BK189)</f>
        <v>0</v>
      </c>
    </row>
    <row r="186" spans="2:65" s="1" customFormat="1" ht="21.75" customHeight="1">
      <c r="B186" s="33"/>
      <c r="C186" s="132" t="s">
        <v>296</v>
      </c>
      <c r="D186" s="132" t="s">
        <v>246</v>
      </c>
      <c r="E186" s="133" t="s">
        <v>2356</v>
      </c>
      <c r="F186" s="134" t="s">
        <v>2357</v>
      </c>
      <c r="G186" s="135" t="s">
        <v>350</v>
      </c>
      <c r="H186" s="136">
        <v>0.64</v>
      </c>
      <c r="I186" s="137"/>
      <c r="J186" s="138">
        <f>ROUND(I186*H186,2)</f>
        <v>0</v>
      </c>
      <c r="K186" s="134" t="s">
        <v>815</v>
      </c>
      <c r="L186" s="33"/>
      <c r="M186" s="139" t="s">
        <v>1</v>
      </c>
      <c r="N186" s="140" t="s">
        <v>52</v>
      </c>
      <c r="P186" s="141">
        <f>O186*H186</f>
        <v>0</v>
      </c>
      <c r="Q186" s="141">
        <v>1.891</v>
      </c>
      <c r="R186" s="141">
        <f>Q186*H186</f>
        <v>1.21024</v>
      </c>
      <c r="S186" s="141">
        <v>0</v>
      </c>
      <c r="T186" s="142">
        <f>S186*H186</f>
        <v>0</v>
      </c>
      <c r="AR186" s="143" t="s">
        <v>251</v>
      </c>
      <c r="AT186" s="143" t="s">
        <v>246</v>
      </c>
      <c r="AU186" s="143" t="s">
        <v>96</v>
      </c>
      <c r="AY186" s="17" t="s">
        <v>245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94</v>
      </c>
      <c r="BK186" s="144">
        <f>ROUND(I186*H186,2)</f>
        <v>0</v>
      </c>
      <c r="BL186" s="17" t="s">
        <v>251</v>
      </c>
      <c r="BM186" s="143" t="s">
        <v>2358</v>
      </c>
    </row>
    <row r="187" spans="2:65" s="11" customFormat="1" ht="11.25">
      <c r="B187" s="145"/>
      <c r="D187" s="146" t="s">
        <v>253</v>
      </c>
      <c r="E187" s="147" t="s">
        <v>1</v>
      </c>
      <c r="F187" s="148" t="s">
        <v>2359</v>
      </c>
      <c r="H187" s="147" t="s">
        <v>1</v>
      </c>
      <c r="I187" s="149"/>
      <c r="L187" s="145"/>
      <c r="M187" s="150"/>
      <c r="T187" s="151"/>
      <c r="AT187" s="147" t="s">
        <v>253</v>
      </c>
      <c r="AU187" s="147" t="s">
        <v>96</v>
      </c>
      <c r="AV187" s="11" t="s">
        <v>94</v>
      </c>
      <c r="AW187" s="11" t="s">
        <v>40</v>
      </c>
      <c r="AX187" s="11" t="s">
        <v>87</v>
      </c>
      <c r="AY187" s="147" t="s">
        <v>245</v>
      </c>
    </row>
    <row r="188" spans="2:65" s="12" customFormat="1" ht="11.25">
      <c r="B188" s="152"/>
      <c r="D188" s="146" t="s">
        <v>253</v>
      </c>
      <c r="E188" s="153" t="s">
        <v>1</v>
      </c>
      <c r="F188" s="154" t="s">
        <v>2360</v>
      </c>
      <c r="H188" s="155">
        <v>0.64</v>
      </c>
      <c r="I188" s="156"/>
      <c r="L188" s="152"/>
      <c r="M188" s="157"/>
      <c r="T188" s="158"/>
      <c r="AT188" s="153" t="s">
        <v>253</v>
      </c>
      <c r="AU188" s="153" t="s">
        <v>96</v>
      </c>
      <c r="AV188" s="12" t="s">
        <v>96</v>
      </c>
      <c r="AW188" s="12" t="s">
        <v>40</v>
      </c>
      <c r="AX188" s="12" t="s">
        <v>87</v>
      </c>
      <c r="AY188" s="153" t="s">
        <v>245</v>
      </c>
    </row>
    <row r="189" spans="2:65" s="15" customFormat="1" ht="11.25">
      <c r="B189" s="177"/>
      <c r="D189" s="146" t="s">
        <v>253</v>
      </c>
      <c r="E189" s="178" t="s">
        <v>2361</v>
      </c>
      <c r="F189" s="179" t="s">
        <v>695</v>
      </c>
      <c r="H189" s="180">
        <v>0.64</v>
      </c>
      <c r="I189" s="181"/>
      <c r="L189" s="177"/>
      <c r="M189" s="182"/>
      <c r="T189" s="183"/>
      <c r="AT189" s="178" t="s">
        <v>253</v>
      </c>
      <c r="AU189" s="178" t="s">
        <v>96</v>
      </c>
      <c r="AV189" s="15" t="s">
        <v>114</v>
      </c>
      <c r="AW189" s="15" t="s">
        <v>40</v>
      </c>
      <c r="AX189" s="15" t="s">
        <v>94</v>
      </c>
      <c r="AY189" s="178" t="s">
        <v>245</v>
      </c>
    </row>
    <row r="190" spans="2:65" s="10" customFormat="1" ht="22.9" customHeight="1">
      <c r="B190" s="122"/>
      <c r="D190" s="123" t="s">
        <v>86</v>
      </c>
      <c r="E190" s="175" t="s">
        <v>968</v>
      </c>
      <c r="F190" s="175" t="s">
        <v>969</v>
      </c>
      <c r="I190" s="125"/>
      <c r="J190" s="176">
        <f>BK190</f>
        <v>0</v>
      </c>
      <c r="L190" s="122"/>
      <c r="M190" s="127"/>
      <c r="P190" s="128">
        <f>SUM(P191:P193)</f>
        <v>0</v>
      </c>
      <c r="R190" s="128">
        <f>SUM(R191:R193)</f>
        <v>0</v>
      </c>
      <c r="T190" s="129">
        <f>SUM(T191:T193)</f>
        <v>0</v>
      </c>
      <c r="AR190" s="123" t="s">
        <v>94</v>
      </c>
      <c r="AT190" s="130" t="s">
        <v>86</v>
      </c>
      <c r="AU190" s="130" t="s">
        <v>94</v>
      </c>
      <c r="AY190" s="123" t="s">
        <v>245</v>
      </c>
      <c r="BK190" s="131">
        <f>SUM(BK191:BK193)</f>
        <v>0</v>
      </c>
    </row>
    <row r="191" spans="2:65" s="1" customFormat="1" ht="33" customHeight="1">
      <c r="B191" s="33"/>
      <c r="C191" s="132" t="s">
        <v>301</v>
      </c>
      <c r="D191" s="132" t="s">
        <v>246</v>
      </c>
      <c r="E191" s="133" t="s">
        <v>2362</v>
      </c>
      <c r="F191" s="134" t="s">
        <v>2363</v>
      </c>
      <c r="G191" s="135" t="s">
        <v>258</v>
      </c>
      <c r="H191" s="136">
        <v>13.702999999999999</v>
      </c>
      <c r="I191" s="137"/>
      <c r="J191" s="138">
        <f>ROUND(I191*H191,2)</f>
        <v>0</v>
      </c>
      <c r="K191" s="134" t="s">
        <v>250</v>
      </c>
      <c r="L191" s="33"/>
      <c r="M191" s="139" t="s">
        <v>1</v>
      </c>
      <c r="N191" s="140" t="s">
        <v>52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251</v>
      </c>
      <c r="AT191" s="143" t="s">
        <v>246</v>
      </c>
      <c r="AU191" s="143" t="s">
        <v>96</v>
      </c>
      <c r="AY191" s="17" t="s">
        <v>245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94</v>
      </c>
      <c r="BK191" s="144">
        <f>ROUND(I191*H191,2)</f>
        <v>0</v>
      </c>
      <c r="BL191" s="17" t="s">
        <v>251</v>
      </c>
      <c r="BM191" s="143" t="s">
        <v>2364</v>
      </c>
    </row>
    <row r="192" spans="2:65" s="11" customFormat="1" ht="22.5">
      <c r="B192" s="145"/>
      <c r="D192" s="146" t="s">
        <v>253</v>
      </c>
      <c r="E192" s="147" t="s">
        <v>1</v>
      </c>
      <c r="F192" s="148" t="s">
        <v>2365</v>
      </c>
      <c r="H192" s="147" t="s">
        <v>1</v>
      </c>
      <c r="I192" s="149"/>
      <c r="L192" s="145"/>
      <c r="M192" s="150"/>
      <c r="T192" s="151"/>
      <c r="AT192" s="147" t="s">
        <v>253</v>
      </c>
      <c r="AU192" s="147" t="s">
        <v>96</v>
      </c>
      <c r="AV192" s="11" t="s">
        <v>94</v>
      </c>
      <c r="AW192" s="11" t="s">
        <v>40</v>
      </c>
      <c r="AX192" s="11" t="s">
        <v>87</v>
      </c>
      <c r="AY192" s="147" t="s">
        <v>245</v>
      </c>
    </row>
    <row r="193" spans="2:65" s="12" customFormat="1" ht="11.25">
      <c r="B193" s="152"/>
      <c r="D193" s="146" t="s">
        <v>253</v>
      </c>
      <c r="E193" s="153" t="s">
        <v>1</v>
      </c>
      <c r="F193" s="154" t="s">
        <v>2366</v>
      </c>
      <c r="H193" s="155">
        <v>13.702999999999999</v>
      </c>
      <c r="I193" s="156"/>
      <c r="L193" s="152"/>
      <c r="M193" s="157"/>
      <c r="T193" s="158"/>
      <c r="AT193" s="153" t="s">
        <v>253</v>
      </c>
      <c r="AU193" s="153" t="s">
        <v>96</v>
      </c>
      <c r="AV193" s="12" t="s">
        <v>96</v>
      </c>
      <c r="AW193" s="12" t="s">
        <v>40</v>
      </c>
      <c r="AX193" s="12" t="s">
        <v>94</v>
      </c>
      <c r="AY193" s="153" t="s">
        <v>245</v>
      </c>
    </row>
    <row r="194" spans="2:65" s="10" customFormat="1" ht="25.9" customHeight="1">
      <c r="B194" s="122"/>
      <c r="D194" s="123" t="s">
        <v>86</v>
      </c>
      <c r="E194" s="124" t="s">
        <v>794</v>
      </c>
      <c r="F194" s="124" t="s">
        <v>2082</v>
      </c>
      <c r="I194" s="125"/>
      <c r="J194" s="126">
        <f>BK194</f>
        <v>0</v>
      </c>
      <c r="L194" s="122"/>
      <c r="M194" s="127"/>
      <c r="P194" s="128">
        <f>P195</f>
        <v>0</v>
      </c>
      <c r="R194" s="128">
        <f>R195</f>
        <v>0.65377839999999998</v>
      </c>
      <c r="T194" s="129">
        <f>T195</f>
        <v>0</v>
      </c>
      <c r="AR194" s="123" t="s">
        <v>114</v>
      </c>
      <c r="AT194" s="130" t="s">
        <v>86</v>
      </c>
      <c r="AU194" s="130" t="s">
        <v>87</v>
      </c>
      <c r="AY194" s="123" t="s">
        <v>245</v>
      </c>
      <c r="BK194" s="131">
        <f>BK195</f>
        <v>0</v>
      </c>
    </row>
    <row r="195" spans="2:65" s="10" customFormat="1" ht="22.9" customHeight="1">
      <c r="B195" s="122"/>
      <c r="D195" s="123" t="s">
        <v>86</v>
      </c>
      <c r="E195" s="175" t="s">
        <v>2083</v>
      </c>
      <c r="F195" s="175" t="s">
        <v>2084</v>
      </c>
      <c r="I195" s="125"/>
      <c r="J195" s="176">
        <f>BK195</f>
        <v>0</v>
      </c>
      <c r="L195" s="122"/>
      <c r="M195" s="127"/>
      <c r="P195" s="128">
        <f>SUM(P196:P231)</f>
        <v>0</v>
      </c>
      <c r="R195" s="128">
        <f>SUM(R196:R231)</f>
        <v>0.65377839999999998</v>
      </c>
      <c r="T195" s="129">
        <f>SUM(T196:T231)</f>
        <v>0</v>
      </c>
      <c r="AR195" s="123" t="s">
        <v>114</v>
      </c>
      <c r="AT195" s="130" t="s">
        <v>86</v>
      </c>
      <c r="AU195" s="130" t="s">
        <v>94</v>
      </c>
      <c r="AY195" s="123" t="s">
        <v>245</v>
      </c>
      <c r="BK195" s="131">
        <f>SUM(BK196:BK231)</f>
        <v>0</v>
      </c>
    </row>
    <row r="196" spans="2:65" s="1" customFormat="1" ht="24.2" customHeight="1">
      <c r="B196" s="33"/>
      <c r="C196" s="132" t="s">
        <v>8</v>
      </c>
      <c r="D196" s="132" t="s">
        <v>246</v>
      </c>
      <c r="E196" s="133" t="s">
        <v>2367</v>
      </c>
      <c r="F196" s="134" t="s">
        <v>2368</v>
      </c>
      <c r="G196" s="135" t="s">
        <v>2216</v>
      </c>
      <c r="H196" s="136">
        <v>8.0000000000000002E-3</v>
      </c>
      <c r="I196" s="137"/>
      <c r="J196" s="138">
        <f>ROUND(I196*H196,2)</f>
        <v>0</v>
      </c>
      <c r="K196" s="134" t="s">
        <v>250</v>
      </c>
      <c r="L196" s="33"/>
      <c r="M196" s="139" t="s">
        <v>1</v>
      </c>
      <c r="N196" s="140" t="s">
        <v>52</v>
      </c>
      <c r="P196" s="141">
        <f>O196*H196</f>
        <v>0</v>
      </c>
      <c r="Q196" s="141">
        <v>8.8000000000000005E-3</v>
      </c>
      <c r="R196" s="141">
        <f>Q196*H196</f>
        <v>7.0400000000000004E-5</v>
      </c>
      <c r="S196" s="141">
        <v>0</v>
      </c>
      <c r="T196" s="142">
        <f>S196*H196</f>
        <v>0</v>
      </c>
      <c r="AR196" s="143" t="s">
        <v>585</v>
      </c>
      <c r="AT196" s="143" t="s">
        <v>246</v>
      </c>
      <c r="AU196" s="143" t="s">
        <v>96</v>
      </c>
      <c r="AY196" s="17" t="s">
        <v>245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94</v>
      </c>
      <c r="BK196" s="144">
        <f>ROUND(I196*H196,2)</f>
        <v>0</v>
      </c>
      <c r="BL196" s="17" t="s">
        <v>585</v>
      </c>
      <c r="BM196" s="143" t="s">
        <v>2369</v>
      </c>
    </row>
    <row r="197" spans="2:65" s="12" customFormat="1" ht="11.25">
      <c r="B197" s="152"/>
      <c r="D197" s="146" t="s">
        <v>253</v>
      </c>
      <c r="E197" s="153" t="s">
        <v>1</v>
      </c>
      <c r="F197" s="154" t="s">
        <v>2370</v>
      </c>
      <c r="H197" s="155">
        <v>8.0000000000000002E-3</v>
      </c>
      <c r="I197" s="156"/>
      <c r="L197" s="152"/>
      <c r="M197" s="157"/>
      <c r="T197" s="158"/>
      <c r="AT197" s="153" t="s">
        <v>253</v>
      </c>
      <c r="AU197" s="153" t="s">
        <v>96</v>
      </c>
      <c r="AV197" s="12" t="s">
        <v>96</v>
      </c>
      <c r="AW197" s="12" t="s">
        <v>40</v>
      </c>
      <c r="AX197" s="12" t="s">
        <v>94</v>
      </c>
      <c r="AY197" s="153" t="s">
        <v>245</v>
      </c>
    </row>
    <row r="198" spans="2:65" s="1" customFormat="1" ht="21.75" customHeight="1">
      <c r="B198" s="33"/>
      <c r="C198" s="132" t="s">
        <v>314</v>
      </c>
      <c r="D198" s="132" t="s">
        <v>246</v>
      </c>
      <c r="E198" s="133" t="s">
        <v>2371</v>
      </c>
      <c r="F198" s="134" t="s">
        <v>2372</v>
      </c>
      <c r="G198" s="135" t="s">
        <v>271</v>
      </c>
      <c r="H198" s="136">
        <v>8</v>
      </c>
      <c r="I198" s="137"/>
      <c r="J198" s="138">
        <f>ROUND(I198*H198,2)</f>
        <v>0</v>
      </c>
      <c r="K198" s="134" t="s">
        <v>250</v>
      </c>
      <c r="L198" s="33"/>
      <c r="M198" s="139" t="s">
        <v>1</v>
      </c>
      <c r="N198" s="140" t="s">
        <v>52</v>
      </c>
      <c r="P198" s="141">
        <f>O198*H198</f>
        <v>0</v>
      </c>
      <c r="Q198" s="141">
        <v>6.9999999999999994E-5</v>
      </c>
      <c r="R198" s="141">
        <f>Q198*H198</f>
        <v>5.5999999999999995E-4</v>
      </c>
      <c r="S198" s="141">
        <v>0</v>
      </c>
      <c r="T198" s="142">
        <f>S198*H198</f>
        <v>0</v>
      </c>
      <c r="AR198" s="143" t="s">
        <v>585</v>
      </c>
      <c r="AT198" s="143" t="s">
        <v>246</v>
      </c>
      <c r="AU198" s="143" t="s">
        <v>96</v>
      </c>
      <c r="AY198" s="17" t="s">
        <v>245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94</v>
      </c>
      <c r="BK198" s="144">
        <f>ROUND(I198*H198,2)</f>
        <v>0</v>
      </c>
      <c r="BL198" s="17" t="s">
        <v>585</v>
      </c>
      <c r="BM198" s="143" t="s">
        <v>2373</v>
      </c>
    </row>
    <row r="199" spans="2:65" s="12" customFormat="1" ht="11.25">
      <c r="B199" s="152"/>
      <c r="D199" s="146" t="s">
        <v>253</v>
      </c>
      <c r="E199" s="153" t="s">
        <v>1</v>
      </c>
      <c r="F199" s="154" t="s">
        <v>2309</v>
      </c>
      <c r="H199" s="155">
        <v>8</v>
      </c>
      <c r="I199" s="156"/>
      <c r="L199" s="152"/>
      <c r="M199" s="157"/>
      <c r="T199" s="158"/>
      <c r="AT199" s="153" t="s">
        <v>253</v>
      </c>
      <c r="AU199" s="153" t="s">
        <v>96</v>
      </c>
      <c r="AV199" s="12" t="s">
        <v>96</v>
      </c>
      <c r="AW199" s="12" t="s">
        <v>40</v>
      </c>
      <c r="AX199" s="12" t="s">
        <v>94</v>
      </c>
      <c r="AY199" s="153" t="s">
        <v>245</v>
      </c>
    </row>
    <row r="200" spans="2:65" s="1" customFormat="1" ht="21.75" customHeight="1">
      <c r="B200" s="33"/>
      <c r="C200" s="132" t="s">
        <v>322</v>
      </c>
      <c r="D200" s="132" t="s">
        <v>246</v>
      </c>
      <c r="E200" s="133" t="s">
        <v>2085</v>
      </c>
      <c r="F200" s="134" t="s">
        <v>2086</v>
      </c>
      <c r="G200" s="135" t="s">
        <v>271</v>
      </c>
      <c r="H200" s="136">
        <v>8</v>
      </c>
      <c r="I200" s="137"/>
      <c r="J200" s="138">
        <f>ROUND(I200*H200,2)</f>
        <v>0</v>
      </c>
      <c r="K200" s="134" t="s">
        <v>250</v>
      </c>
      <c r="L200" s="33"/>
      <c r="M200" s="139" t="s">
        <v>1</v>
      </c>
      <c r="N200" s="140" t="s">
        <v>52</v>
      </c>
      <c r="P200" s="141">
        <f>O200*H200</f>
        <v>0</v>
      </c>
      <c r="Q200" s="141">
        <v>9.0000000000000006E-5</v>
      </c>
      <c r="R200" s="141">
        <f>Q200*H200</f>
        <v>7.2000000000000005E-4</v>
      </c>
      <c r="S200" s="141">
        <v>0</v>
      </c>
      <c r="T200" s="142">
        <f>S200*H200</f>
        <v>0</v>
      </c>
      <c r="AR200" s="143" t="s">
        <v>585</v>
      </c>
      <c r="AT200" s="143" t="s">
        <v>246</v>
      </c>
      <c r="AU200" s="143" t="s">
        <v>96</v>
      </c>
      <c r="AY200" s="17" t="s">
        <v>245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94</v>
      </c>
      <c r="BK200" s="144">
        <f>ROUND(I200*H200,2)</f>
        <v>0</v>
      </c>
      <c r="BL200" s="17" t="s">
        <v>585</v>
      </c>
      <c r="BM200" s="143" t="s">
        <v>2374</v>
      </c>
    </row>
    <row r="201" spans="2:65" s="12" customFormat="1" ht="11.25">
      <c r="B201" s="152"/>
      <c r="D201" s="146" t="s">
        <v>253</v>
      </c>
      <c r="E201" s="153" t="s">
        <v>1</v>
      </c>
      <c r="F201" s="154" t="s">
        <v>2302</v>
      </c>
      <c r="H201" s="155">
        <v>8</v>
      </c>
      <c r="I201" s="156"/>
      <c r="L201" s="152"/>
      <c r="M201" s="157"/>
      <c r="T201" s="158"/>
      <c r="AT201" s="153" t="s">
        <v>253</v>
      </c>
      <c r="AU201" s="153" t="s">
        <v>96</v>
      </c>
      <c r="AV201" s="12" t="s">
        <v>96</v>
      </c>
      <c r="AW201" s="12" t="s">
        <v>40</v>
      </c>
      <c r="AX201" s="12" t="s">
        <v>94</v>
      </c>
      <c r="AY201" s="153" t="s">
        <v>245</v>
      </c>
    </row>
    <row r="202" spans="2:65" s="1" customFormat="1" ht="33" customHeight="1">
      <c r="B202" s="33"/>
      <c r="C202" s="132" t="s">
        <v>324</v>
      </c>
      <c r="D202" s="132" t="s">
        <v>246</v>
      </c>
      <c r="E202" s="133" t="s">
        <v>2375</v>
      </c>
      <c r="F202" s="134" t="s">
        <v>2376</v>
      </c>
      <c r="G202" s="135" t="s">
        <v>271</v>
      </c>
      <c r="H202" s="136">
        <v>8</v>
      </c>
      <c r="I202" s="137"/>
      <c r="J202" s="138">
        <f>ROUND(I202*H202,2)</f>
        <v>0</v>
      </c>
      <c r="K202" s="134" t="s">
        <v>250</v>
      </c>
      <c r="L202" s="33"/>
      <c r="M202" s="139" t="s">
        <v>1</v>
      </c>
      <c r="N202" s="140" t="s">
        <v>52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585</v>
      </c>
      <c r="AT202" s="143" t="s">
        <v>246</v>
      </c>
      <c r="AU202" s="143" t="s">
        <v>96</v>
      </c>
      <c r="AY202" s="17" t="s">
        <v>245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94</v>
      </c>
      <c r="BK202" s="144">
        <f>ROUND(I202*H202,2)</f>
        <v>0</v>
      </c>
      <c r="BL202" s="17" t="s">
        <v>585</v>
      </c>
      <c r="BM202" s="143" t="s">
        <v>2377</v>
      </c>
    </row>
    <row r="203" spans="2:65" s="11" customFormat="1" ht="11.25">
      <c r="B203" s="145"/>
      <c r="D203" s="146" t="s">
        <v>253</v>
      </c>
      <c r="E203" s="147" t="s">
        <v>1</v>
      </c>
      <c r="F203" s="148" t="s">
        <v>2313</v>
      </c>
      <c r="H203" s="147" t="s">
        <v>1</v>
      </c>
      <c r="I203" s="149"/>
      <c r="L203" s="145"/>
      <c r="M203" s="150"/>
      <c r="T203" s="151"/>
      <c r="AT203" s="147" t="s">
        <v>253</v>
      </c>
      <c r="AU203" s="147" t="s">
        <v>96</v>
      </c>
      <c r="AV203" s="11" t="s">
        <v>94</v>
      </c>
      <c r="AW203" s="11" t="s">
        <v>40</v>
      </c>
      <c r="AX203" s="11" t="s">
        <v>87</v>
      </c>
      <c r="AY203" s="147" t="s">
        <v>245</v>
      </c>
    </row>
    <row r="204" spans="2:65" s="11" customFormat="1" ht="22.5">
      <c r="B204" s="145"/>
      <c r="D204" s="146" t="s">
        <v>253</v>
      </c>
      <c r="E204" s="147" t="s">
        <v>1</v>
      </c>
      <c r="F204" s="148" t="s">
        <v>2314</v>
      </c>
      <c r="H204" s="147" t="s">
        <v>1</v>
      </c>
      <c r="I204" s="149"/>
      <c r="L204" s="145"/>
      <c r="M204" s="150"/>
      <c r="T204" s="151"/>
      <c r="AT204" s="147" t="s">
        <v>253</v>
      </c>
      <c r="AU204" s="147" t="s">
        <v>96</v>
      </c>
      <c r="AV204" s="11" t="s">
        <v>94</v>
      </c>
      <c r="AW204" s="11" t="s">
        <v>40</v>
      </c>
      <c r="AX204" s="11" t="s">
        <v>87</v>
      </c>
      <c r="AY204" s="147" t="s">
        <v>245</v>
      </c>
    </row>
    <row r="205" spans="2:65" s="11" customFormat="1" ht="11.25">
      <c r="B205" s="145"/>
      <c r="D205" s="146" t="s">
        <v>253</v>
      </c>
      <c r="E205" s="147" t="s">
        <v>1</v>
      </c>
      <c r="F205" s="148" t="s">
        <v>2378</v>
      </c>
      <c r="H205" s="147" t="s">
        <v>1</v>
      </c>
      <c r="I205" s="149"/>
      <c r="L205" s="145"/>
      <c r="M205" s="150"/>
      <c r="T205" s="151"/>
      <c r="AT205" s="147" t="s">
        <v>253</v>
      </c>
      <c r="AU205" s="147" t="s">
        <v>96</v>
      </c>
      <c r="AV205" s="11" t="s">
        <v>94</v>
      </c>
      <c r="AW205" s="11" t="s">
        <v>40</v>
      </c>
      <c r="AX205" s="11" t="s">
        <v>87</v>
      </c>
      <c r="AY205" s="147" t="s">
        <v>245</v>
      </c>
    </row>
    <row r="206" spans="2:65" s="12" customFormat="1" ht="11.25">
      <c r="B206" s="152"/>
      <c r="D206" s="146" t="s">
        <v>253</v>
      </c>
      <c r="E206" s="153" t="s">
        <v>1</v>
      </c>
      <c r="F206" s="154" t="s">
        <v>2379</v>
      </c>
      <c r="H206" s="155">
        <v>8</v>
      </c>
      <c r="I206" s="156"/>
      <c r="L206" s="152"/>
      <c r="M206" s="157"/>
      <c r="T206" s="158"/>
      <c r="AT206" s="153" t="s">
        <v>253</v>
      </c>
      <c r="AU206" s="153" t="s">
        <v>96</v>
      </c>
      <c r="AV206" s="12" t="s">
        <v>96</v>
      </c>
      <c r="AW206" s="12" t="s">
        <v>40</v>
      </c>
      <c r="AX206" s="12" t="s">
        <v>87</v>
      </c>
      <c r="AY206" s="153" t="s">
        <v>245</v>
      </c>
    </row>
    <row r="207" spans="2:65" s="15" customFormat="1" ht="11.25">
      <c r="B207" s="177"/>
      <c r="D207" s="146" t="s">
        <v>253</v>
      </c>
      <c r="E207" s="178" t="s">
        <v>2302</v>
      </c>
      <c r="F207" s="179" t="s">
        <v>695</v>
      </c>
      <c r="H207" s="180">
        <v>8</v>
      </c>
      <c r="I207" s="181"/>
      <c r="L207" s="177"/>
      <c r="M207" s="182"/>
      <c r="T207" s="183"/>
      <c r="AT207" s="178" t="s">
        <v>253</v>
      </c>
      <c r="AU207" s="178" t="s">
        <v>96</v>
      </c>
      <c r="AV207" s="15" t="s">
        <v>114</v>
      </c>
      <c r="AW207" s="15" t="s">
        <v>40</v>
      </c>
      <c r="AX207" s="15" t="s">
        <v>94</v>
      </c>
      <c r="AY207" s="178" t="s">
        <v>245</v>
      </c>
    </row>
    <row r="208" spans="2:65" s="1" customFormat="1" ht="24.2" customHeight="1">
      <c r="B208" s="33"/>
      <c r="C208" s="184" t="s">
        <v>327</v>
      </c>
      <c r="D208" s="184" t="s">
        <v>794</v>
      </c>
      <c r="E208" s="185" t="s">
        <v>2380</v>
      </c>
      <c r="F208" s="186" t="s">
        <v>2381</v>
      </c>
      <c r="G208" s="187" t="s">
        <v>271</v>
      </c>
      <c r="H208" s="188">
        <v>8.16</v>
      </c>
      <c r="I208" s="189"/>
      <c r="J208" s="190">
        <f>ROUND(I208*H208,2)</f>
        <v>0</v>
      </c>
      <c r="K208" s="186" t="s">
        <v>250</v>
      </c>
      <c r="L208" s="191"/>
      <c r="M208" s="192" t="s">
        <v>1</v>
      </c>
      <c r="N208" s="193" t="s">
        <v>52</v>
      </c>
      <c r="P208" s="141">
        <f>O208*H208</f>
        <v>0</v>
      </c>
      <c r="Q208" s="141">
        <v>0.06</v>
      </c>
      <c r="R208" s="141">
        <f>Q208*H208</f>
        <v>0.48959999999999998</v>
      </c>
      <c r="S208" s="141">
        <v>0</v>
      </c>
      <c r="T208" s="142">
        <f>S208*H208</f>
        <v>0</v>
      </c>
      <c r="AR208" s="143" t="s">
        <v>2382</v>
      </c>
      <c r="AT208" s="143" t="s">
        <v>794</v>
      </c>
      <c r="AU208" s="143" t="s">
        <v>96</v>
      </c>
      <c r="AY208" s="17" t="s">
        <v>245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94</v>
      </c>
      <c r="BK208" s="144">
        <f>ROUND(I208*H208,2)</f>
        <v>0</v>
      </c>
      <c r="BL208" s="17" t="s">
        <v>2382</v>
      </c>
      <c r="BM208" s="143" t="s">
        <v>2383</v>
      </c>
    </row>
    <row r="209" spans="2:65" s="11" customFormat="1" ht="11.25">
      <c r="B209" s="145"/>
      <c r="D209" s="146" t="s">
        <v>253</v>
      </c>
      <c r="E209" s="147" t="s">
        <v>1</v>
      </c>
      <c r="F209" s="148" t="s">
        <v>2384</v>
      </c>
      <c r="H209" s="147" t="s">
        <v>1</v>
      </c>
      <c r="I209" s="149"/>
      <c r="L209" s="145"/>
      <c r="M209" s="150"/>
      <c r="T209" s="151"/>
      <c r="AT209" s="147" t="s">
        <v>253</v>
      </c>
      <c r="AU209" s="147" t="s">
        <v>96</v>
      </c>
      <c r="AV209" s="11" t="s">
        <v>94</v>
      </c>
      <c r="AW209" s="11" t="s">
        <v>40</v>
      </c>
      <c r="AX209" s="11" t="s">
        <v>87</v>
      </c>
      <c r="AY209" s="147" t="s">
        <v>245</v>
      </c>
    </row>
    <row r="210" spans="2:65" s="12" customFormat="1" ht="11.25">
      <c r="B210" s="152"/>
      <c r="D210" s="146" t="s">
        <v>253</v>
      </c>
      <c r="E210" s="153" t="s">
        <v>1</v>
      </c>
      <c r="F210" s="154" t="s">
        <v>2385</v>
      </c>
      <c r="H210" s="155">
        <v>8.16</v>
      </c>
      <c r="I210" s="156"/>
      <c r="L210" s="152"/>
      <c r="M210" s="157"/>
      <c r="T210" s="158"/>
      <c r="AT210" s="153" t="s">
        <v>253</v>
      </c>
      <c r="AU210" s="153" t="s">
        <v>96</v>
      </c>
      <c r="AV210" s="12" t="s">
        <v>96</v>
      </c>
      <c r="AW210" s="12" t="s">
        <v>40</v>
      </c>
      <c r="AX210" s="12" t="s">
        <v>94</v>
      </c>
      <c r="AY210" s="153" t="s">
        <v>245</v>
      </c>
    </row>
    <row r="211" spans="2:65" s="1" customFormat="1" ht="21.75" customHeight="1">
      <c r="B211" s="33"/>
      <c r="C211" s="184" t="s">
        <v>331</v>
      </c>
      <c r="D211" s="184" t="s">
        <v>794</v>
      </c>
      <c r="E211" s="185" t="s">
        <v>2386</v>
      </c>
      <c r="F211" s="186" t="s">
        <v>2387</v>
      </c>
      <c r="G211" s="187" t="s">
        <v>334</v>
      </c>
      <c r="H211" s="188">
        <v>16.32</v>
      </c>
      <c r="I211" s="189"/>
      <c r="J211" s="190">
        <f>ROUND(I211*H211,2)</f>
        <v>0</v>
      </c>
      <c r="K211" s="186" t="s">
        <v>250</v>
      </c>
      <c r="L211" s="191"/>
      <c r="M211" s="192" t="s">
        <v>1</v>
      </c>
      <c r="N211" s="193" t="s">
        <v>52</v>
      </c>
      <c r="P211" s="141">
        <f>O211*H211</f>
        <v>0</v>
      </c>
      <c r="Q211" s="141">
        <v>9.5999999999999992E-3</v>
      </c>
      <c r="R211" s="141">
        <f>Q211*H211</f>
        <v>0.15667199999999998</v>
      </c>
      <c r="S211" s="141">
        <v>0</v>
      </c>
      <c r="T211" s="142">
        <f>S211*H211</f>
        <v>0</v>
      </c>
      <c r="AR211" s="143" t="s">
        <v>2382</v>
      </c>
      <c r="AT211" s="143" t="s">
        <v>794</v>
      </c>
      <c r="AU211" s="143" t="s">
        <v>96</v>
      </c>
      <c r="AY211" s="17" t="s">
        <v>245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94</v>
      </c>
      <c r="BK211" s="144">
        <f>ROUND(I211*H211,2)</f>
        <v>0</v>
      </c>
      <c r="BL211" s="17" t="s">
        <v>2382</v>
      </c>
      <c r="BM211" s="143" t="s">
        <v>2388</v>
      </c>
    </row>
    <row r="212" spans="2:65" s="11" customFormat="1" ht="11.25">
      <c r="B212" s="145"/>
      <c r="D212" s="146" t="s">
        <v>253</v>
      </c>
      <c r="E212" s="147" t="s">
        <v>1</v>
      </c>
      <c r="F212" s="148" t="s">
        <v>2389</v>
      </c>
      <c r="H212" s="147" t="s">
        <v>1</v>
      </c>
      <c r="I212" s="149"/>
      <c r="L212" s="145"/>
      <c r="M212" s="150"/>
      <c r="T212" s="151"/>
      <c r="AT212" s="147" t="s">
        <v>253</v>
      </c>
      <c r="AU212" s="147" t="s">
        <v>96</v>
      </c>
      <c r="AV212" s="11" t="s">
        <v>94</v>
      </c>
      <c r="AW212" s="11" t="s">
        <v>40</v>
      </c>
      <c r="AX212" s="11" t="s">
        <v>87</v>
      </c>
      <c r="AY212" s="147" t="s">
        <v>245</v>
      </c>
    </row>
    <row r="213" spans="2:65" s="12" customFormat="1" ht="11.25">
      <c r="B213" s="152"/>
      <c r="D213" s="146" t="s">
        <v>253</v>
      </c>
      <c r="E213" s="153" t="s">
        <v>1</v>
      </c>
      <c r="F213" s="154" t="s">
        <v>2390</v>
      </c>
      <c r="H213" s="155">
        <v>16.32</v>
      </c>
      <c r="I213" s="156"/>
      <c r="L213" s="152"/>
      <c r="M213" s="157"/>
      <c r="T213" s="158"/>
      <c r="AT213" s="153" t="s">
        <v>253</v>
      </c>
      <c r="AU213" s="153" t="s">
        <v>96</v>
      </c>
      <c r="AV213" s="12" t="s">
        <v>96</v>
      </c>
      <c r="AW213" s="12" t="s">
        <v>40</v>
      </c>
      <c r="AX213" s="12" t="s">
        <v>94</v>
      </c>
      <c r="AY213" s="153" t="s">
        <v>245</v>
      </c>
    </row>
    <row r="214" spans="2:65" s="1" customFormat="1" ht="24.2" customHeight="1">
      <c r="B214" s="33"/>
      <c r="C214" s="132" t="s">
        <v>337</v>
      </c>
      <c r="D214" s="132" t="s">
        <v>246</v>
      </c>
      <c r="E214" s="133" t="s">
        <v>2391</v>
      </c>
      <c r="F214" s="134" t="s">
        <v>2392</v>
      </c>
      <c r="G214" s="135" t="s">
        <v>271</v>
      </c>
      <c r="H214" s="136">
        <v>8</v>
      </c>
      <c r="I214" s="137"/>
      <c r="J214" s="138">
        <f>ROUND(I214*H214,2)</f>
        <v>0</v>
      </c>
      <c r="K214" s="134" t="s">
        <v>815</v>
      </c>
      <c r="L214" s="33"/>
      <c r="M214" s="139" t="s">
        <v>1</v>
      </c>
      <c r="N214" s="140" t="s">
        <v>52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585</v>
      </c>
      <c r="AT214" s="143" t="s">
        <v>246</v>
      </c>
      <c r="AU214" s="143" t="s">
        <v>96</v>
      </c>
      <c r="AY214" s="17" t="s">
        <v>245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94</v>
      </c>
      <c r="BK214" s="144">
        <f>ROUND(I214*H214,2)</f>
        <v>0</v>
      </c>
      <c r="BL214" s="17" t="s">
        <v>585</v>
      </c>
      <c r="BM214" s="143" t="s">
        <v>2393</v>
      </c>
    </row>
    <row r="215" spans="2:65" s="12" customFormat="1" ht="11.25">
      <c r="B215" s="152"/>
      <c r="D215" s="146" t="s">
        <v>253</v>
      </c>
      <c r="E215" s="153" t="s">
        <v>1</v>
      </c>
      <c r="F215" s="154" t="s">
        <v>2302</v>
      </c>
      <c r="H215" s="155">
        <v>8</v>
      </c>
      <c r="I215" s="156"/>
      <c r="L215" s="152"/>
      <c r="M215" s="157"/>
      <c r="T215" s="158"/>
      <c r="AT215" s="153" t="s">
        <v>253</v>
      </c>
      <c r="AU215" s="153" t="s">
        <v>96</v>
      </c>
      <c r="AV215" s="12" t="s">
        <v>96</v>
      </c>
      <c r="AW215" s="12" t="s">
        <v>40</v>
      </c>
      <c r="AX215" s="12" t="s">
        <v>94</v>
      </c>
      <c r="AY215" s="153" t="s">
        <v>245</v>
      </c>
    </row>
    <row r="216" spans="2:65" s="1" customFormat="1" ht="24.2" customHeight="1">
      <c r="B216" s="33"/>
      <c r="C216" s="132" t="s">
        <v>342</v>
      </c>
      <c r="D216" s="132" t="s">
        <v>246</v>
      </c>
      <c r="E216" s="133" t="s">
        <v>2394</v>
      </c>
      <c r="F216" s="134" t="s">
        <v>2395</v>
      </c>
      <c r="G216" s="135" t="s">
        <v>271</v>
      </c>
      <c r="H216" s="136">
        <v>8</v>
      </c>
      <c r="I216" s="137"/>
      <c r="J216" s="138">
        <f>ROUND(I216*H216,2)</f>
        <v>0</v>
      </c>
      <c r="K216" s="134" t="s">
        <v>250</v>
      </c>
      <c r="L216" s="33"/>
      <c r="M216" s="139" t="s">
        <v>1</v>
      </c>
      <c r="N216" s="140" t="s">
        <v>52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585</v>
      </c>
      <c r="AT216" s="143" t="s">
        <v>246</v>
      </c>
      <c r="AU216" s="143" t="s">
        <v>96</v>
      </c>
      <c r="AY216" s="17" t="s">
        <v>245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94</v>
      </c>
      <c r="BK216" s="144">
        <f>ROUND(I216*H216,2)</f>
        <v>0</v>
      </c>
      <c r="BL216" s="17" t="s">
        <v>585</v>
      </c>
      <c r="BM216" s="143" t="s">
        <v>2396</v>
      </c>
    </row>
    <row r="217" spans="2:65" s="11" customFormat="1" ht="11.25">
      <c r="B217" s="145"/>
      <c r="D217" s="146" t="s">
        <v>253</v>
      </c>
      <c r="E217" s="147" t="s">
        <v>1</v>
      </c>
      <c r="F217" s="148" t="s">
        <v>2313</v>
      </c>
      <c r="H217" s="147" t="s">
        <v>1</v>
      </c>
      <c r="I217" s="149"/>
      <c r="L217" s="145"/>
      <c r="M217" s="150"/>
      <c r="T217" s="151"/>
      <c r="AT217" s="147" t="s">
        <v>253</v>
      </c>
      <c r="AU217" s="147" t="s">
        <v>96</v>
      </c>
      <c r="AV217" s="11" t="s">
        <v>94</v>
      </c>
      <c r="AW217" s="11" t="s">
        <v>40</v>
      </c>
      <c r="AX217" s="11" t="s">
        <v>87</v>
      </c>
      <c r="AY217" s="147" t="s">
        <v>245</v>
      </c>
    </row>
    <row r="218" spans="2:65" s="11" customFormat="1" ht="22.5">
      <c r="B218" s="145"/>
      <c r="D218" s="146" t="s">
        <v>253</v>
      </c>
      <c r="E218" s="147" t="s">
        <v>1</v>
      </c>
      <c r="F218" s="148" t="s">
        <v>2397</v>
      </c>
      <c r="H218" s="147" t="s">
        <v>1</v>
      </c>
      <c r="I218" s="149"/>
      <c r="L218" s="145"/>
      <c r="M218" s="150"/>
      <c r="T218" s="151"/>
      <c r="AT218" s="147" t="s">
        <v>253</v>
      </c>
      <c r="AU218" s="147" t="s">
        <v>96</v>
      </c>
      <c r="AV218" s="11" t="s">
        <v>94</v>
      </c>
      <c r="AW218" s="11" t="s">
        <v>40</v>
      </c>
      <c r="AX218" s="11" t="s">
        <v>87</v>
      </c>
      <c r="AY218" s="147" t="s">
        <v>245</v>
      </c>
    </row>
    <row r="219" spans="2:65" s="11" customFormat="1" ht="11.25">
      <c r="B219" s="145"/>
      <c r="D219" s="146" t="s">
        <v>253</v>
      </c>
      <c r="E219" s="147" t="s">
        <v>1</v>
      </c>
      <c r="F219" s="148" t="s">
        <v>2398</v>
      </c>
      <c r="H219" s="147" t="s">
        <v>1</v>
      </c>
      <c r="I219" s="149"/>
      <c r="L219" s="145"/>
      <c r="M219" s="150"/>
      <c r="T219" s="151"/>
      <c r="AT219" s="147" t="s">
        <v>253</v>
      </c>
      <c r="AU219" s="147" t="s">
        <v>96</v>
      </c>
      <c r="AV219" s="11" t="s">
        <v>94</v>
      </c>
      <c r="AW219" s="11" t="s">
        <v>40</v>
      </c>
      <c r="AX219" s="11" t="s">
        <v>87</v>
      </c>
      <c r="AY219" s="147" t="s">
        <v>245</v>
      </c>
    </row>
    <row r="220" spans="2:65" s="12" customFormat="1" ht="22.5">
      <c r="B220" s="152"/>
      <c r="D220" s="146" t="s">
        <v>253</v>
      </c>
      <c r="E220" s="153" t="s">
        <v>1</v>
      </c>
      <c r="F220" s="154" t="s">
        <v>2399</v>
      </c>
      <c r="H220" s="155">
        <v>8</v>
      </c>
      <c r="I220" s="156"/>
      <c r="L220" s="152"/>
      <c r="M220" s="157"/>
      <c r="T220" s="158"/>
      <c r="AT220" s="153" t="s">
        <v>253</v>
      </c>
      <c r="AU220" s="153" t="s">
        <v>96</v>
      </c>
      <c r="AV220" s="12" t="s">
        <v>96</v>
      </c>
      <c r="AW220" s="12" t="s">
        <v>40</v>
      </c>
      <c r="AX220" s="12" t="s">
        <v>87</v>
      </c>
      <c r="AY220" s="153" t="s">
        <v>245</v>
      </c>
    </row>
    <row r="221" spans="2:65" s="15" customFormat="1" ht="11.25">
      <c r="B221" s="177"/>
      <c r="D221" s="146" t="s">
        <v>253</v>
      </c>
      <c r="E221" s="178" t="s">
        <v>2309</v>
      </c>
      <c r="F221" s="179" t="s">
        <v>2400</v>
      </c>
      <c r="H221" s="180">
        <v>8</v>
      </c>
      <c r="I221" s="181"/>
      <c r="L221" s="177"/>
      <c r="M221" s="182"/>
      <c r="T221" s="183"/>
      <c r="AT221" s="178" t="s">
        <v>253</v>
      </c>
      <c r="AU221" s="178" t="s">
        <v>96</v>
      </c>
      <c r="AV221" s="15" t="s">
        <v>114</v>
      </c>
      <c r="AW221" s="15" t="s">
        <v>40</v>
      </c>
      <c r="AX221" s="15" t="s">
        <v>87</v>
      </c>
      <c r="AY221" s="178" t="s">
        <v>245</v>
      </c>
    </row>
    <row r="222" spans="2:65" s="13" customFormat="1" ht="11.25">
      <c r="B222" s="159"/>
      <c r="D222" s="146" t="s">
        <v>253</v>
      </c>
      <c r="E222" s="160" t="s">
        <v>1</v>
      </c>
      <c r="F222" s="161" t="s">
        <v>275</v>
      </c>
      <c r="H222" s="162">
        <v>8</v>
      </c>
      <c r="I222" s="163"/>
      <c r="L222" s="159"/>
      <c r="M222" s="164"/>
      <c r="T222" s="165"/>
      <c r="AT222" s="160" t="s">
        <v>253</v>
      </c>
      <c r="AU222" s="160" t="s">
        <v>96</v>
      </c>
      <c r="AV222" s="13" t="s">
        <v>251</v>
      </c>
      <c r="AW222" s="13" t="s">
        <v>40</v>
      </c>
      <c r="AX222" s="13" t="s">
        <v>94</v>
      </c>
      <c r="AY222" s="160" t="s">
        <v>245</v>
      </c>
    </row>
    <row r="223" spans="2:65" s="1" customFormat="1" ht="24.2" customHeight="1">
      <c r="B223" s="33"/>
      <c r="C223" s="184" t="s">
        <v>347</v>
      </c>
      <c r="D223" s="184" t="s">
        <v>794</v>
      </c>
      <c r="E223" s="185" t="s">
        <v>2401</v>
      </c>
      <c r="F223" s="186" t="s">
        <v>2402</v>
      </c>
      <c r="G223" s="187" t="s">
        <v>271</v>
      </c>
      <c r="H223" s="188">
        <v>8.4</v>
      </c>
      <c r="I223" s="189"/>
      <c r="J223" s="190">
        <f>ROUND(I223*H223,2)</f>
        <v>0</v>
      </c>
      <c r="K223" s="186" t="s">
        <v>250</v>
      </c>
      <c r="L223" s="191"/>
      <c r="M223" s="192" t="s">
        <v>1</v>
      </c>
      <c r="N223" s="193" t="s">
        <v>52</v>
      </c>
      <c r="P223" s="141">
        <f>O223*H223</f>
        <v>0</v>
      </c>
      <c r="Q223" s="141">
        <v>6.8999999999999997E-4</v>
      </c>
      <c r="R223" s="141">
        <f>Q223*H223</f>
        <v>5.7959999999999999E-3</v>
      </c>
      <c r="S223" s="141">
        <v>0</v>
      </c>
      <c r="T223" s="142">
        <f>S223*H223</f>
        <v>0</v>
      </c>
      <c r="AR223" s="143" t="s">
        <v>2382</v>
      </c>
      <c r="AT223" s="143" t="s">
        <v>794</v>
      </c>
      <c r="AU223" s="143" t="s">
        <v>96</v>
      </c>
      <c r="AY223" s="17" t="s">
        <v>245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94</v>
      </c>
      <c r="BK223" s="144">
        <f>ROUND(I223*H223,2)</f>
        <v>0</v>
      </c>
      <c r="BL223" s="17" t="s">
        <v>2382</v>
      </c>
      <c r="BM223" s="143" t="s">
        <v>2403</v>
      </c>
    </row>
    <row r="224" spans="2:65" s="11" customFormat="1" ht="11.25">
      <c r="B224" s="145"/>
      <c r="D224" s="146" t="s">
        <v>253</v>
      </c>
      <c r="E224" s="147" t="s">
        <v>1</v>
      </c>
      <c r="F224" s="148" t="s">
        <v>2404</v>
      </c>
      <c r="H224" s="147" t="s">
        <v>1</v>
      </c>
      <c r="I224" s="149"/>
      <c r="L224" s="145"/>
      <c r="M224" s="150"/>
      <c r="T224" s="151"/>
      <c r="AT224" s="147" t="s">
        <v>253</v>
      </c>
      <c r="AU224" s="147" t="s">
        <v>96</v>
      </c>
      <c r="AV224" s="11" t="s">
        <v>94</v>
      </c>
      <c r="AW224" s="11" t="s">
        <v>40</v>
      </c>
      <c r="AX224" s="11" t="s">
        <v>87</v>
      </c>
      <c r="AY224" s="147" t="s">
        <v>245</v>
      </c>
    </row>
    <row r="225" spans="2:65" s="12" customFormat="1" ht="11.25">
      <c r="B225" s="152"/>
      <c r="D225" s="146" t="s">
        <v>253</v>
      </c>
      <c r="E225" s="153" t="s">
        <v>1</v>
      </c>
      <c r="F225" s="154" t="s">
        <v>2405</v>
      </c>
      <c r="H225" s="155">
        <v>8.4</v>
      </c>
      <c r="I225" s="156"/>
      <c r="L225" s="152"/>
      <c r="M225" s="157"/>
      <c r="T225" s="158"/>
      <c r="AT225" s="153" t="s">
        <v>253</v>
      </c>
      <c r="AU225" s="153" t="s">
        <v>96</v>
      </c>
      <c r="AV225" s="12" t="s">
        <v>96</v>
      </c>
      <c r="AW225" s="12" t="s">
        <v>40</v>
      </c>
      <c r="AX225" s="12" t="s">
        <v>94</v>
      </c>
      <c r="AY225" s="153" t="s">
        <v>245</v>
      </c>
    </row>
    <row r="226" spans="2:65" s="1" customFormat="1" ht="37.9" customHeight="1">
      <c r="B226" s="33"/>
      <c r="C226" s="184" t="s">
        <v>7</v>
      </c>
      <c r="D226" s="184" t="s">
        <v>794</v>
      </c>
      <c r="E226" s="185" t="s">
        <v>2406</v>
      </c>
      <c r="F226" s="186" t="s">
        <v>2407</v>
      </c>
      <c r="G226" s="187" t="s">
        <v>334</v>
      </c>
      <c r="H226" s="188">
        <v>4</v>
      </c>
      <c r="I226" s="189"/>
      <c r="J226" s="190">
        <f>ROUND(I226*H226,2)</f>
        <v>0</v>
      </c>
      <c r="K226" s="186" t="s">
        <v>815</v>
      </c>
      <c r="L226" s="191"/>
      <c r="M226" s="192" t="s">
        <v>1</v>
      </c>
      <c r="N226" s="193" t="s">
        <v>52</v>
      </c>
      <c r="P226" s="141">
        <f>O226*H226</f>
        <v>0</v>
      </c>
      <c r="Q226" s="141">
        <v>9.0000000000000006E-5</v>
      </c>
      <c r="R226" s="141">
        <f>Q226*H226</f>
        <v>3.6000000000000002E-4</v>
      </c>
      <c r="S226" s="141">
        <v>0</v>
      </c>
      <c r="T226" s="142">
        <f>S226*H226</f>
        <v>0</v>
      </c>
      <c r="AR226" s="143" t="s">
        <v>2382</v>
      </c>
      <c r="AT226" s="143" t="s">
        <v>794</v>
      </c>
      <c r="AU226" s="143" t="s">
        <v>96</v>
      </c>
      <c r="AY226" s="17" t="s">
        <v>245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94</v>
      </c>
      <c r="BK226" s="144">
        <f>ROUND(I226*H226,2)</f>
        <v>0</v>
      </c>
      <c r="BL226" s="17" t="s">
        <v>2382</v>
      </c>
      <c r="BM226" s="143" t="s">
        <v>2408</v>
      </c>
    </row>
    <row r="227" spans="2:65" s="11" customFormat="1" ht="11.25">
      <c r="B227" s="145"/>
      <c r="D227" s="146" t="s">
        <v>253</v>
      </c>
      <c r="E227" s="147" t="s">
        <v>1</v>
      </c>
      <c r="F227" s="148" t="s">
        <v>2409</v>
      </c>
      <c r="H227" s="147" t="s">
        <v>1</v>
      </c>
      <c r="I227" s="149"/>
      <c r="L227" s="145"/>
      <c r="M227" s="150"/>
      <c r="T227" s="151"/>
      <c r="AT227" s="147" t="s">
        <v>253</v>
      </c>
      <c r="AU227" s="147" t="s">
        <v>96</v>
      </c>
      <c r="AV227" s="11" t="s">
        <v>94</v>
      </c>
      <c r="AW227" s="11" t="s">
        <v>40</v>
      </c>
      <c r="AX227" s="11" t="s">
        <v>87</v>
      </c>
      <c r="AY227" s="147" t="s">
        <v>245</v>
      </c>
    </row>
    <row r="228" spans="2:65" s="11" customFormat="1" ht="22.5">
      <c r="B228" s="145"/>
      <c r="D228" s="146" t="s">
        <v>253</v>
      </c>
      <c r="E228" s="147" t="s">
        <v>1</v>
      </c>
      <c r="F228" s="148" t="s">
        <v>2397</v>
      </c>
      <c r="H228" s="147" t="s">
        <v>1</v>
      </c>
      <c r="I228" s="149"/>
      <c r="L228" s="145"/>
      <c r="M228" s="150"/>
      <c r="T228" s="151"/>
      <c r="AT228" s="147" t="s">
        <v>253</v>
      </c>
      <c r="AU228" s="147" t="s">
        <v>96</v>
      </c>
      <c r="AV228" s="11" t="s">
        <v>94</v>
      </c>
      <c r="AW228" s="11" t="s">
        <v>40</v>
      </c>
      <c r="AX228" s="11" t="s">
        <v>87</v>
      </c>
      <c r="AY228" s="147" t="s">
        <v>245</v>
      </c>
    </row>
    <row r="229" spans="2:65" s="12" customFormat="1" ht="11.25">
      <c r="B229" s="152"/>
      <c r="D229" s="146" t="s">
        <v>253</v>
      </c>
      <c r="E229" s="153" t="s">
        <v>1</v>
      </c>
      <c r="F229" s="154" t="s">
        <v>2410</v>
      </c>
      <c r="H229" s="155">
        <v>4</v>
      </c>
      <c r="I229" s="156"/>
      <c r="L229" s="152"/>
      <c r="M229" s="157"/>
      <c r="T229" s="158"/>
      <c r="AT229" s="153" t="s">
        <v>253</v>
      </c>
      <c r="AU229" s="153" t="s">
        <v>96</v>
      </c>
      <c r="AV229" s="12" t="s">
        <v>96</v>
      </c>
      <c r="AW229" s="12" t="s">
        <v>40</v>
      </c>
      <c r="AX229" s="12" t="s">
        <v>87</v>
      </c>
      <c r="AY229" s="153" t="s">
        <v>245</v>
      </c>
    </row>
    <row r="230" spans="2:65" s="13" customFormat="1" ht="11.25">
      <c r="B230" s="159"/>
      <c r="D230" s="146" t="s">
        <v>253</v>
      </c>
      <c r="E230" s="160" t="s">
        <v>1</v>
      </c>
      <c r="F230" s="161" t="s">
        <v>275</v>
      </c>
      <c r="H230" s="162">
        <v>4</v>
      </c>
      <c r="I230" s="163"/>
      <c r="L230" s="159"/>
      <c r="M230" s="164"/>
      <c r="T230" s="165"/>
      <c r="AT230" s="160" t="s">
        <v>253</v>
      </c>
      <c r="AU230" s="160" t="s">
        <v>96</v>
      </c>
      <c r="AV230" s="13" t="s">
        <v>251</v>
      </c>
      <c r="AW230" s="13" t="s">
        <v>40</v>
      </c>
      <c r="AX230" s="13" t="s">
        <v>94</v>
      </c>
      <c r="AY230" s="160" t="s">
        <v>245</v>
      </c>
    </row>
    <row r="231" spans="2:65" s="1" customFormat="1" ht="24.2" customHeight="1">
      <c r="B231" s="33"/>
      <c r="C231" s="132" t="s">
        <v>359</v>
      </c>
      <c r="D231" s="132" t="s">
        <v>246</v>
      </c>
      <c r="E231" s="133" t="s">
        <v>2411</v>
      </c>
      <c r="F231" s="134" t="s">
        <v>2412</v>
      </c>
      <c r="G231" s="135" t="s">
        <v>258</v>
      </c>
      <c r="H231" s="136">
        <v>0.65400000000000003</v>
      </c>
      <c r="I231" s="137"/>
      <c r="J231" s="138">
        <f>ROUND(I231*H231,2)</f>
        <v>0</v>
      </c>
      <c r="K231" s="134" t="s">
        <v>250</v>
      </c>
      <c r="L231" s="33"/>
      <c r="M231" s="166" t="s">
        <v>1</v>
      </c>
      <c r="N231" s="167" t="s">
        <v>52</v>
      </c>
      <c r="O231" s="168"/>
      <c r="P231" s="169">
        <f>O231*H231</f>
        <v>0</v>
      </c>
      <c r="Q231" s="169">
        <v>0</v>
      </c>
      <c r="R231" s="169">
        <f>Q231*H231</f>
        <v>0</v>
      </c>
      <c r="S231" s="169">
        <v>0</v>
      </c>
      <c r="T231" s="170">
        <f>S231*H231</f>
        <v>0</v>
      </c>
      <c r="AR231" s="143" t="s">
        <v>251</v>
      </c>
      <c r="AT231" s="143" t="s">
        <v>246</v>
      </c>
      <c r="AU231" s="143" t="s">
        <v>96</v>
      </c>
      <c r="AY231" s="17" t="s">
        <v>245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94</v>
      </c>
      <c r="BK231" s="144">
        <f>ROUND(I231*H231,2)</f>
        <v>0</v>
      </c>
      <c r="BL231" s="17" t="s">
        <v>251</v>
      </c>
      <c r="BM231" s="143" t="s">
        <v>2413</v>
      </c>
    </row>
    <row r="232" spans="2:65" s="1" customFormat="1" ht="6.95" customHeight="1">
      <c r="B232" s="45"/>
      <c r="C232" s="46"/>
      <c r="D232" s="46"/>
      <c r="E232" s="46"/>
      <c r="F232" s="46"/>
      <c r="G232" s="46"/>
      <c r="H232" s="46"/>
      <c r="I232" s="46"/>
      <c r="J232" s="46"/>
      <c r="K232" s="46"/>
      <c r="L232" s="33"/>
    </row>
  </sheetData>
  <sheetProtection algorithmName="SHA-512" hashValue="1VWBodVeZ44bvxYmXqAxJk65DY+3xhF2w7433CpPfOcivdnC2dteJb9deIFkANNGeMhyyhcEx4B2a07glOBDqg==" saltValue="N5kQ1/anj9b/vcDc7innEjr/Z/horfJT1CJxeUdohMMfyVcgbIDR1AdoJm/ozv1UTvc64EIpmE2GQnY+9lPnJQ==" spinCount="100000" sheet="1" objects="1" scenarios="1" formatColumns="0" formatRows="0" autoFilter="0"/>
  <autoFilter ref="C124:K231" xr:uid="{00000000-0009-0000-0000-000010000000}"/>
  <mergeCells count="12">
    <mergeCell ref="E117:H117"/>
    <mergeCell ref="L2:V2"/>
    <mergeCell ref="E84:H84"/>
    <mergeCell ref="E86:H86"/>
    <mergeCell ref="E88:H88"/>
    <mergeCell ref="E113:H113"/>
    <mergeCell ref="E115:H115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  <pageSetUpPr fitToPage="1"/>
  </sheetPr>
  <dimension ref="B2:BM6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167</v>
      </c>
      <c r="AZ2" s="94" t="s">
        <v>2414</v>
      </c>
      <c r="BA2" s="94" t="s">
        <v>1</v>
      </c>
      <c r="BB2" s="94" t="s">
        <v>1</v>
      </c>
      <c r="BC2" s="94" t="s">
        <v>2415</v>
      </c>
      <c r="BD2" s="94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94" t="s">
        <v>2416</v>
      </c>
      <c r="BA3" s="94" t="s">
        <v>1</v>
      </c>
      <c r="BB3" s="94" t="s">
        <v>1</v>
      </c>
      <c r="BC3" s="94" t="s">
        <v>2417</v>
      </c>
      <c r="BD3" s="94" t="s">
        <v>96</v>
      </c>
    </row>
    <row r="4" spans="2:56" ht="24.95" customHeight="1">
      <c r="B4" s="20"/>
      <c r="D4" s="21" t="s">
        <v>183</v>
      </c>
      <c r="L4" s="20"/>
      <c r="M4" s="95" t="s">
        <v>10</v>
      </c>
      <c r="AT4" s="17" t="s">
        <v>4</v>
      </c>
      <c r="AZ4" s="94" t="s">
        <v>2418</v>
      </c>
      <c r="BA4" s="94" t="s">
        <v>1</v>
      </c>
      <c r="BB4" s="94" t="s">
        <v>1</v>
      </c>
      <c r="BC4" s="94" t="s">
        <v>2419</v>
      </c>
      <c r="BD4" s="94" t="s">
        <v>96</v>
      </c>
    </row>
    <row r="5" spans="2:56" ht="6.95" customHeight="1">
      <c r="B5" s="20"/>
      <c r="L5" s="20"/>
      <c r="AZ5" s="94" t="s">
        <v>2420</v>
      </c>
      <c r="BA5" s="94" t="s">
        <v>1</v>
      </c>
      <c r="BB5" s="94" t="s">
        <v>1</v>
      </c>
      <c r="BC5" s="94" t="s">
        <v>2421</v>
      </c>
      <c r="BD5" s="94" t="s">
        <v>96</v>
      </c>
    </row>
    <row r="6" spans="2:56" ht="12" customHeight="1">
      <c r="B6" s="20"/>
      <c r="D6" s="27" t="s">
        <v>16</v>
      </c>
      <c r="L6" s="20"/>
      <c r="AZ6" s="94" t="s">
        <v>2422</v>
      </c>
      <c r="BA6" s="94" t="s">
        <v>1</v>
      </c>
      <c r="BB6" s="94" t="s">
        <v>1</v>
      </c>
      <c r="BC6" s="94" t="s">
        <v>2423</v>
      </c>
      <c r="BD6" s="94" t="s">
        <v>96</v>
      </c>
    </row>
    <row r="7" spans="2:5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  <c r="AZ7" s="94" t="s">
        <v>2424</v>
      </c>
      <c r="BA7" s="94" t="s">
        <v>1</v>
      </c>
      <c r="BB7" s="94" t="s">
        <v>1</v>
      </c>
      <c r="BC7" s="94" t="s">
        <v>2425</v>
      </c>
      <c r="BD7" s="94" t="s">
        <v>96</v>
      </c>
    </row>
    <row r="8" spans="2:56" ht="12" customHeight="1">
      <c r="B8" s="20"/>
      <c r="D8" s="27" t="s">
        <v>192</v>
      </c>
      <c r="L8" s="20"/>
      <c r="AZ8" s="94" t="s">
        <v>2426</v>
      </c>
      <c r="BA8" s="94" t="s">
        <v>1</v>
      </c>
      <c r="BB8" s="94" t="s">
        <v>1</v>
      </c>
      <c r="BC8" s="94" t="s">
        <v>2427</v>
      </c>
      <c r="BD8" s="94" t="s">
        <v>96</v>
      </c>
    </row>
    <row r="9" spans="2:56" s="1" customFormat="1" ht="16.5" customHeight="1">
      <c r="B9" s="33"/>
      <c r="E9" s="243" t="s">
        <v>2310</v>
      </c>
      <c r="F9" s="245"/>
      <c r="G9" s="245"/>
      <c r="H9" s="245"/>
      <c r="L9" s="33"/>
      <c r="AZ9" s="94" t="s">
        <v>2428</v>
      </c>
      <c r="BA9" s="94" t="s">
        <v>1</v>
      </c>
      <c r="BB9" s="94" t="s">
        <v>1</v>
      </c>
      <c r="BC9" s="94" t="s">
        <v>2429</v>
      </c>
      <c r="BD9" s="94" t="s">
        <v>96</v>
      </c>
    </row>
    <row r="10" spans="2:56" s="1" customFormat="1" ht="12" customHeight="1">
      <c r="B10" s="33"/>
      <c r="D10" s="27" t="s">
        <v>198</v>
      </c>
      <c r="L10" s="33"/>
      <c r="AZ10" s="94" t="s">
        <v>2430</v>
      </c>
      <c r="BA10" s="94" t="s">
        <v>1</v>
      </c>
      <c r="BB10" s="94" t="s">
        <v>1</v>
      </c>
      <c r="BC10" s="94" t="s">
        <v>2431</v>
      </c>
      <c r="BD10" s="94" t="s">
        <v>96</v>
      </c>
    </row>
    <row r="11" spans="2:56" s="1" customFormat="1" ht="30" customHeight="1">
      <c r="B11" s="33"/>
      <c r="E11" s="208" t="s">
        <v>2432</v>
      </c>
      <c r="F11" s="245"/>
      <c r="G11" s="245"/>
      <c r="H11" s="245"/>
      <c r="L11" s="33"/>
      <c r="AZ11" s="94" t="s">
        <v>2433</v>
      </c>
      <c r="BA11" s="94" t="s">
        <v>1</v>
      </c>
      <c r="BB11" s="94" t="s">
        <v>1</v>
      </c>
      <c r="BC11" s="94" t="s">
        <v>2434</v>
      </c>
      <c r="BD11" s="94" t="s">
        <v>96</v>
      </c>
    </row>
    <row r="12" spans="2:56" s="1" customFormat="1" ht="11.25">
      <c r="B12" s="33"/>
      <c r="L12" s="33"/>
      <c r="AZ12" s="94" t="s">
        <v>2435</v>
      </c>
      <c r="BA12" s="94" t="s">
        <v>1</v>
      </c>
      <c r="BB12" s="94" t="s">
        <v>1</v>
      </c>
      <c r="BC12" s="94" t="s">
        <v>2436</v>
      </c>
      <c r="BD12" s="94" t="s">
        <v>96</v>
      </c>
    </row>
    <row r="13" spans="2:56" s="1" customFormat="1" ht="12" customHeight="1">
      <c r="B13" s="33"/>
      <c r="D13" s="27" t="s">
        <v>18</v>
      </c>
      <c r="F13" s="25" t="s">
        <v>105</v>
      </c>
      <c r="I13" s="27" t="s">
        <v>20</v>
      </c>
      <c r="J13" s="25" t="s">
        <v>665</v>
      </c>
      <c r="L13" s="33"/>
      <c r="AZ13" s="94" t="s">
        <v>2437</v>
      </c>
      <c r="BA13" s="94" t="s">
        <v>1</v>
      </c>
      <c r="BB13" s="94" t="s">
        <v>1</v>
      </c>
      <c r="BC13" s="94" t="s">
        <v>2438</v>
      </c>
      <c r="BD13" s="94" t="s">
        <v>96</v>
      </c>
    </row>
    <row r="14" spans="2:5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28. 1. 2025</v>
      </c>
      <c r="L14" s="33"/>
      <c r="AZ14" s="94" t="s">
        <v>2439</v>
      </c>
      <c r="BA14" s="94" t="s">
        <v>1</v>
      </c>
      <c r="BB14" s="94" t="s">
        <v>1</v>
      </c>
      <c r="BC14" s="94" t="s">
        <v>2440</v>
      </c>
      <c r="BD14" s="94" t="s">
        <v>96</v>
      </c>
    </row>
    <row r="15" spans="2:56" s="1" customFormat="1" ht="21.75" customHeight="1">
      <c r="B15" s="33"/>
      <c r="D15" s="24" t="s">
        <v>26</v>
      </c>
      <c r="F15" s="29" t="s">
        <v>669</v>
      </c>
      <c r="I15" s="24" t="s">
        <v>28</v>
      </c>
      <c r="J15" s="29" t="s">
        <v>670</v>
      </c>
      <c r="L15" s="33"/>
      <c r="AZ15" s="94" t="s">
        <v>2441</v>
      </c>
      <c r="BA15" s="94" t="s">
        <v>1</v>
      </c>
      <c r="BB15" s="94" t="s">
        <v>1</v>
      </c>
      <c r="BC15" s="94" t="s">
        <v>96</v>
      </c>
      <c r="BD15" s="94" t="s">
        <v>96</v>
      </c>
    </row>
    <row r="16" spans="2:5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  <c r="AZ16" s="94" t="s">
        <v>2442</v>
      </c>
      <c r="BA16" s="94" t="s">
        <v>1</v>
      </c>
      <c r="BB16" s="94" t="s">
        <v>1</v>
      </c>
      <c r="BC16" s="94" t="s">
        <v>2443</v>
      </c>
      <c r="BD16" s="94" t="s">
        <v>96</v>
      </c>
    </row>
    <row r="17" spans="2:56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  <c r="AZ17" s="94" t="s">
        <v>2444</v>
      </c>
      <c r="BA17" s="94" t="s">
        <v>1</v>
      </c>
      <c r="BB17" s="94" t="s">
        <v>1</v>
      </c>
      <c r="BC17" s="94" t="s">
        <v>2445</v>
      </c>
      <c r="BD17" s="94" t="s">
        <v>96</v>
      </c>
    </row>
    <row r="18" spans="2:56" s="1" customFormat="1" ht="6.95" customHeight="1">
      <c r="B18" s="33"/>
      <c r="L18" s="33"/>
      <c r="AZ18" s="94" t="s">
        <v>2446</v>
      </c>
      <c r="BA18" s="94" t="s">
        <v>1</v>
      </c>
      <c r="BB18" s="94" t="s">
        <v>1</v>
      </c>
      <c r="BC18" s="94" t="s">
        <v>2447</v>
      </c>
      <c r="BD18" s="94" t="s">
        <v>96</v>
      </c>
    </row>
    <row r="19" spans="2:56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  <c r="AZ19" s="94" t="s">
        <v>2448</v>
      </c>
      <c r="BA19" s="94" t="s">
        <v>1</v>
      </c>
      <c r="BB19" s="94" t="s">
        <v>1</v>
      </c>
      <c r="BC19" s="94" t="s">
        <v>2449</v>
      </c>
      <c r="BD19" s="94" t="s">
        <v>96</v>
      </c>
    </row>
    <row r="20" spans="2:56" s="1" customFormat="1" ht="18" customHeight="1">
      <c r="B20" s="33"/>
      <c r="E20" s="246" t="str">
        <f>'Rekapitulace stavby'!E14</f>
        <v>Vyplň údaj</v>
      </c>
      <c r="F20" s="227"/>
      <c r="G20" s="227"/>
      <c r="H20" s="227"/>
      <c r="I20" s="27" t="s">
        <v>33</v>
      </c>
      <c r="J20" s="28" t="str">
        <f>'Rekapitulace stavby'!AN14</f>
        <v>Vyplň údaj</v>
      </c>
      <c r="L20" s="33"/>
      <c r="AZ20" s="94" t="s">
        <v>2450</v>
      </c>
      <c r="BA20" s="94" t="s">
        <v>1</v>
      </c>
      <c r="BB20" s="94" t="s">
        <v>1</v>
      </c>
      <c r="BC20" s="94" t="s">
        <v>2451</v>
      </c>
      <c r="BD20" s="94" t="s">
        <v>96</v>
      </c>
    </row>
    <row r="21" spans="2:56" s="1" customFormat="1" ht="6.95" customHeight="1">
      <c r="B21" s="33"/>
      <c r="L21" s="33"/>
      <c r="AZ21" s="94" t="s">
        <v>2452</v>
      </c>
      <c r="BA21" s="94" t="s">
        <v>1</v>
      </c>
      <c r="BB21" s="94" t="s">
        <v>1</v>
      </c>
      <c r="BC21" s="94" t="s">
        <v>2453</v>
      </c>
      <c r="BD21" s="94" t="s">
        <v>96</v>
      </c>
    </row>
    <row r="22" spans="2:56" s="1" customFormat="1" ht="12" customHeight="1">
      <c r="B22" s="33"/>
      <c r="D22" s="27" t="s">
        <v>36</v>
      </c>
      <c r="I22" s="27" t="s">
        <v>31</v>
      </c>
      <c r="J22" s="25" t="s">
        <v>37</v>
      </c>
      <c r="L22" s="33"/>
      <c r="AZ22" s="94" t="s">
        <v>2454</v>
      </c>
      <c r="BA22" s="94" t="s">
        <v>1</v>
      </c>
      <c r="BB22" s="94" t="s">
        <v>1</v>
      </c>
      <c r="BC22" s="94" t="s">
        <v>96</v>
      </c>
      <c r="BD22" s="94" t="s">
        <v>96</v>
      </c>
    </row>
    <row r="23" spans="2:56" s="1" customFormat="1" ht="18" customHeight="1">
      <c r="B23" s="33"/>
      <c r="E23" s="25" t="s">
        <v>38</v>
      </c>
      <c r="I23" s="27" t="s">
        <v>33</v>
      </c>
      <c r="J23" s="25" t="s">
        <v>39</v>
      </c>
      <c r="L23" s="33"/>
      <c r="AZ23" s="94" t="s">
        <v>2455</v>
      </c>
      <c r="BA23" s="94" t="s">
        <v>1</v>
      </c>
      <c r="BB23" s="94" t="s">
        <v>1</v>
      </c>
      <c r="BC23" s="94" t="s">
        <v>2456</v>
      </c>
      <c r="BD23" s="94" t="s">
        <v>96</v>
      </c>
    </row>
    <row r="24" spans="2:56" s="1" customFormat="1" ht="6.95" customHeight="1">
      <c r="B24" s="33"/>
      <c r="L24" s="33"/>
    </row>
    <row r="25" spans="2:56" s="1" customFormat="1" ht="12" customHeight="1">
      <c r="B25" s="33"/>
      <c r="D25" s="27" t="s">
        <v>41</v>
      </c>
      <c r="I25" s="27" t="s">
        <v>31</v>
      </c>
      <c r="J25" s="25" t="s">
        <v>42</v>
      </c>
      <c r="L25" s="33"/>
    </row>
    <row r="26" spans="2:56" s="1" customFormat="1" ht="18" customHeight="1">
      <c r="B26" s="33"/>
      <c r="E26" s="25" t="s">
        <v>673</v>
      </c>
      <c r="I26" s="27" t="s">
        <v>33</v>
      </c>
      <c r="J26" s="25" t="s">
        <v>44</v>
      </c>
      <c r="L26" s="33"/>
    </row>
    <row r="27" spans="2:56" s="1" customFormat="1" ht="6.95" customHeight="1">
      <c r="B27" s="33"/>
      <c r="L27" s="33"/>
    </row>
    <row r="28" spans="2:56" s="1" customFormat="1" ht="12" customHeight="1">
      <c r="B28" s="33"/>
      <c r="D28" s="27" t="s">
        <v>45</v>
      </c>
      <c r="L28" s="33"/>
    </row>
    <row r="29" spans="2:56" s="7" customFormat="1" ht="16.5" customHeight="1">
      <c r="B29" s="96"/>
      <c r="E29" s="232" t="s">
        <v>1</v>
      </c>
      <c r="F29" s="232"/>
      <c r="G29" s="232"/>
      <c r="H29" s="232"/>
      <c r="L29" s="96"/>
    </row>
    <row r="30" spans="2:56" s="1" customFormat="1" ht="6.95" customHeight="1">
      <c r="B30" s="33"/>
      <c r="L30" s="33"/>
    </row>
    <row r="31" spans="2:56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56" s="1" customFormat="1" ht="25.35" customHeight="1">
      <c r="B32" s="33"/>
      <c r="D32" s="97" t="s">
        <v>47</v>
      </c>
      <c r="J32" s="67">
        <f>ROUND(J126,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6" t="s">
        <v>51</v>
      </c>
      <c r="E35" s="27" t="s">
        <v>52</v>
      </c>
      <c r="F35" s="87">
        <f>ROUND((SUM(BE126:BE692)),  2)</f>
        <v>0</v>
      </c>
      <c r="I35" s="98">
        <v>0.21</v>
      </c>
      <c r="J35" s="87">
        <f>ROUND(((SUM(BE126:BE692))*I35),  2)</f>
        <v>0</v>
      </c>
      <c r="L35" s="33"/>
    </row>
    <row r="36" spans="2:12" s="1" customFormat="1" ht="14.45" customHeight="1">
      <c r="B36" s="33"/>
      <c r="E36" s="27" t="s">
        <v>53</v>
      </c>
      <c r="F36" s="87">
        <f>ROUND((SUM(BF126:BF692)),  2)</f>
        <v>0</v>
      </c>
      <c r="I36" s="98">
        <v>0.12</v>
      </c>
      <c r="J36" s="87">
        <f>ROUND(((SUM(BF126:BF692))*I36),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7">
        <f>ROUND((SUM(BG126:BG692)),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7">
        <f>ROUND((SUM(BH126:BH692)),  2)</f>
        <v>0</v>
      </c>
      <c r="I38" s="98">
        <v>0.12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7">
        <f>ROUND((SUM(BI126:BI692)),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57</v>
      </c>
      <c r="E41" s="58"/>
      <c r="F41" s="58"/>
      <c r="G41" s="101" t="s">
        <v>58</v>
      </c>
      <c r="H41" s="102" t="s">
        <v>59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s="1" customFormat="1" ht="16.5" customHeight="1">
      <c r="B86" s="33"/>
      <c r="E86" s="243" t="s">
        <v>2310</v>
      </c>
      <c r="F86" s="245"/>
      <c r="G86" s="245"/>
      <c r="H86" s="245"/>
      <c r="L86" s="33"/>
    </row>
    <row r="87" spans="2:12" s="1" customFormat="1" ht="12" customHeight="1">
      <c r="B87" s="33"/>
      <c r="C87" s="27" t="s">
        <v>198</v>
      </c>
      <c r="L87" s="33"/>
    </row>
    <row r="88" spans="2:12" s="1" customFormat="1" ht="30" customHeight="1">
      <c r="B88" s="33"/>
      <c r="E88" s="208" t="str">
        <f>E11</f>
        <v>SO 02-42 - ZPEVNĚNÉ PLOCHY A KOMUNIKACE -  nezpůsobilé výdaje - ostatní</v>
      </c>
      <c r="F88" s="245"/>
      <c r="G88" s="245"/>
      <c r="H88" s="245"/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22</v>
      </c>
      <c r="F90" s="25" t="str">
        <f>F14</f>
        <v>Jihlava</v>
      </c>
      <c r="I90" s="27" t="s">
        <v>24</v>
      </c>
      <c r="J90" s="53" t="str">
        <f>IF(J14="","",J14)</f>
        <v>28. 1. 2025</v>
      </c>
      <c r="L90" s="33"/>
    </row>
    <row r="91" spans="2:12" s="1" customFormat="1" ht="6.95" customHeight="1">
      <c r="B91" s="33"/>
      <c r="L91" s="33"/>
    </row>
    <row r="92" spans="2:12" s="1" customFormat="1" ht="15.2" customHeight="1">
      <c r="B92" s="33"/>
      <c r="C92" s="27" t="s">
        <v>30</v>
      </c>
      <c r="F92" s="25" t="str">
        <f>E17</f>
        <v>Statutární město Jihlava</v>
      </c>
      <c r="I92" s="27" t="s">
        <v>36</v>
      </c>
      <c r="J92" s="31" t="str">
        <f>E23</f>
        <v>Ing. Zdeněk Sendler</v>
      </c>
      <c r="L92" s="33"/>
    </row>
    <row r="93" spans="2:12" s="1" customFormat="1" ht="15.2" customHeight="1">
      <c r="B93" s="33"/>
      <c r="C93" s="27" t="s">
        <v>34</v>
      </c>
      <c r="F93" s="25" t="str">
        <f>IF(E20="","",E20)</f>
        <v>Vyplň údaj</v>
      </c>
      <c r="I93" s="27" t="s">
        <v>41</v>
      </c>
      <c r="J93" s="31" t="str">
        <f>E26</f>
        <v>Obrtelová Miluše</v>
      </c>
      <c r="L93" s="33"/>
    </row>
    <row r="94" spans="2:12" s="1" customFormat="1" ht="10.35" customHeight="1">
      <c r="B94" s="33"/>
      <c r="L94" s="33"/>
    </row>
    <row r="95" spans="2:12" s="1" customFormat="1" ht="29.25" customHeight="1">
      <c r="B95" s="33"/>
      <c r="C95" s="107" t="s">
        <v>222</v>
      </c>
      <c r="D95" s="99"/>
      <c r="E95" s="99"/>
      <c r="F95" s="99"/>
      <c r="G95" s="99"/>
      <c r="H95" s="99"/>
      <c r="I95" s="99"/>
      <c r="J95" s="108" t="s">
        <v>223</v>
      </c>
      <c r="K95" s="99"/>
      <c r="L95" s="33"/>
    </row>
    <row r="96" spans="2:12" s="1" customFormat="1" ht="10.35" customHeight="1">
      <c r="B96" s="33"/>
      <c r="L96" s="33"/>
    </row>
    <row r="97" spans="2:47" s="1" customFormat="1" ht="22.9" customHeight="1">
      <c r="B97" s="33"/>
      <c r="C97" s="109" t="s">
        <v>224</v>
      </c>
      <c r="J97" s="67">
        <f>J126</f>
        <v>0</v>
      </c>
      <c r="L97" s="33"/>
      <c r="AU97" s="17" t="s">
        <v>225</v>
      </c>
    </row>
    <row r="98" spans="2:47" s="8" customFormat="1" ht="24.95" customHeight="1">
      <c r="B98" s="110"/>
      <c r="D98" s="111" t="s">
        <v>674</v>
      </c>
      <c r="E98" s="112"/>
      <c r="F98" s="112"/>
      <c r="G98" s="112"/>
      <c r="H98" s="112"/>
      <c r="I98" s="112"/>
      <c r="J98" s="113">
        <f>J127</f>
        <v>0</v>
      </c>
      <c r="L98" s="110"/>
    </row>
    <row r="99" spans="2:47" s="14" customFormat="1" ht="19.899999999999999" customHeight="1">
      <c r="B99" s="171"/>
      <c r="D99" s="172" t="s">
        <v>675</v>
      </c>
      <c r="E99" s="173"/>
      <c r="F99" s="173"/>
      <c r="G99" s="173"/>
      <c r="H99" s="173"/>
      <c r="I99" s="173"/>
      <c r="J99" s="174">
        <f>J128</f>
        <v>0</v>
      </c>
      <c r="L99" s="171"/>
    </row>
    <row r="100" spans="2:47" s="14" customFormat="1" ht="19.899999999999999" customHeight="1">
      <c r="B100" s="171"/>
      <c r="D100" s="172" t="s">
        <v>1837</v>
      </c>
      <c r="E100" s="173"/>
      <c r="F100" s="173"/>
      <c r="G100" s="173"/>
      <c r="H100" s="173"/>
      <c r="I100" s="173"/>
      <c r="J100" s="174">
        <f>J388</f>
        <v>0</v>
      </c>
      <c r="L100" s="171"/>
    </row>
    <row r="101" spans="2:47" s="14" customFormat="1" ht="19.899999999999999" customHeight="1">
      <c r="B101" s="171"/>
      <c r="D101" s="172" t="s">
        <v>676</v>
      </c>
      <c r="E101" s="173"/>
      <c r="F101" s="173"/>
      <c r="G101" s="173"/>
      <c r="H101" s="173"/>
      <c r="I101" s="173"/>
      <c r="J101" s="174">
        <f>J389</f>
        <v>0</v>
      </c>
      <c r="L101" s="171"/>
    </row>
    <row r="102" spans="2:47" s="14" customFormat="1" ht="19.899999999999999" customHeight="1">
      <c r="B102" s="171"/>
      <c r="D102" s="172" t="s">
        <v>677</v>
      </c>
      <c r="E102" s="173"/>
      <c r="F102" s="173"/>
      <c r="G102" s="173"/>
      <c r="H102" s="173"/>
      <c r="I102" s="173"/>
      <c r="J102" s="174">
        <f>J561</f>
        <v>0</v>
      </c>
      <c r="L102" s="171"/>
    </row>
    <row r="103" spans="2:47" s="14" customFormat="1" ht="19.899999999999999" customHeight="1">
      <c r="B103" s="171"/>
      <c r="D103" s="172" t="s">
        <v>2457</v>
      </c>
      <c r="E103" s="173"/>
      <c r="F103" s="173"/>
      <c r="G103" s="173"/>
      <c r="H103" s="173"/>
      <c r="I103" s="173"/>
      <c r="J103" s="174">
        <f>J672</f>
        <v>0</v>
      </c>
      <c r="L103" s="171"/>
    </row>
    <row r="104" spans="2:47" s="14" customFormat="1" ht="19.899999999999999" customHeight="1">
      <c r="B104" s="171"/>
      <c r="D104" s="172" t="s">
        <v>678</v>
      </c>
      <c r="E104" s="173"/>
      <c r="F104" s="173"/>
      <c r="G104" s="173"/>
      <c r="H104" s="173"/>
      <c r="I104" s="173"/>
      <c r="J104" s="174">
        <f>J684</f>
        <v>0</v>
      </c>
      <c r="L104" s="171"/>
    </row>
    <row r="105" spans="2:47" s="1" customFormat="1" ht="21.75" customHeight="1">
      <c r="B105" s="33"/>
      <c r="L105" s="33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47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47" s="1" customFormat="1" ht="24.95" customHeight="1">
      <c r="B111" s="33"/>
      <c r="C111" s="21" t="s">
        <v>230</v>
      </c>
      <c r="L111" s="33"/>
    </row>
    <row r="112" spans="2:47" s="1" customFormat="1" ht="6.95" customHeight="1">
      <c r="B112" s="33"/>
      <c r="L112" s="33"/>
    </row>
    <row r="113" spans="2:63" s="1" customFormat="1" ht="12" customHeight="1">
      <c r="B113" s="33"/>
      <c r="C113" s="27" t="s">
        <v>16</v>
      </c>
      <c r="L113" s="33"/>
    </row>
    <row r="114" spans="2:63" s="1" customFormat="1" ht="16.5" customHeight="1">
      <c r="B114" s="33"/>
      <c r="E114" s="243" t="str">
        <f>E7</f>
        <v>REVITALIZACE PARKU SMETANOVY SADY, JIHLAVA</v>
      </c>
      <c r="F114" s="244"/>
      <c r="G114" s="244"/>
      <c r="H114" s="244"/>
      <c r="L114" s="33"/>
    </row>
    <row r="115" spans="2:63" ht="12" customHeight="1">
      <c r="B115" s="20"/>
      <c r="C115" s="27" t="s">
        <v>192</v>
      </c>
      <c r="L115" s="20"/>
    </row>
    <row r="116" spans="2:63" s="1" customFormat="1" ht="16.5" customHeight="1">
      <c r="B116" s="33"/>
      <c r="E116" s="243" t="s">
        <v>2310</v>
      </c>
      <c r="F116" s="245"/>
      <c r="G116" s="245"/>
      <c r="H116" s="245"/>
      <c r="L116" s="33"/>
    </row>
    <row r="117" spans="2:63" s="1" customFormat="1" ht="12" customHeight="1">
      <c r="B117" s="33"/>
      <c r="C117" s="27" t="s">
        <v>198</v>
      </c>
      <c r="L117" s="33"/>
    </row>
    <row r="118" spans="2:63" s="1" customFormat="1" ht="30" customHeight="1">
      <c r="B118" s="33"/>
      <c r="E118" s="208" t="str">
        <f>E11</f>
        <v>SO 02-42 - ZPEVNĚNÉ PLOCHY A KOMUNIKACE -  nezpůsobilé výdaje - ostatní</v>
      </c>
      <c r="F118" s="245"/>
      <c r="G118" s="245"/>
      <c r="H118" s="245"/>
      <c r="L118" s="33"/>
    </row>
    <row r="119" spans="2:63" s="1" customFormat="1" ht="6.95" customHeight="1">
      <c r="B119" s="33"/>
      <c r="L119" s="33"/>
    </row>
    <row r="120" spans="2:63" s="1" customFormat="1" ht="12" customHeight="1">
      <c r="B120" s="33"/>
      <c r="C120" s="27" t="s">
        <v>22</v>
      </c>
      <c r="F120" s="25" t="str">
        <f>F14</f>
        <v>Jihlava</v>
      </c>
      <c r="I120" s="27" t="s">
        <v>24</v>
      </c>
      <c r="J120" s="53" t="str">
        <f>IF(J14="","",J14)</f>
        <v>28. 1. 2025</v>
      </c>
      <c r="L120" s="33"/>
    </row>
    <row r="121" spans="2:63" s="1" customFormat="1" ht="6.95" customHeight="1">
      <c r="B121" s="33"/>
      <c r="L121" s="33"/>
    </row>
    <row r="122" spans="2:63" s="1" customFormat="1" ht="15.2" customHeight="1">
      <c r="B122" s="33"/>
      <c r="C122" s="27" t="s">
        <v>30</v>
      </c>
      <c r="F122" s="25" t="str">
        <f>E17</f>
        <v>Statutární město Jihlava</v>
      </c>
      <c r="I122" s="27" t="s">
        <v>36</v>
      </c>
      <c r="J122" s="31" t="str">
        <f>E23</f>
        <v>Ing. Zdeněk Sendler</v>
      </c>
      <c r="L122" s="33"/>
    </row>
    <row r="123" spans="2:63" s="1" customFormat="1" ht="15.2" customHeight="1">
      <c r="B123" s="33"/>
      <c r="C123" s="27" t="s">
        <v>34</v>
      </c>
      <c r="F123" s="25" t="str">
        <f>IF(E20="","",E20)</f>
        <v>Vyplň údaj</v>
      </c>
      <c r="I123" s="27" t="s">
        <v>41</v>
      </c>
      <c r="J123" s="31" t="str">
        <f>E26</f>
        <v>Obrtelová Miluše</v>
      </c>
      <c r="L123" s="33"/>
    </row>
    <row r="124" spans="2:63" s="1" customFormat="1" ht="10.35" customHeight="1">
      <c r="B124" s="33"/>
      <c r="L124" s="33"/>
    </row>
    <row r="125" spans="2:63" s="9" customFormat="1" ht="29.25" customHeight="1">
      <c r="B125" s="114"/>
      <c r="C125" s="115" t="s">
        <v>231</v>
      </c>
      <c r="D125" s="116" t="s">
        <v>72</v>
      </c>
      <c r="E125" s="116" t="s">
        <v>68</v>
      </c>
      <c r="F125" s="116" t="s">
        <v>69</v>
      </c>
      <c r="G125" s="116" t="s">
        <v>232</v>
      </c>
      <c r="H125" s="116" t="s">
        <v>233</v>
      </c>
      <c r="I125" s="116" t="s">
        <v>234</v>
      </c>
      <c r="J125" s="116" t="s">
        <v>223</v>
      </c>
      <c r="K125" s="117" t="s">
        <v>235</v>
      </c>
      <c r="L125" s="114"/>
      <c r="M125" s="60" t="s">
        <v>1</v>
      </c>
      <c r="N125" s="61" t="s">
        <v>51</v>
      </c>
      <c r="O125" s="61" t="s">
        <v>236</v>
      </c>
      <c r="P125" s="61" t="s">
        <v>237</v>
      </c>
      <c r="Q125" s="61" t="s">
        <v>238</v>
      </c>
      <c r="R125" s="61" t="s">
        <v>239</v>
      </c>
      <c r="S125" s="61" t="s">
        <v>240</v>
      </c>
      <c r="T125" s="62" t="s">
        <v>241</v>
      </c>
    </row>
    <row r="126" spans="2:63" s="1" customFormat="1" ht="22.9" customHeight="1">
      <c r="B126" s="33"/>
      <c r="C126" s="65" t="s">
        <v>242</v>
      </c>
      <c r="J126" s="118">
        <f>BK126</f>
        <v>0</v>
      </c>
      <c r="L126" s="33"/>
      <c r="M126" s="63"/>
      <c r="N126" s="54"/>
      <c r="O126" s="54"/>
      <c r="P126" s="119">
        <f>P127</f>
        <v>0</v>
      </c>
      <c r="Q126" s="54"/>
      <c r="R126" s="119">
        <f>R127</f>
        <v>834.55049611000004</v>
      </c>
      <c r="S126" s="54"/>
      <c r="T126" s="120">
        <f>T127</f>
        <v>0.46</v>
      </c>
      <c r="AT126" s="17" t="s">
        <v>86</v>
      </c>
      <c r="AU126" s="17" t="s">
        <v>225</v>
      </c>
      <c r="BK126" s="121">
        <f>BK127</f>
        <v>0</v>
      </c>
    </row>
    <row r="127" spans="2:63" s="10" customFormat="1" ht="25.9" customHeight="1">
      <c r="B127" s="122"/>
      <c r="D127" s="123" t="s">
        <v>86</v>
      </c>
      <c r="E127" s="124" t="s">
        <v>679</v>
      </c>
      <c r="F127" s="124" t="s">
        <v>680</v>
      </c>
      <c r="I127" s="125"/>
      <c r="J127" s="126">
        <f>BK127</f>
        <v>0</v>
      </c>
      <c r="L127" s="122"/>
      <c r="M127" s="127"/>
      <c r="P127" s="128">
        <f>P128+P388+P389+P561+P672+P684</f>
        <v>0</v>
      </c>
      <c r="R127" s="128">
        <f>R128+R388+R389+R561+R672+R684</f>
        <v>834.55049611000004</v>
      </c>
      <c r="T127" s="129">
        <f>T128+T388+T389+T561+T672+T684</f>
        <v>0.46</v>
      </c>
      <c r="AR127" s="123" t="s">
        <v>94</v>
      </c>
      <c r="AT127" s="130" t="s">
        <v>86</v>
      </c>
      <c r="AU127" s="130" t="s">
        <v>87</v>
      </c>
      <c r="AY127" s="123" t="s">
        <v>245</v>
      </c>
      <c r="BK127" s="131">
        <f>BK128+BK388+BK389+BK561+BK672+BK684</f>
        <v>0</v>
      </c>
    </row>
    <row r="128" spans="2:63" s="10" customFormat="1" ht="22.9" customHeight="1">
      <c r="B128" s="122"/>
      <c r="D128" s="123" t="s">
        <v>86</v>
      </c>
      <c r="E128" s="175" t="s">
        <v>94</v>
      </c>
      <c r="F128" s="175" t="s">
        <v>681</v>
      </c>
      <c r="I128" s="125"/>
      <c r="J128" s="176">
        <f>BK128</f>
        <v>0</v>
      </c>
      <c r="L128" s="122"/>
      <c r="M128" s="127"/>
      <c r="P128" s="128">
        <f>SUM(P129:P387)</f>
        <v>0</v>
      </c>
      <c r="R128" s="128">
        <f>SUM(R129:R387)</f>
        <v>0</v>
      </c>
      <c r="T128" s="129">
        <f>SUM(T129:T387)</f>
        <v>0.46</v>
      </c>
      <c r="AR128" s="123" t="s">
        <v>94</v>
      </c>
      <c r="AT128" s="130" t="s">
        <v>86</v>
      </c>
      <c r="AU128" s="130" t="s">
        <v>94</v>
      </c>
      <c r="AY128" s="123" t="s">
        <v>245</v>
      </c>
      <c r="BK128" s="131">
        <f>SUM(BK129:BK387)</f>
        <v>0</v>
      </c>
    </row>
    <row r="129" spans="2:65" s="1" customFormat="1" ht="16.5" customHeight="1">
      <c r="B129" s="33"/>
      <c r="C129" s="132" t="s">
        <v>94</v>
      </c>
      <c r="D129" s="132" t="s">
        <v>246</v>
      </c>
      <c r="E129" s="133" t="s">
        <v>2458</v>
      </c>
      <c r="F129" s="134" t="s">
        <v>2459</v>
      </c>
      <c r="G129" s="135" t="s">
        <v>271</v>
      </c>
      <c r="H129" s="136">
        <v>4</v>
      </c>
      <c r="I129" s="137"/>
      <c r="J129" s="138">
        <f>ROUND(I129*H129,2)</f>
        <v>0</v>
      </c>
      <c r="K129" s="134" t="s">
        <v>250</v>
      </c>
      <c r="L129" s="33"/>
      <c r="M129" s="139" t="s">
        <v>1</v>
      </c>
      <c r="N129" s="140" t="s">
        <v>52</v>
      </c>
      <c r="P129" s="141">
        <f>O129*H129</f>
        <v>0</v>
      </c>
      <c r="Q129" s="141">
        <v>0</v>
      </c>
      <c r="R129" s="141">
        <f>Q129*H129</f>
        <v>0</v>
      </c>
      <c r="S129" s="141">
        <v>0.115</v>
      </c>
      <c r="T129" s="142">
        <f>S129*H129</f>
        <v>0.46</v>
      </c>
      <c r="AR129" s="143" t="s">
        <v>251</v>
      </c>
      <c r="AT129" s="143" t="s">
        <v>246</v>
      </c>
      <c r="AU129" s="143" t="s">
        <v>96</v>
      </c>
      <c r="AY129" s="17" t="s">
        <v>245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94</v>
      </c>
      <c r="BK129" s="144">
        <f>ROUND(I129*H129,2)</f>
        <v>0</v>
      </c>
      <c r="BL129" s="17" t="s">
        <v>251</v>
      </c>
      <c r="BM129" s="143" t="s">
        <v>2460</v>
      </c>
    </row>
    <row r="130" spans="2:65" s="11" customFormat="1" ht="11.25">
      <c r="B130" s="145"/>
      <c r="D130" s="146" t="s">
        <v>253</v>
      </c>
      <c r="E130" s="147" t="s">
        <v>1</v>
      </c>
      <c r="F130" s="148" t="s">
        <v>685</v>
      </c>
      <c r="H130" s="147" t="s">
        <v>1</v>
      </c>
      <c r="I130" s="149"/>
      <c r="L130" s="145"/>
      <c r="M130" s="150"/>
      <c r="T130" s="151"/>
      <c r="AT130" s="147" t="s">
        <v>253</v>
      </c>
      <c r="AU130" s="147" t="s">
        <v>96</v>
      </c>
      <c r="AV130" s="11" t="s">
        <v>94</v>
      </c>
      <c r="AW130" s="11" t="s">
        <v>40</v>
      </c>
      <c r="AX130" s="11" t="s">
        <v>87</v>
      </c>
      <c r="AY130" s="147" t="s">
        <v>245</v>
      </c>
    </row>
    <row r="131" spans="2:65" s="11" customFormat="1" ht="22.5">
      <c r="B131" s="145"/>
      <c r="D131" s="146" t="s">
        <v>253</v>
      </c>
      <c r="E131" s="147" t="s">
        <v>1</v>
      </c>
      <c r="F131" s="148" t="s">
        <v>686</v>
      </c>
      <c r="H131" s="147" t="s">
        <v>1</v>
      </c>
      <c r="I131" s="149"/>
      <c r="L131" s="145"/>
      <c r="M131" s="150"/>
      <c r="T131" s="151"/>
      <c r="AT131" s="147" t="s">
        <v>253</v>
      </c>
      <c r="AU131" s="147" t="s">
        <v>96</v>
      </c>
      <c r="AV131" s="11" t="s">
        <v>94</v>
      </c>
      <c r="AW131" s="11" t="s">
        <v>40</v>
      </c>
      <c r="AX131" s="11" t="s">
        <v>87</v>
      </c>
      <c r="AY131" s="147" t="s">
        <v>245</v>
      </c>
    </row>
    <row r="132" spans="2:65" s="11" customFormat="1" ht="22.5">
      <c r="B132" s="145"/>
      <c r="D132" s="146" t="s">
        <v>253</v>
      </c>
      <c r="E132" s="147" t="s">
        <v>1</v>
      </c>
      <c r="F132" s="148" t="s">
        <v>2461</v>
      </c>
      <c r="H132" s="147" t="s">
        <v>1</v>
      </c>
      <c r="I132" s="149"/>
      <c r="L132" s="145"/>
      <c r="M132" s="150"/>
      <c r="T132" s="151"/>
      <c r="AT132" s="147" t="s">
        <v>253</v>
      </c>
      <c r="AU132" s="147" t="s">
        <v>96</v>
      </c>
      <c r="AV132" s="11" t="s">
        <v>94</v>
      </c>
      <c r="AW132" s="11" t="s">
        <v>40</v>
      </c>
      <c r="AX132" s="11" t="s">
        <v>87</v>
      </c>
      <c r="AY132" s="147" t="s">
        <v>245</v>
      </c>
    </row>
    <row r="133" spans="2:65" s="11" customFormat="1" ht="22.5">
      <c r="B133" s="145"/>
      <c r="D133" s="146" t="s">
        <v>253</v>
      </c>
      <c r="E133" s="147" t="s">
        <v>1</v>
      </c>
      <c r="F133" s="148" t="s">
        <v>688</v>
      </c>
      <c r="H133" s="147" t="s">
        <v>1</v>
      </c>
      <c r="I133" s="149"/>
      <c r="L133" s="145"/>
      <c r="M133" s="150"/>
      <c r="T133" s="151"/>
      <c r="AT133" s="147" t="s">
        <v>253</v>
      </c>
      <c r="AU133" s="147" t="s">
        <v>96</v>
      </c>
      <c r="AV133" s="11" t="s">
        <v>94</v>
      </c>
      <c r="AW133" s="11" t="s">
        <v>40</v>
      </c>
      <c r="AX133" s="11" t="s">
        <v>87</v>
      </c>
      <c r="AY133" s="147" t="s">
        <v>245</v>
      </c>
    </row>
    <row r="134" spans="2:65" s="11" customFormat="1" ht="11.25">
      <c r="B134" s="145"/>
      <c r="D134" s="146" t="s">
        <v>253</v>
      </c>
      <c r="E134" s="147" t="s">
        <v>1</v>
      </c>
      <c r="F134" s="148" t="s">
        <v>689</v>
      </c>
      <c r="H134" s="147" t="s">
        <v>1</v>
      </c>
      <c r="I134" s="149"/>
      <c r="L134" s="145"/>
      <c r="M134" s="150"/>
      <c r="T134" s="151"/>
      <c r="AT134" s="147" t="s">
        <v>253</v>
      </c>
      <c r="AU134" s="147" t="s">
        <v>96</v>
      </c>
      <c r="AV134" s="11" t="s">
        <v>94</v>
      </c>
      <c r="AW134" s="11" t="s">
        <v>40</v>
      </c>
      <c r="AX134" s="11" t="s">
        <v>87</v>
      </c>
      <c r="AY134" s="147" t="s">
        <v>245</v>
      </c>
    </row>
    <row r="135" spans="2:65" s="11" customFormat="1" ht="33.75">
      <c r="B135" s="145"/>
      <c r="D135" s="146" t="s">
        <v>253</v>
      </c>
      <c r="E135" s="147" t="s">
        <v>1</v>
      </c>
      <c r="F135" s="148" t="s">
        <v>690</v>
      </c>
      <c r="H135" s="147" t="s">
        <v>1</v>
      </c>
      <c r="I135" s="149"/>
      <c r="L135" s="145"/>
      <c r="M135" s="150"/>
      <c r="T135" s="151"/>
      <c r="AT135" s="147" t="s">
        <v>253</v>
      </c>
      <c r="AU135" s="147" t="s">
        <v>96</v>
      </c>
      <c r="AV135" s="11" t="s">
        <v>94</v>
      </c>
      <c r="AW135" s="11" t="s">
        <v>40</v>
      </c>
      <c r="AX135" s="11" t="s">
        <v>87</v>
      </c>
      <c r="AY135" s="147" t="s">
        <v>245</v>
      </c>
    </row>
    <row r="136" spans="2:65" s="11" customFormat="1" ht="22.5">
      <c r="B136" s="145"/>
      <c r="D136" s="146" t="s">
        <v>253</v>
      </c>
      <c r="E136" s="147" t="s">
        <v>1</v>
      </c>
      <c r="F136" s="148" t="s">
        <v>691</v>
      </c>
      <c r="H136" s="147" t="s">
        <v>1</v>
      </c>
      <c r="I136" s="149"/>
      <c r="L136" s="145"/>
      <c r="M136" s="150"/>
      <c r="T136" s="151"/>
      <c r="AT136" s="147" t="s">
        <v>253</v>
      </c>
      <c r="AU136" s="147" t="s">
        <v>96</v>
      </c>
      <c r="AV136" s="11" t="s">
        <v>94</v>
      </c>
      <c r="AW136" s="11" t="s">
        <v>40</v>
      </c>
      <c r="AX136" s="11" t="s">
        <v>87</v>
      </c>
      <c r="AY136" s="147" t="s">
        <v>245</v>
      </c>
    </row>
    <row r="137" spans="2:65" s="15" customFormat="1" ht="11.25">
      <c r="B137" s="177"/>
      <c r="D137" s="146" t="s">
        <v>253</v>
      </c>
      <c r="E137" s="178" t="s">
        <v>1</v>
      </c>
      <c r="F137" s="179" t="s">
        <v>692</v>
      </c>
      <c r="H137" s="180">
        <v>0</v>
      </c>
      <c r="I137" s="181"/>
      <c r="L137" s="177"/>
      <c r="M137" s="182"/>
      <c r="T137" s="183"/>
      <c r="AT137" s="178" t="s">
        <v>253</v>
      </c>
      <c r="AU137" s="178" t="s">
        <v>96</v>
      </c>
      <c r="AV137" s="15" t="s">
        <v>114</v>
      </c>
      <c r="AW137" s="15" t="s">
        <v>40</v>
      </c>
      <c r="AX137" s="15" t="s">
        <v>87</v>
      </c>
      <c r="AY137" s="178" t="s">
        <v>245</v>
      </c>
    </row>
    <row r="138" spans="2:65" s="11" customFormat="1" ht="22.5">
      <c r="B138" s="145"/>
      <c r="D138" s="146" t="s">
        <v>253</v>
      </c>
      <c r="E138" s="147" t="s">
        <v>1</v>
      </c>
      <c r="F138" s="148" t="s">
        <v>2462</v>
      </c>
      <c r="H138" s="147" t="s">
        <v>1</v>
      </c>
      <c r="I138" s="149"/>
      <c r="L138" s="145"/>
      <c r="M138" s="150"/>
      <c r="T138" s="151"/>
      <c r="AT138" s="147" t="s">
        <v>253</v>
      </c>
      <c r="AU138" s="147" t="s">
        <v>96</v>
      </c>
      <c r="AV138" s="11" t="s">
        <v>94</v>
      </c>
      <c r="AW138" s="11" t="s">
        <v>40</v>
      </c>
      <c r="AX138" s="11" t="s">
        <v>87</v>
      </c>
      <c r="AY138" s="147" t="s">
        <v>245</v>
      </c>
    </row>
    <row r="139" spans="2:65" s="12" customFormat="1" ht="22.5">
      <c r="B139" s="152"/>
      <c r="D139" s="146" t="s">
        <v>253</v>
      </c>
      <c r="E139" s="153" t="s">
        <v>1</v>
      </c>
      <c r="F139" s="154" t="s">
        <v>2463</v>
      </c>
      <c r="H139" s="155">
        <v>4</v>
      </c>
      <c r="I139" s="156"/>
      <c r="L139" s="152"/>
      <c r="M139" s="157"/>
      <c r="T139" s="158"/>
      <c r="AT139" s="153" t="s">
        <v>253</v>
      </c>
      <c r="AU139" s="153" t="s">
        <v>96</v>
      </c>
      <c r="AV139" s="12" t="s">
        <v>96</v>
      </c>
      <c r="AW139" s="12" t="s">
        <v>40</v>
      </c>
      <c r="AX139" s="12" t="s">
        <v>87</v>
      </c>
      <c r="AY139" s="153" t="s">
        <v>245</v>
      </c>
    </row>
    <row r="140" spans="2:65" s="11" customFormat="1" ht="11.25">
      <c r="B140" s="145"/>
      <c r="D140" s="146" t="s">
        <v>253</v>
      </c>
      <c r="E140" s="147" t="s">
        <v>1</v>
      </c>
      <c r="F140" s="148" t="s">
        <v>2464</v>
      </c>
      <c r="H140" s="147" t="s">
        <v>1</v>
      </c>
      <c r="I140" s="149"/>
      <c r="L140" s="145"/>
      <c r="M140" s="150"/>
      <c r="T140" s="151"/>
      <c r="AT140" s="147" t="s">
        <v>253</v>
      </c>
      <c r="AU140" s="147" t="s">
        <v>96</v>
      </c>
      <c r="AV140" s="11" t="s">
        <v>94</v>
      </c>
      <c r="AW140" s="11" t="s">
        <v>40</v>
      </c>
      <c r="AX140" s="11" t="s">
        <v>87</v>
      </c>
      <c r="AY140" s="147" t="s">
        <v>245</v>
      </c>
    </row>
    <row r="141" spans="2:65" s="15" customFormat="1" ht="11.25">
      <c r="B141" s="177"/>
      <c r="D141" s="146" t="s">
        <v>253</v>
      </c>
      <c r="E141" s="178" t="s">
        <v>1</v>
      </c>
      <c r="F141" s="179" t="s">
        <v>695</v>
      </c>
      <c r="H141" s="180">
        <v>4</v>
      </c>
      <c r="I141" s="181"/>
      <c r="L141" s="177"/>
      <c r="M141" s="182"/>
      <c r="T141" s="183"/>
      <c r="AT141" s="178" t="s">
        <v>253</v>
      </c>
      <c r="AU141" s="178" t="s">
        <v>96</v>
      </c>
      <c r="AV141" s="15" t="s">
        <v>114</v>
      </c>
      <c r="AW141" s="15" t="s">
        <v>40</v>
      </c>
      <c r="AX141" s="15" t="s">
        <v>87</v>
      </c>
      <c r="AY141" s="178" t="s">
        <v>245</v>
      </c>
    </row>
    <row r="142" spans="2:65" s="13" customFormat="1" ht="11.25">
      <c r="B142" s="159"/>
      <c r="D142" s="146" t="s">
        <v>253</v>
      </c>
      <c r="E142" s="160" t="s">
        <v>1</v>
      </c>
      <c r="F142" s="161" t="s">
        <v>275</v>
      </c>
      <c r="H142" s="162">
        <v>4</v>
      </c>
      <c r="I142" s="163"/>
      <c r="L142" s="159"/>
      <c r="M142" s="164"/>
      <c r="T142" s="165"/>
      <c r="AT142" s="160" t="s">
        <v>253</v>
      </c>
      <c r="AU142" s="160" t="s">
        <v>96</v>
      </c>
      <c r="AV142" s="13" t="s">
        <v>251</v>
      </c>
      <c r="AW142" s="13" t="s">
        <v>40</v>
      </c>
      <c r="AX142" s="13" t="s">
        <v>94</v>
      </c>
      <c r="AY142" s="160" t="s">
        <v>245</v>
      </c>
    </row>
    <row r="143" spans="2:65" s="1" customFormat="1" ht="24.2" customHeight="1">
      <c r="B143" s="33"/>
      <c r="C143" s="132" t="s">
        <v>96</v>
      </c>
      <c r="D143" s="132" t="s">
        <v>246</v>
      </c>
      <c r="E143" s="133" t="s">
        <v>682</v>
      </c>
      <c r="F143" s="134" t="s">
        <v>683</v>
      </c>
      <c r="G143" s="135" t="s">
        <v>350</v>
      </c>
      <c r="H143" s="136">
        <v>89.853999999999999</v>
      </c>
      <c r="I143" s="137"/>
      <c r="J143" s="138">
        <f>ROUND(I143*H143,2)</f>
        <v>0</v>
      </c>
      <c r="K143" s="134" t="s">
        <v>250</v>
      </c>
      <c r="L143" s="33"/>
      <c r="M143" s="139" t="s">
        <v>1</v>
      </c>
      <c r="N143" s="140" t="s">
        <v>52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251</v>
      </c>
      <c r="AT143" s="143" t="s">
        <v>246</v>
      </c>
      <c r="AU143" s="143" t="s">
        <v>96</v>
      </c>
      <c r="AY143" s="17" t="s">
        <v>245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94</v>
      </c>
      <c r="BK143" s="144">
        <f>ROUND(I143*H143,2)</f>
        <v>0</v>
      </c>
      <c r="BL143" s="17" t="s">
        <v>251</v>
      </c>
      <c r="BM143" s="143" t="s">
        <v>684</v>
      </c>
    </row>
    <row r="144" spans="2:65" s="11" customFormat="1" ht="22.5">
      <c r="B144" s="145"/>
      <c r="D144" s="146" t="s">
        <v>253</v>
      </c>
      <c r="E144" s="147" t="s">
        <v>1</v>
      </c>
      <c r="F144" s="148" t="s">
        <v>693</v>
      </c>
      <c r="H144" s="147" t="s">
        <v>1</v>
      </c>
      <c r="I144" s="149"/>
      <c r="L144" s="145"/>
      <c r="M144" s="150"/>
      <c r="T144" s="151"/>
      <c r="AT144" s="147" t="s">
        <v>253</v>
      </c>
      <c r="AU144" s="147" t="s">
        <v>96</v>
      </c>
      <c r="AV144" s="11" t="s">
        <v>94</v>
      </c>
      <c r="AW144" s="11" t="s">
        <v>40</v>
      </c>
      <c r="AX144" s="11" t="s">
        <v>87</v>
      </c>
      <c r="AY144" s="147" t="s">
        <v>245</v>
      </c>
    </row>
    <row r="145" spans="2:65" s="12" customFormat="1" ht="11.25">
      <c r="B145" s="152"/>
      <c r="D145" s="146" t="s">
        <v>253</v>
      </c>
      <c r="E145" s="153" t="s">
        <v>1</v>
      </c>
      <c r="F145" s="154" t="s">
        <v>2465</v>
      </c>
      <c r="H145" s="155">
        <v>204.214</v>
      </c>
      <c r="I145" s="156"/>
      <c r="L145" s="152"/>
      <c r="M145" s="157"/>
      <c r="T145" s="158"/>
      <c r="AT145" s="153" t="s">
        <v>253</v>
      </c>
      <c r="AU145" s="153" t="s">
        <v>96</v>
      </c>
      <c r="AV145" s="12" t="s">
        <v>96</v>
      </c>
      <c r="AW145" s="12" t="s">
        <v>40</v>
      </c>
      <c r="AX145" s="12" t="s">
        <v>87</v>
      </c>
      <c r="AY145" s="153" t="s">
        <v>245</v>
      </c>
    </row>
    <row r="146" spans="2:65" s="15" customFormat="1" ht="11.25">
      <c r="B146" s="177"/>
      <c r="D146" s="146" t="s">
        <v>253</v>
      </c>
      <c r="E146" s="178" t="s">
        <v>2428</v>
      </c>
      <c r="F146" s="179" t="s">
        <v>695</v>
      </c>
      <c r="H146" s="180">
        <v>204.214</v>
      </c>
      <c r="I146" s="181"/>
      <c r="L146" s="177"/>
      <c r="M146" s="182"/>
      <c r="T146" s="183"/>
      <c r="AT146" s="178" t="s">
        <v>253</v>
      </c>
      <c r="AU146" s="178" t="s">
        <v>96</v>
      </c>
      <c r="AV146" s="15" t="s">
        <v>114</v>
      </c>
      <c r="AW146" s="15" t="s">
        <v>40</v>
      </c>
      <c r="AX146" s="15" t="s">
        <v>87</v>
      </c>
      <c r="AY146" s="178" t="s">
        <v>245</v>
      </c>
    </row>
    <row r="147" spans="2:65" s="11" customFormat="1" ht="11.25">
      <c r="B147" s="145"/>
      <c r="D147" s="146" t="s">
        <v>253</v>
      </c>
      <c r="E147" s="147" t="s">
        <v>1</v>
      </c>
      <c r="F147" s="148" t="s">
        <v>696</v>
      </c>
      <c r="H147" s="147" t="s">
        <v>1</v>
      </c>
      <c r="I147" s="149"/>
      <c r="L147" s="145"/>
      <c r="M147" s="150"/>
      <c r="T147" s="151"/>
      <c r="AT147" s="147" t="s">
        <v>253</v>
      </c>
      <c r="AU147" s="147" t="s">
        <v>96</v>
      </c>
      <c r="AV147" s="11" t="s">
        <v>94</v>
      </c>
      <c r="AW147" s="11" t="s">
        <v>40</v>
      </c>
      <c r="AX147" s="11" t="s">
        <v>87</v>
      </c>
      <c r="AY147" s="147" t="s">
        <v>245</v>
      </c>
    </row>
    <row r="148" spans="2:65" s="12" customFormat="1" ht="11.25">
      <c r="B148" s="152"/>
      <c r="D148" s="146" t="s">
        <v>253</v>
      </c>
      <c r="E148" s="153" t="s">
        <v>1</v>
      </c>
      <c r="F148" s="154" t="s">
        <v>2466</v>
      </c>
      <c r="H148" s="155">
        <v>-40.843000000000004</v>
      </c>
      <c r="I148" s="156"/>
      <c r="L148" s="152"/>
      <c r="M148" s="157"/>
      <c r="T148" s="158"/>
      <c r="AT148" s="153" t="s">
        <v>253</v>
      </c>
      <c r="AU148" s="153" t="s">
        <v>96</v>
      </c>
      <c r="AV148" s="12" t="s">
        <v>96</v>
      </c>
      <c r="AW148" s="12" t="s">
        <v>40</v>
      </c>
      <c r="AX148" s="12" t="s">
        <v>87</v>
      </c>
      <c r="AY148" s="153" t="s">
        <v>245</v>
      </c>
    </row>
    <row r="149" spans="2:65" s="13" customFormat="1" ht="11.25">
      <c r="B149" s="159"/>
      <c r="D149" s="146" t="s">
        <v>253</v>
      </c>
      <c r="E149" s="160" t="s">
        <v>2420</v>
      </c>
      <c r="F149" s="161" t="s">
        <v>698</v>
      </c>
      <c r="H149" s="162">
        <v>163.37100000000001</v>
      </c>
      <c r="I149" s="163"/>
      <c r="L149" s="159"/>
      <c r="M149" s="164"/>
      <c r="T149" s="165"/>
      <c r="AT149" s="160" t="s">
        <v>253</v>
      </c>
      <c r="AU149" s="160" t="s">
        <v>96</v>
      </c>
      <c r="AV149" s="13" t="s">
        <v>251</v>
      </c>
      <c r="AW149" s="13" t="s">
        <v>40</v>
      </c>
      <c r="AX149" s="13" t="s">
        <v>87</v>
      </c>
      <c r="AY149" s="160" t="s">
        <v>245</v>
      </c>
    </row>
    <row r="150" spans="2:65" s="11" customFormat="1" ht="22.5">
      <c r="B150" s="145"/>
      <c r="D150" s="146" t="s">
        <v>253</v>
      </c>
      <c r="E150" s="147" t="s">
        <v>1</v>
      </c>
      <c r="F150" s="148" t="s">
        <v>2467</v>
      </c>
      <c r="H150" s="147" t="s">
        <v>1</v>
      </c>
      <c r="I150" s="149"/>
      <c r="L150" s="145"/>
      <c r="M150" s="150"/>
      <c r="T150" s="151"/>
      <c r="AT150" s="147" t="s">
        <v>253</v>
      </c>
      <c r="AU150" s="147" t="s">
        <v>96</v>
      </c>
      <c r="AV150" s="11" t="s">
        <v>94</v>
      </c>
      <c r="AW150" s="11" t="s">
        <v>40</v>
      </c>
      <c r="AX150" s="11" t="s">
        <v>87</v>
      </c>
      <c r="AY150" s="147" t="s">
        <v>245</v>
      </c>
    </row>
    <row r="151" spans="2:65" s="12" customFormat="1" ht="11.25">
      <c r="B151" s="152"/>
      <c r="D151" s="146" t="s">
        <v>253</v>
      </c>
      <c r="E151" s="153" t="s">
        <v>1</v>
      </c>
      <c r="F151" s="154" t="s">
        <v>2468</v>
      </c>
      <c r="H151" s="155">
        <v>89.853999999999999</v>
      </c>
      <c r="I151" s="156"/>
      <c r="L151" s="152"/>
      <c r="M151" s="157"/>
      <c r="T151" s="158"/>
      <c r="AT151" s="153" t="s">
        <v>253</v>
      </c>
      <c r="AU151" s="153" t="s">
        <v>96</v>
      </c>
      <c r="AV151" s="12" t="s">
        <v>96</v>
      </c>
      <c r="AW151" s="12" t="s">
        <v>40</v>
      </c>
      <c r="AX151" s="12" t="s">
        <v>87</v>
      </c>
      <c r="AY151" s="153" t="s">
        <v>245</v>
      </c>
    </row>
    <row r="152" spans="2:65" s="13" customFormat="1" ht="11.25">
      <c r="B152" s="159"/>
      <c r="D152" s="146" t="s">
        <v>253</v>
      </c>
      <c r="E152" s="160" t="s">
        <v>2433</v>
      </c>
      <c r="F152" s="161" t="s">
        <v>275</v>
      </c>
      <c r="H152" s="162">
        <v>89.853999999999999</v>
      </c>
      <c r="I152" s="163"/>
      <c r="L152" s="159"/>
      <c r="M152" s="164"/>
      <c r="T152" s="165"/>
      <c r="AT152" s="160" t="s">
        <v>253</v>
      </c>
      <c r="AU152" s="160" t="s">
        <v>96</v>
      </c>
      <c r="AV152" s="13" t="s">
        <v>251</v>
      </c>
      <c r="AW152" s="13" t="s">
        <v>40</v>
      </c>
      <c r="AX152" s="13" t="s">
        <v>94</v>
      </c>
      <c r="AY152" s="160" t="s">
        <v>245</v>
      </c>
    </row>
    <row r="153" spans="2:65" s="1" customFormat="1" ht="33" customHeight="1">
      <c r="B153" s="33"/>
      <c r="C153" s="132" t="s">
        <v>114</v>
      </c>
      <c r="D153" s="132" t="s">
        <v>246</v>
      </c>
      <c r="E153" s="133" t="s">
        <v>701</v>
      </c>
      <c r="F153" s="134" t="s">
        <v>702</v>
      </c>
      <c r="G153" s="135" t="s">
        <v>350</v>
      </c>
      <c r="H153" s="136">
        <v>238.67400000000001</v>
      </c>
      <c r="I153" s="137"/>
      <c r="J153" s="138">
        <f>ROUND(I153*H153,2)</f>
        <v>0</v>
      </c>
      <c r="K153" s="134" t="s">
        <v>250</v>
      </c>
      <c r="L153" s="33"/>
      <c r="M153" s="139" t="s">
        <v>1</v>
      </c>
      <c r="N153" s="140" t="s">
        <v>52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251</v>
      </c>
      <c r="AT153" s="143" t="s">
        <v>246</v>
      </c>
      <c r="AU153" s="143" t="s">
        <v>96</v>
      </c>
      <c r="AY153" s="17" t="s">
        <v>245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94</v>
      </c>
      <c r="BK153" s="144">
        <f>ROUND(I153*H153,2)</f>
        <v>0</v>
      </c>
      <c r="BL153" s="17" t="s">
        <v>251</v>
      </c>
      <c r="BM153" s="143" t="s">
        <v>703</v>
      </c>
    </row>
    <row r="154" spans="2:65" s="11" customFormat="1" ht="33.75">
      <c r="B154" s="145"/>
      <c r="D154" s="146" t="s">
        <v>253</v>
      </c>
      <c r="E154" s="147" t="s">
        <v>1</v>
      </c>
      <c r="F154" s="148" t="s">
        <v>2469</v>
      </c>
      <c r="H154" s="147" t="s">
        <v>1</v>
      </c>
      <c r="I154" s="149"/>
      <c r="L154" s="145"/>
      <c r="M154" s="150"/>
      <c r="T154" s="151"/>
      <c r="AT154" s="147" t="s">
        <v>253</v>
      </c>
      <c r="AU154" s="147" t="s">
        <v>96</v>
      </c>
      <c r="AV154" s="11" t="s">
        <v>94</v>
      </c>
      <c r="AW154" s="11" t="s">
        <v>40</v>
      </c>
      <c r="AX154" s="11" t="s">
        <v>87</v>
      </c>
      <c r="AY154" s="147" t="s">
        <v>245</v>
      </c>
    </row>
    <row r="155" spans="2:65" s="11" customFormat="1" ht="22.5">
      <c r="B155" s="145"/>
      <c r="D155" s="146" t="s">
        <v>253</v>
      </c>
      <c r="E155" s="147" t="s">
        <v>1</v>
      </c>
      <c r="F155" s="148" t="s">
        <v>705</v>
      </c>
      <c r="H155" s="147" t="s">
        <v>1</v>
      </c>
      <c r="I155" s="149"/>
      <c r="L155" s="145"/>
      <c r="M155" s="150"/>
      <c r="T155" s="151"/>
      <c r="AT155" s="147" t="s">
        <v>253</v>
      </c>
      <c r="AU155" s="147" t="s">
        <v>96</v>
      </c>
      <c r="AV155" s="11" t="s">
        <v>94</v>
      </c>
      <c r="AW155" s="11" t="s">
        <v>40</v>
      </c>
      <c r="AX155" s="11" t="s">
        <v>87</v>
      </c>
      <c r="AY155" s="147" t="s">
        <v>245</v>
      </c>
    </row>
    <row r="156" spans="2:65" s="15" customFormat="1" ht="11.25">
      <c r="B156" s="177"/>
      <c r="D156" s="146" t="s">
        <v>253</v>
      </c>
      <c r="E156" s="178" t="s">
        <v>1</v>
      </c>
      <c r="F156" s="179" t="s">
        <v>695</v>
      </c>
      <c r="H156" s="180">
        <v>0</v>
      </c>
      <c r="I156" s="181"/>
      <c r="L156" s="177"/>
      <c r="M156" s="182"/>
      <c r="T156" s="183"/>
      <c r="AT156" s="178" t="s">
        <v>253</v>
      </c>
      <c r="AU156" s="178" t="s">
        <v>96</v>
      </c>
      <c r="AV156" s="15" t="s">
        <v>114</v>
      </c>
      <c r="AW156" s="15" t="s">
        <v>40</v>
      </c>
      <c r="AX156" s="15" t="s">
        <v>87</v>
      </c>
      <c r="AY156" s="178" t="s">
        <v>245</v>
      </c>
    </row>
    <row r="157" spans="2:65" s="11" customFormat="1" ht="11.25">
      <c r="B157" s="145"/>
      <c r="D157" s="146" t="s">
        <v>253</v>
      </c>
      <c r="E157" s="147" t="s">
        <v>1</v>
      </c>
      <c r="F157" s="148" t="s">
        <v>2470</v>
      </c>
      <c r="H157" s="147" t="s">
        <v>1</v>
      </c>
      <c r="I157" s="149"/>
      <c r="L157" s="145"/>
      <c r="M157" s="150"/>
      <c r="T157" s="151"/>
      <c r="AT157" s="147" t="s">
        <v>253</v>
      </c>
      <c r="AU157" s="147" t="s">
        <v>96</v>
      </c>
      <c r="AV157" s="11" t="s">
        <v>94</v>
      </c>
      <c r="AW157" s="11" t="s">
        <v>40</v>
      </c>
      <c r="AX157" s="11" t="s">
        <v>87</v>
      </c>
      <c r="AY157" s="147" t="s">
        <v>245</v>
      </c>
    </row>
    <row r="158" spans="2:65" s="11" customFormat="1" ht="22.5">
      <c r="B158" s="145"/>
      <c r="D158" s="146" t="s">
        <v>253</v>
      </c>
      <c r="E158" s="147" t="s">
        <v>1</v>
      </c>
      <c r="F158" s="148" t="s">
        <v>707</v>
      </c>
      <c r="H158" s="147" t="s">
        <v>1</v>
      </c>
      <c r="I158" s="149"/>
      <c r="L158" s="145"/>
      <c r="M158" s="150"/>
      <c r="T158" s="151"/>
      <c r="AT158" s="147" t="s">
        <v>253</v>
      </c>
      <c r="AU158" s="147" t="s">
        <v>96</v>
      </c>
      <c r="AV158" s="11" t="s">
        <v>94</v>
      </c>
      <c r="AW158" s="11" t="s">
        <v>40</v>
      </c>
      <c r="AX158" s="11" t="s">
        <v>87</v>
      </c>
      <c r="AY158" s="147" t="s">
        <v>245</v>
      </c>
    </row>
    <row r="159" spans="2:65" s="11" customFormat="1" ht="11.25">
      <c r="B159" s="145"/>
      <c r="D159" s="146" t="s">
        <v>253</v>
      </c>
      <c r="E159" s="147" t="s">
        <v>1</v>
      </c>
      <c r="F159" s="148" t="s">
        <v>2471</v>
      </c>
      <c r="H159" s="147" t="s">
        <v>1</v>
      </c>
      <c r="I159" s="149"/>
      <c r="L159" s="145"/>
      <c r="M159" s="150"/>
      <c r="T159" s="151"/>
      <c r="AT159" s="147" t="s">
        <v>253</v>
      </c>
      <c r="AU159" s="147" t="s">
        <v>96</v>
      </c>
      <c r="AV159" s="11" t="s">
        <v>94</v>
      </c>
      <c r="AW159" s="11" t="s">
        <v>40</v>
      </c>
      <c r="AX159" s="11" t="s">
        <v>87</v>
      </c>
      <c r="AY159" s="147" t="s">
        <v>245</v>
      </c>
    </row>
    <row r="160" spans="2:65" s="12" customFormat="1" ht="22.5">
      <c r="B160" s="152"/>
      <c r="D160" s="146" t="s">
        <v>253</v>
      </c>
      <c r="E160" s="153" t="s">
        <v>1</v>
      </c>
      <c r="F160" s="154" t="s">
        <v>2472</v>
      </c>
      <c r="H160" s="155">
        <v>124.188</v>
      </c>
      <c r="I160" s="156"/>
      <c r="L160" s="152"/>
      <c r="M160" s="157"/>
      <c r="T160" s="158"/>
      <c r="AT160" s="153" t="s">
        <v>253</v>
      </c>
      <c r="AU160" s="153" t="s">
        <v>96</v>
      </c>
      <c r="AV160" s="12" t="s">
        <v>96</v>
      </c>
      <c r="AW160" s="12" t="s">
        <v>40</v>
      </c>
      <c r="AX160" s="12" t="s">
        <v>87</v>
      </c>
      <c r="AY160" s="153" t="s">
        <v>245</v>
      </c>
    </row>
    <row r="161" spans="2:51" s="12" customFormat="1" ht="11.25">
      <c r="B161" s="152"/>
      <c r="D161" s="146" t="s">
        <v>253</v>
      </c>
      <c r="E161" s="153" t="s">
        <v>1</v>
      </c>
      <c r="F161" s="154" t="s">
        <v>2473</v>
      </c>
      <c r="H161" s="155">
        <v>40.366999999999997</v>
      </c>
      <c r="I161" s="156"/>
      <c r="L161" s="152"/>
      <c r="M161" s="157"/>
      <c r="T161" s="158"/>
      <c r="AT161" s="153" t="s">
        <v>253</v>
      </c>
      <c r="AU161" s="153" t="s">
        <v>96</v>
      </c>
      <c r="AV161" s="12" t="s">
        <v>96</v>
      </c>
      <c r="AW161" s="12" t="s">
        <v>40</v>
      </c>
      <c r="AX161" s="12" t="s">
        <v>87</v>
      </c>
      <c r="AY161" s="153" t="s">
        <v>245</v>
      </c>
    </row>
    <row r="162" spans="2:51" s="11" customFormat="1" ht="11.25">
      <c r="B162" s="145"/>
      <c r="D162" s="146" t="s">
        <v>253</v>
      </c>
      <c r="E162" s="147" t="s">
        <v>1</v>
      </c>
      <c r="F162" s="148" t="s">
        <v>2474</v>
      </c>
      <c r="H162" s="147" t="s">
        <v>1</v>
      </c>
      <c r="I162" s="149"/>
      <c r="L162" s="145"/>
      <c r="M162" s="150"/>
      <c r="T162" s="151"/>
      <c r="AT162" s="147" t="s">
        <v>253</v>
      </c>
      <c r="AU162" s="147" t="s">
        <v>96</v>
      </c>
      <c r="AV162" s="11" t="s">
        <v>94</v>
      </c>
      <c r="AW162" s="11" t="s">
        <v>40</v>
      </c>
      <c r="AX162" s="11" t="s">
        <v>87</v>
      </c>
      <c r="AY162" s="147" t="s">
        <v>245</v>
      </c>
    </row>
    <row r="163" spans="2:51" s="12" customFormat="1" ht="11.25">
      <c r="B163" s="152"/>
      <c r="D163" s="146" t="s">
        <v>253</v>
      </c>
      <c r="E163" s="153" t="s">
        <v>1</v>
      </c>
      <c r="F163" s="154" t="s">
        <v>2475</v>
      </c>
      <c r="H163" s="155">
        <v>27.667999999999999</v>
      </c>
      <c r="I163" s="156"/>
      <c r="L163" s="152"/>
      <c r="M163" s="157"/>
      <c r="T163" s="158"/>
      <c r="AT163" s="153" t="s">
        <v>253</v>
      </c>
      <c r="AU163" s="153" t="s">
        <v>96</v>
      </c>
      <c r="AV163" s="12" t="s">
        <v>96</v>
      </c>
      <c r="AW163" s="12" t="s">
        <v>40</v>
      </c>
      <c r="AX163" s="12" t="s">
        <v>87</v>
      </c>
      <c r="AY163" s="153" t="s">
        <v>245</v>
      </c>
    </row>
    <row r="164" spans="2:51" s="12" customFormat="1" ht="22.5">
      <c r="B164" s="152"/>
      <c r="D164" s="146" t="s">
        <v>253</v>
      </c>
      <c r="E164" s="153" t="s">
        <v>1</v>
      </c>
      <c r="F164" s="154" t="s">
        <v>2476</v>
      </c>
      <c r="H164" s="155">
        <v>-15.645</v>
      </c>
      <c r="I164" s="156"/>
      <c r="L164" s="152"/>
      <c r="M164" s="157"/>
      <c r="T164" s="158"/>
      <c r="AT164" s="153" t="s">
        <v>253</v>
      </c>
      <c r="AU164" s="153" t="s">
        <v>96</v>
      </c>
      <c r="AV164" s="12" t="s">
        <v>96</v>
      </c>
      <c r="AW164" s="12" t="s">
        <v>40</v>
      </c>
      <c r="AX164" s="12" t="s">
        <v>87</v>
      </c>
      <c r="AY164" s="153" t="s">
        <v>245</v>
      </c>
    </row>
    <row r="165" spans="2:51" s="11" customFormat="1" ht="11.25">
      <c r="B165" s="145"/>
      <c r="D165" s="146" t="s">
        <v>253</v>
      </c>
      <c r="E165" s="147" t="s">
        <v>1</v>
      </c>
      <c r="F165" s="148" t="s">
        <v>2477</v>
      </c>
      <c r="H165" s="147" t="s">
        <v>1</v>
      </c>
      <c r="I165" s="149"/>
      <c r="L165" s="145"/>
      <c r="M165" s="150"/>
      <c r="T165" s="151"/>
      <c r="AT165" s="147" t="s">
        <v>253</v>
      </c>
      <c r="AU165" s="147" t="s">
        <v>96</v>
      </c>
      <c r="AV165" s="11" t="s">
        <v>94</v>
      </c>
      <c r="AW165" s="11" t="s">
        <v>40</v>
      </c>
      <c r="AX165" s="11" t="s">
        <v>87</v>
      </c>
      <c r="AY165" s="147" t="s">
        <v>245</v>
      </c>
    </row>
    <row r="166" spans="2:51" s="12" customFormat="1" ht="11.25">
      <c r="B166" s="152"/>
      <c r="D166" s="146" t="s">
        <v>253</v>
      </c>
      <c r="E166" s="153" t="s">
        <v>1</v>
      </c>
      <c r="F166" s="154" t="s">
        <v>2478</v>
      </c>
      <c r="H166" s="155">
        <v>41.276000000000003</v>
      </c>
      <c r="I166" s="156"/>
      <c r="L166" s="152"/>
      <c r="M166" s="157"/>
      <c r="T166" s="158"/>
      <c r="AT166" s="153" t="s">
        <v>253</v>
      </c>
      <c r="AU166" s="153" t="s">
        <v>96</v>
      </c>
      <c r="AV166" s="12" t="s">
        <v>96</v>
      </c>
      <c r="AW166" s="12" t="s">
        <v>40</v>
      </c>
      <c r="AX166" s="12" t="s">
        <v>87</v>
      </c>
      <c r="AY166" s="153" t="s">
        <v>245</v>
      </c>
    </row>
    <row r="167" spans="2:51" s="12" customFormat="1" ht="11.25">
      <c r="B167" s="152"/>
      <c r="D167" s="146" t="s">
        <v>253</v>
      </c>
      <c r="E167" s="153" t="s">
        <v>1</v>
      </c>
      <c r="F167" s="154" t="s">
        <v>2479</v>
      </c>
      <c r="H167" s="155">
        <v>1.988</v>
      </c>
      <c r="I167" s="156"/>
      <c r="L167" s="152"/>
      <c r="M167" s="157"/>
      <c r="T167" s="158"/>
      <c r="AT167" s="153" t="s">
        <v>253</v>
      </c>
      <c r="AU167" s="153" t="s">
        <v>96</v>
      </c>
      <c r="AV167" s="12" t="s">
        <v>96</v>
      </c>
      <c r="AW167" s="12" t="s">
        <v>40</v>
      </c>
      <c r="AX167" s="12" t="s">
        <v>87</v>
      </c>
      <c r="AY167" s="153" t="s">
        <v>245</v>
      </c>
    </row>
    <row r="168" spans="2:51" s="12" customFormat="1" ht="22.5">
      <c r="B168" s="152"/>
      <c r="D168" s="146" t="s">
        <v>253</v>
      </c>
      <c r="E168" s="153" t="s">
        <v>1</v>
      </c>
      <c r="F168" s="154" t="s">
        <v>2480</v>
      </c>
      <c r="H168" s="155">
        <v>-19.440000000000001</v>
      </c>
      <c r="I168" s="156"/>
      <c r="L168" s="152"/>
      <c r="M168" s="157"/>
      <c r="T168" s="158"/>
      <c r="AT168" s="153" t="s">
        <v>253</v>
      </c>
      <c r="AU168" s="153" t="s">
        <v>96</v>
      </c>
      <c r="AV168" s="12" t="s">
        <v>96</v>
      </c>
      <c r="AW168" s="12" t="s">
        <v>40</v>
      </c>
      <c r="AX168" s="12" t="s">
        <v>87</v>
      </c>
      <c r="AY168" s="153" t="s">
        <v>245</v>
      </c>
    </row>
    <row r="169" spans="2:51" s="11" customFormat="1" ht="11.25">
      <c r="B169" s="145"/>
      <c r="D169" s="146" t="s">
        <v>253</v>
      </c>
      <c r="E169" s="147" t="s">
        <v>1</v>
      </c>
      <c r="F169" s="148" t="s">
        <v>2481</v>
      </c>
      <c r="H169" s="147" t="s">
        <v>1</v>
      </c>
      <c r="I169" s="149"/>
      <c r="L169" s="145"/>
      <c r="M169" s="150"/>
      <c r="T169" s="151"/>
      <c r="AT169" s="147" t="s">
        <v>253</v>
      </c>
      <c r="AU169" s="147" t="s">
        <v>96</v>
      </c>
      <c r="AV169" s="11" t="s">
        <v>94</v>
      </c>
      <c r="AW169" s="11" t="s">
        <v>40</v>
      </c>
      <c r="AX169" s="11" t="s">
        <v>87</v>
      </c>
      <c r="AY169" s="147" t="s">
        <v>245</v>
      </c>
    </row>
    <row r="170" spans="2:51" s="12" customFormat="1" ht="11.25">
      <c r="B170" s="152"/>
      <c r="D170" s="146" t="s">
        <v>253</v>
      </c>
      <c r="E170" s="153" t="s">
        <v>1</v>
      </c>
      <c r="F170" s="154" t="s">
        <v>2482</v>
      </c>
      <c r="H170" s="155">
        <v>134.74199999999999</v>
      </c>
      <c r="I170" s="156"/>
      <c r="L170" s="152"/>
      <c r="M170" s="157"/>
      <c r="T170" s="158"/>
      <c r="AT170" s="153" t="s">
        <v>253</v>
      </c>
      <c r="AU170" s="153" t="s">
        <v>96</v>
      </c>
      <c r="AV170" s="12" t="s">
        <v>96</v>
      </c>
      <c r="AW170" s="12" t="s">
        <v>40</v>
      </c>
      <c r="AX170" s="12" t="s">
        <v>87</v>
      </c>
      <c r="AY170" s="153" t="s">
        <v>245</v>
      </c>
    </row>
    <row r="171" spans="2:51" s="12" customFormat="1" ht="11.25">
      <c r="B171" s="152"/>
      <c r="D171" s="146" t="s">
        <v>253</v>
      </c>
      <c r="E171" s="153" t="s">
        <v>1</v>
      </c>
      <c r="F171" s="154" t="s">
        <v>2483</v>
      </c>
      <c r="H171" s="155">
        <v>11.4</v>
      </c>
      <c r="I171" s="156"/>
      <c r="L171" s="152"/>
      <c r="M171" s="157"/>
      <c r="T171" s="158"/>
      <c r="AT171" s="153" t="s">
        <v>253</v>
      </c>
      <c r="AU171" s="153" t="s">
        <v>96</v>
      </c>
      <c r="AV171" s="12" t="s">
        <v>96</v>
      </c>
      <c r="AW171" s="12" t="s">
        <v>40</v>
      </c>
      <c r="AX171" s="12" t="s">
        <v>87</v>
      </c>
      <c r="AY171" s="153" t="s">
        <v>245</v>
      </c>
    </row>
    <row r="172" spans="2:51" s="12" customFormat="1" ht="22.5">
      <c r="B172" s="152"/>
      <c r="D172" s="146" t="s">
        <v>253</v>
      </c>
      <c r="E172" s="153" t="s">
        <v>1</v>
      </c>
      <c r="F172" s="154" t="s">
        <v>2484</v>
      </c>
      <c r="H172" s="155">
        <v>-24.3</v>
      </c>
      <c r="I172" s="156"/>
      <c r="L172" s="152"/>
      <c r="M172" s="157"/>
      <c r="T172" s="158"/>
      <c r="AT172" s="153" t="s">
        <v>253</v>
      </c>
      <c r="AU172" s="153" t="s">
        <v>96</v>
      </c>
      <c r="AV172" s="12" t="s">
        <v>96</v>
      </c>
      <c r="AW172" s="12" t="s">
        <v>40</v>
      </c>
      <c r="AX172" s="12" t="s">
        <v>87</v>
      </c>
      <c r="AY172" s="153" t="s">
        <v>245</v>
      </c>
    </row>
    <row r="173" spans="2:51" s="11" customFormat="1" ht="11.25">
      <c r="B173" s="145"/>
      <c r="D173" s="146" t="s">
        <v>253</v>
      </c>
      <c r="E173" s="147" t="s">
        <v>1</v>
      </c>
      <c r="F173" s="148" t="s">
        <v>2485</v>
      </c>
      <c r="H173" s="147" t="s">
        <v>1</v>
      </c>
      <c r="I173" s="149"/>
      <c r="L173" s="145"/>
      <c r="M173" s="150"/>
      <c r="T173" s="151"/>
      <c r="AT173" s="147" t="s">
        <v>253</v>
      </c>
      <c r="AU173" s="147" t="s">
        <v>96</v>
      </c>
      <c r="AV173" s="11" t="s">
        <v>94</v>
      </c>
      <c r="AW173" s="11" t="s">
        <v>40</v>
      </c>
      <c r="AX173" s="11" t="s">
        <v>87</v>
      </c>
      <c r="AY173" s="147" t="s">
        <v>245</v>
      </c>
    </row>
    <row r="174" spans="2:51" s="12" customFormat="1" ht="11.25">
      <c r="B174" s="152"/>
      <c r="D174" s="146" t="s">
        <v>253</v>
      </c>
      <c r="E174" s="153" t="s">
        <v>1</v>
      </c>
      <c r="F174" s="154" t="s">
        <v>2486</v>
      </c>
      <c r="H174" s="155">
        <v>28.5</v>
      </c>
      <c r="I174" s="156"/>
      <c r="L174" s="152"/>
      <c r="M174" s="157"/>
      <c r="T174" s="158"/>
      <c r="AT174" s="153" t="s">
        <v>253</v>
      </c>
      <c r="AU174" s="153" t="s">
        <v>96</v>
      </c>
      <c r="AV174" s="12" t="s">
        <v>96</v>
      </c>
      <c r="AW174" s="12" t="s">
        <v>40</v>
      </c>
      <c r="AX174" s="12" t="s">
        <v>87</v>
      </c>
      <c r="AY174" s="153" t="s">
        <v>245</v>
      </c>
    </row>
    <row r="175" spans="2:51" s="12" customFormat="1" ht="22.5">
      <c r="B175" s="152"/>
      <c r="D175" s="146" t="s">
        <v>253</v>
      </c>
      <c r="E175" s="153" t="s">
        <v>1</v>
      </c>
      <c r="F175" s="154" t="s">
        <v>2487</v>
      </c>
      <c r="H175" s="155">
        <v>-9.8699999999999992</v>
      </c>
      <c r="I175" s="156"/>
      <c r="L175" s="152"/>
      <c r="M175" s="157"/>
      <c r="T175" s="158"/>
      <c r="AT175" s="153" t="s">
        <v>253</v>
      </c>
      <c r="AU175" s="153" t="s">
        <v>96</v>
      </c>
      <c r="AV175" s="12" t="s">
        <v>96</v>
      </c>
      <c r="AW175" s="12" t="s">
        <v>40</v>
      </c>
      <c r="AX175" s="12" t="s">
        <v>87</v>
      </c>
      <c r="AY175" s="153" t="s">
        <v>245</v>
      </c>
    </row>
    <row r="176" spans="2:51" s="11" customFormat="1" ht="11.25">
      <c r="B176" s="145"/>
      <c r="D176" s="146" t="s">
        <v>253</v>
      </c>
      <c r="E176" s="147" t="s">
        <v>1</v>
      </c>
      <c r="F176" s="148" t="s">
        <v>2488</v>
      </c>
      <c r="H176" s="147" t="s">
        <v>1</v>
      </c>
      <c r="I176" s="149"/>
      <c r="L176" s="145"/>
      <c r="M176" s="150"/>
      <c r="T176" s="151"/>
      <c r="AT176" s="147" t="s">
        <v>253</v>
      </c>
      <c r="AU176" s="147" t="s">
        <v>96</v>
      </c>
      <c r="AV176" s="11" t="s">
        <v>94</v>
      </c>
      <c r="AW176" s="11" t="s">
        <v>40</v>
      </c>
      <c r="AX176" s="11" t="s">
        <v>87</v>
      </c>
      <c r="AY176" s="147" t="s">
        <v>245</v>
      </c>
    </row>
    <row r="177" spans="2:51" s="12" customFormat="1" ht="11.25">
      <c r="B177" s="152"/>
      <c r="D177" s="146" t="s">
        <v>253</v>
      </c>
      <c r="E177" s="153" t="s">
        <v>1</v>
      </c>
      <c r="F177" s="154" t="s">
        <v>2489</v>
      </c>
      <c r="H177" s="155">
        <v>8.7040000000000006</v>
      </c>
      <c r="I177" s="156"/>
      <c r="L177" s="152"/>
      <c r="M177" s="157"/>
      <c r="T177" s="158"/>
      <c r="AT177" s="153" t="s">
        <v>253</v>
      </c>
      <c r="AU177" s="153" t="s">
        <v>96</v>
      </c>
      <c r="AV177" s="12" t="s">
        <v>96</v>
      </c>
      <c r="AW177" s="12" t="s">
        <v>40</v>
      </c>
      <c r="AX177" s="12" t="s">
        <v>87</v>
      </c>
      <c r="AY177" s="153" t="s">
        <v>245</v>
      </c>
    </row>
    <row r="178" spans="2:51" s="11" customFormat="1" ht="11.25">
      <c r="B178" s="145"/>
      <c r="D178" s="146" t="s">
        <v>253</v>
      </c>
      <c r="E178" s="147" t="s">
        <v>1</v>
      </c>
      <c r="F178" s="148" t="s">
        <v>2490</v>
      </c>
      <c r="H178" s="147" t="s">
        <v>1</v>
      </c>
      <c r="I178" s="149"/>
      <c r="L178" s="145"/>
      <c r="M178" s="150"/>
      <c r="T178" s="151"/>
      <c r="AT178" s="147" t="s">
        <v>253</v>
      </c>
      <c r="AU178" s="147" t="s">
        <v>96</v>
      </c>
      <c r="AV178" s="11" t="s">
        <v>94</v>
      </c>
      <c r="AW178" s="11" t="s">
        <v>40</v>
      </c>
      <c r="AX178" s="11" t="s">
        <v>87</v>
      </c>
      <c r="AY178" s="147" t="s">
        <v>245</v>
      </c>
    </row>
    <row r="179" spans="2:51" s="12" customFormat="1" ht="11.25">
      <c r="B179" s="152"/>
      <c r="D179" s="146" t="s">
        <v>253</v>
      </c>
      <c r="E179" s="153" t="s">
        <v>1</v>
      </c>
      <c r="F179" s="154" t="s">
        <v>2491</v>
      </c>
      <c r="H179" s="155">
        <v>52.584000000000003</v>
      </c>
      <c r="I179" s="156"/>
      <c r="L179" s="152"/>
      <c r="M179" s="157"/>
      <c r="T179" s="158"/>
      <c r="AT179" s="153" t="s">
        <v>253</v>
      </c>
      <c r="AU179" s="153" t="s">
        <v>96</v>
      </c>
      <c r="AV179" s="12" t="s">
        <v>96</v>
      </c>
      <c r="AW179" s="12" t="s">
        <v>40</v>
      </c>
      <c r="AX179" s="12" t="s">
        <v>87</v>
      </c>
      <c r="AY179" s="153" t="s">
        <v>245</v>
      </c>
    </row>
    <row r="180" spans="2:51" s="11" customFormat="1" ht="11.25">
      <c r="B180" s="145"/>
      <c r="D180" s="146" t="s">
        <v>253</v>
      </c>
      <c r="E180" s="147" t="s">
        <v>1</v>
      </c>
      <c r="F180" s="148" t="s">
        <v>2492</v>
      </c>
      <c r="H180" s="147" t="s">
        <v>1</v>
      </c>
      <c r="I180" s="149"/>
      <c r="L180" s="145"/>
      <c r="M180" s="150"/>
      <c r="T180" s="151"/>
      <c r="AT180" s="147" t="s">
        <v>253</v>
      </c>
      <c r="AU180" s="147" t="s">
        <v>96</v>
      </c>
      <c r="AV180" s="11" t="s">
        <v>94</v>
      </c>
      <c r="AW180" s="11" t="s">
        <v>40</v>
      </c>
      <c r="AX180" s="11" t="s">
        <v>87</v>
      </c>
      <c r="AY180" s="147" t="s">
        <v>245</v>
      </c>
    </row>
    <row r="181" spans="2:51" s="12" customFormat="1" ht="11.25">
      <c r="B181" s="152"/>
      <c r="D181" s="146" t="s">
        <v>253</v>
      </c>
      <c r="E181" s="153" t="s">
        <v>1</v>
      </c>
      <c r="F181" s="154" t="s">
        <v>2493</v>
      </c>
      <c r="H181" s="155">
        <v>36.21</v>
      </c>
      <c r="I181" s="156"/>
      <c r="L181" s="152"/>
      <c r="M181" s="157"/>
      <c r="T181" s="158"/>
      <c r="AT181" s="153" t="s">
        <v>253</v>
      </c>
      <c r="AU181" s="153" t="s">
        <v>96</v>
      </c>
      <c r="AV181" s="12" t="s">
        <v>96</v>
      </c>
      <c r="AW181" s="12" t="s">
        <v>40</v>
      </c>
      <c r="AX181" s="12" t="s">
        <v>87</v>
      </c>
      <c r="AY181" s="153" t="s">
        <v>245</v>
      </c>
    </row>
    <row r="182" spans="2:51" s="11" customFormat="1" ht="11.25">
      <c r="B182" s="145"/>
      <c r="D182" s="146" t="s">
        <v>253</v>
      </c>
      <c r="E182" s="147" t="s">
        <v>1</v>
      </c>
      <c r="F182" s="148" t="s">
        <v>2494</v>
      </c>
      <c r="H182" s="147" t="s">
        <v>1</v>
      </c>
      <c r="I182" s="149"/>
      <c r="L182" s="145"/>
      <c r="M182" s="150"/>
      <c r="T182" s="151"/>
      <c r="AT182" s="147" t="s">
        <v>253</v>
      </c>
      <c r="AU182" s="147" t="s">
        <v>96</v>
      </c>
      <c r="AV182" s="11" t="s">
        <v>94</v>
      </c>
      <c r="AW182" s="11" t="s">
        <v>40</v>
      </c>
      <c r="AX182" s="11" t="s">
        <v>87</v>
      </c>
      <c r="AY182" s="147" t="s">
        <v>245</v>
      </c>
    </row>
    <row r="183" spans="2:51" s="12" customFormat="1" ht="11.25">
      <c r="B183" s="152"/>
      <c r="D183" s="146" t="s">
        <v>253</v>
      </c>
      <c r="E183" s="153" t="s">
        <v>1</v>
      </c>
      <c r="F183" s="154" t="s">
        <v>2495</v>
      </c>
      <c r="H183" s="155">
        <v>45.694000000000003</v>
      </c>
      <c r="I183" s="156"/>
      <c r="L183" s="152"/>
      <c r="M183" s="157"/>
      <c r="T183" s="158"/>
      <c r="AT183" s="153" t="s">
        <v>253</v>
      </c>
      <c r="AU183" s="153" t="s">
        <v>96</v>
      </c>
      <c r="AV183" s="12" t="s">
        <v>96</v>
      </c>
      <c r="AW183" s="12" t="s">
        <v>40</v>
      </c>
      <c r="AX183" s="12" t="s">
        <v>87</v>
      </c>
      <c r="AY183" s="153" t="s">
        <v>245</v>
      </c>
    </row>
    <row r="184" spans="2:51" s="11" customFormat="1" ht="11.25">
      <c r="B184" s="145"/>
      <c r="D184" s="146" t="s">
        <v>253</v>
      </c>
      <c r="E184" s="147" t="s">
        <v>1</v>
      </c>
      <c r="F184" s="148" t="s">
        <v>2496</v>
      </c>
      <c r="H184" s="147" t="s">
        <v>1</v>
      </c>
      <c r="I184" s="149"/>
      <c r="L184" s="145"/>
      <c r="M184" s="150"/>
      <c r="T184" s="151"/>
      <c r="AT184" s="147" t="s">
        <v>253</v>
      </c>
      <c r="AU184" s="147" t="s">
        <v>96</v>
      </c>
      <c r="AV184" s="11" t="s">
        <v>94</v>
      </c>
      <c r="AW184" s="11" t="s">
        <v>40</v>
      </c>
      <c r="AX184" s="11" t="s">
        <v>87</v>
      </c>
      <c r="AY184" s="147" t="s">
        <v>245</v>
      </c>
    </row>
    <row r="185" spans="2:51" s="12" customFormat="1" ht="11.25">
      <c r="B185" s="152"/>
      <c r="D185" s="146" t="s">
        <v>253</v>
      </c>
      <c r="E185" s="153" t="s">
        <v>1</v>
      </c>
      <c r="F185" s="154" t="s">
        <v>2497</v>
      </c>
      <c r="H185" s="155">
        <v>46.5</v>
      </c>
      <c r="I185" s="156"/>
      <c r="L185" s="152"/>
      <c r="M185" s="157"/>
      <c r="T185" s="158"/>
      <c r="AT185" s="153" t="s">
        <v>253</v>
      </c>
      <c r="AU185" s="153" t="s">
        <v>96</v>
      </c>
      <c r="AV185" s="12" t="s">
        <v>96</v>
      </c>
      <c r="AW185" s="12" t="s">
        <v>40</v>
      </c>
      <c r="AX185" s="12" t="s">
        <v>87</v>
      </c>
      <c r="AY185" s="153" t="s">
        <v>245</v>
      </c>
    </row>
    <row r="186" spans="2:51" s="11" customFormat="1" ht="11.25">
      <c r="B186" s="145"/>
      <c r="D186" s="146" t="s">
        <v>253</v>
      </c>
      <c r="E186" s="147" t="s">
        <v>1</v>
      </c>
      <c r="F186" s="148" t="s">
        <v>2498</v>
      </c>
      <c r="H186" s="147" t="s">
        <v>1</v>
      </c>
      <c r="I186" s="149"/>
      <c r="L186" s="145"/>
      <c r="M186" s="150"/>
      <c r="T186" s="151"/>
      <c r="AT186" s="147" t="s">
        <v>253</v>
      </c>
      <c r="AU186" s="147" t="s">
        <v>96</v>
      </c>
      <c r="AV186" s="11" t="s">
        <v>94</v>
      </c>
      <c r="AW186" s="11" t="s">
        <v>40</v>
      </c>
      <c r="AX186" s="11" t="s">
        <v>87</v>
      </c>
      <c r="AY186" s="147" t="s">
        <v>245</v>
      </c>
    </row>
    <row r="187" spans="2:51" s="12" customFormat="1" ht="11.25">
      <c r="B187" s="152"/>
      <c r="D187" s="146" t="s">
        <v>253</v>
      </c>
      <c r="E187" s="153" t="s">
        <v>1</v>
      </c>
      <c r="F187" s="154" t="s">
        <v>2499</v>
      </c>
      <c r="H187" s="155">
        <v>89.28</v>
      </c>
      <c r="I187" s="156"/>
      <c r="L187" s="152"/>
      <c r="M187" s="157"/>
      <c r="T187" s="158"/>
      <c r="AT187" s="153" t="s">
        <v>253</v>
      </c>
      <c r="AU187" s="153" t="s">
        <v>96</v>
      </c>
      <c r="AV187" s="12" t="s">
        <v>96</v>
      </c>
      <c r="AW187" s="12" t="s">
        <v>40</v>
      </c>
      <c r="AX187" s="12" t="s">
        <v>87</v>
      </c>
      <c r="AY187" s="153" t="s">
        <v>245</v>
      </c>
    </row>
    <row r="188" spans="2:51" s="11" customFormat="1" ht="11.25">
      <c r="B188" s="145"/>
      <c r="D188" s="146" t="s">
        <v>253</v>
      </c>
      <c r="E188" s="147" t="s">
        <v>1</v>
      </c>
      <c r="F188" s="148" t="s">
        <v>2500</v>
      </c>
      <c r="H188" s="147" t="s">
        <v>1</v>
      </c>
      <c r="I188" s="149"/>
      <c r="L188" s="145"/>
      <c r="M188" s="150"/>
      <c r="T188" s="151"/>
      <c r="AT188" s="147" t="s">
        <v>253</v>
      </c>
      <c r="AU188" s="147" t="s">
        <v>96</v>
      </c>
      <c r="AV188" s="11" t="s">
        <v>94</v>
      </c>
      <c r="AW188" s="11" t="s">
        <v>40</v>
      </c>
      <c r="AX188" s="11" t="s">
        <v>87</v>
      </c>
      <c r="AY188" s="147" t="s">
        <v>245</v>
      </c>
    </row>
    <row r="189" spans="2:51" s="12" customFormat="1" ht="11.25">
      <c r="B189" s="152"/>
      <c r="D189" s="146" t="s">
        <v>253</v>
      </c>
      <c r="E189" s="153" t="s">
        <v>1</v>
      </c>
      <c r="F189" s="154" t="s">
        <v>2501</v>
      </c>
      <c r="H189" s="155">
        <v>18.321000000000002</v>
      </c>
      <c r="I189" s="156"/>
      <c r="L189" s="152"/>
      <c r="M189" s="157"/>
      <c r="T189" s="158"/>
      <c r="AT189" s="153" t="s">
        <v>253</v>
      </c>
      <c r="AU189" s="153" t="s">
        <v>96</v>
      </c>
      <c r="AV189" s="12" t="s">
        <v>96</v>
      </c>
      <c r="AW189" s="12" t="s">
        <v>40</v>
      </c>
      <c r="AX189" s="12" t="s">
        <v>87</v>
      </c>
      <c r="AY189" s="153" t="s">
        <v>245</v>
      </c>
    </row>
    <row r="190" spans="2:51" s="15" customFormat="1" ht="11.25">
      <c r="B190" s="177"/>
      <c r="D190" s="146" t="s">
        <v>253</v>
      </c>
      <c r="E190" s="178" t="s">
        <v>2414</v>
      </c>
      <c r="F190" s="179" t="s">
        <v>695</v>
      </c>
      <c r="H190" s="180">
        <v>638.16700000000003</v>
      </c>
      <c r="I190" s="181"/>
      <c r="L190" s="177"/>
      <c r="M190" s="182"/>
      <c r="T190" s="183"/>
      <c r="AT190" s="178" t="s">
        <v>253</v>
      </c>
      <c r="AU190" s="178" t="s">
        <v>96</v>
      </c>
      <c r="AV190" s="15" t="s">
        <v>114</v>
      </c>
      <c r="AW190" s="15" t="s">
        <v>40</v>
      </c>
      <c r="AX190" s="15" t="s">
        <v>87</v>
      </c>
      <c r="AY190" s="178" t="s">
        <v>245</v>
      </c>
    </row>
    <row r="191" spans="2:51" s="11" customFormat="1" ht="11.25">
      <c r="B191" s="145"/>
      <c r="D191" s="146" t="s">
        <v>253</v>
      </c>
      <c r="E191" s="147" t="s">
        <v>1</v>
      </c>
      <c r="F191" s="148" t="s">
        <v>715</v>
      </c>
      <c r="H191" s="147" t="s">
        <v>1</v>
      </c>
      <c r="I191" s="149"/>
      <c r="L191" s="145"/>
      <c r="M191" s="150"/>
      <c r="T191" s="151"/>
      <c r="AT191" s="147" t="s">
        <v>253</v>
      </c>
      <c r="AU191" s="147" t="s">
        <v>96</v>
      </c>
      <c r="AV191" s="11" t="s">
        <v>94</v>
      </c>
      <c r="AW191" s="11" t="s">
        <v>40</v>
      </c>
      <c r="AX191" s="11" t="s">
        <v>87</v>
      </c>
      <c r="AY191" s="147" t="s">
        <v>245</v>
      </c>
    </row>
    <row r="192" spans="2:51" s="12" customFormat="1" ht="11.25">
      <c r="B192" s="152"/>
      <c r="D192" s="146" t="s">
        <v>253</v>
      </c>
      <c r="E192" s="153" t="s">
        <v>1</v>
      </c>
      <c r="F192" s="154" t="s">
        <v>2502</v>
      </c>
      <c r="H192" s="155">
        <v>-163.37100000000001</v>
      </c>
      <c r="I192" s="156"/>
      <c r="L192" s="152"/>
      <c r="M192" s="157"/>
      <c r="T192" s="158"/>
      <c r="AT192" s="153" t="s">
        <v>253</v>
      </c>
      <c r="AU192" s="153" t="s">
        <v>96</v>
      </c>
      <c r="AV192" s="12" t="s">
        <v>96</v>
      </c>
      <c r="AW192" s="12" t="s">
        <v>40</v>
      </c>
      <c r="AX192" s="12" t="s">
        <v>87</v>
      </c>
      <c r="AY192" s="153" t="s">
        <v>245</v>
      </c>
    </row>
    <row r="193" spans="2:65" s="11" customFormat="1" ht="22.5">
      <c r="B193" s="145"/>
      <c r="D193" s="146" t="s">
        <v>253</v>
      </c>
      <c r="E193" s="147" t="s">
        <v>1</v>
      </c>
      <c r="F193" s="148" t="s">
        <v>717</v>
      </c>
      <c r="H193" s="147" t="s">
        <v>1</v>
      </c>
      <c r="I193" s="149"/>
      <c r="L193" s="145"/>
      <c r="M193" s="150"/>
      <c r="T193" s="151"/>
      <c r="AT193" s="147" t="s">
        <v>253</v>
      </c>
      <c r="AU193" s="147" t="s">
        <v>96</v>
      </c>
      <c r="AV193" s="11" t="s">
        <v>94</v>
      </c>
      <c r="AW193" s="11" t="s">
        <v>40</v>
      </c>
      <c r="AX193" s="11" t="s">
        <v>87</v>
      </c>
      <c r="AY193" s="147" t="s">
        <v>245</v>
      </c>
    </row>
    <row r="194" spans="2:65" s="12" customFormat="1" ht="11.25">
      <c r="B194" s="152"/>
      <c r="D194" s="146" t="s">
        <v>253</v>
      </c>
      <c r="E194" s="153" t="s">
        <v>1</v>
      </c>
      <c r="F194" s="154" t="s">
        <v>2466</v>
      </c>
      <c r="H194" s="155">
        <v>-40.843000000000004</v>
      </c>
      <c r="I194" s="156"/>
      <c r="L194" s="152"/>
      <c r="M194" s="157"/>
      <c r="T194" s="158"/>
      <c r="AT194" s="153" t="s">
        <v>253</v>
      </c>
      <c r="AU194" s="153" t="s">
        <v>96</v>
      </c>
      <c r="AV194" s="12" t="s">
        <v>96</v>
      </c>
      <c r="AW194" s="12" t="s">
        <v>40</v>
      </c>
      <c r="AX194" s="12" t="s">
        <v>87</v>
      </c>
      <c r="AY194" s="153" t="s">
        <v>245</v>
      </c>
    </row>
    <row r="195" spans="2:65" s="15" customFormat="1" ht="11.25">
      <c r="B195" s="177"/>
      <c r="D195" s="146" t="s">
        <v>253</v>
      </c>
      <c r="E195" s="178" t="s">
        <v>1</v>
      </c>
      <c r="F195" s="179" t="s">
        <v>695</v>
      </c>
      <c r="H195" s="180">
        <v>-204.214</v>
      </c>
      <c r="I195" s="181"/>
      <c r="L195" s="177"/>
      <c r="M195" s="182"/>
      <c r="T195" s="183"/>
      <c r="AT195" s="178" t="s">
        <v>253</v>
      </c>
      <c r="AU195" s="178" t="s">
        <v>96</v>
      </c>
      <c r="AV195" s="15" t="s">
        <v>114</v>
      </c>
      <c r="AW195" s="15" t="s">
        <v>40</v>
      </c>
      <c r="AX195" s="15" t="s">
        <v>87</v>
      </c>
      <c r="AY195" s="178" t="s">
        <v>245</v>
      </c>
    </row>
    <row r="196" spans="2:65" s="13" customFormat="1" ht="11.25">
      <c r="B196" s="159"/>
      <c r="D196" s="146" t="s">
        <v>253</v>
      </c>
      <c r="E196" s="160" t="s">
        <v>2424</v>
      </c>
      <c r="F196" s="161" t="s">
        <v>718</v>
      </c>
      <c r="H196" s="162">
        <v>433.95299999999997</v>
      </c>
      <c r="I196" s="163"/>
      <c r="L196" s="159"/>
      <c r="M196" s="164"/>
      <c r="T196" s="165"/>
      <c r="AT196" s="160" t="s">
        <v>253</v>
      </c>
      <c r="AU196" s="160" t="s">
        <v>96</v>
      </c>
      <c r="AV196" s="13" t="s">
        <v>251</v>
      </c>
      <c r="AW196" s="13" t="s">
        <v>40</v>
      </c>
      <c r="AX196" s="13" t="s">
        <v>87</v>
      </c>
      <c r="AY196" s="160" t="s">
        <v>245</v>
      </c>
    </row>
    <row r="197" spans="2:65" s="11" customFormat="1" ht="22.5">
      <c r="B197" s="145"/>
      <c r="D197" s="146" t="s">
        <v>253</v>
      </c>
      <c r="E197" s="147" t="s">
        <v>1</v>
      </c>
      <c r="F197" s="148" t="s">
        <v>2503</v>
      </c>
      <c r="H197" s="147" t="s">
        <v>1</v>
      </c>
      <c r="I197" s="149"/>
      <c r="L197" s="145"/>
      <c r="M197" s="150"/>
      <c r="T197" s="151"/>
      <c r="AT197" s="147" t="s">
        <v>253</v>
      </c>
      <c r="AU197" s="147" t="s">
        <v>96</v>
      </c>
      <c r="AV197" s="11" t="s">
        <v>94</v>
      </c>
      <c r="AW197" s="11" t="s">
        <v>40</v>
      </c>
      <c r="AX197" s="11" t="s">
        <v>87</v>
      </c>
      <c r="AY197" s="147" t="s">
        <v>245</v>
      </c>
    </row>
    <row r="198" spans="2:65" s="12" customFormat="1" ht="11.25">
      <c r="B198" s="152"/>
      <c r="D198" s="146" t="s">
        <v>253</v>
      </c>
      <c r="E198" s="153" t="s">
        <v>1</v>
      </c>
      <c r="F198" s="154" t="s">
        <v>2504</v>
      </c>
      <c r="H198" s="155">
        <v>238.67400000000001</v>
      </c>
      <c r="I198" s="156"/>
      <c r="L198" s="152"/>
      <c r="M198" s="157"/>
      <c r="T198" s="158"/>
      <c r="AT198" s="153" t="s">
        <v>253</v>
      </c>
      <c r="AU198" s="153" t="s">
        <v>96</v>
      </c>
      <c r="AV198" s="12" t="s">
        <v>96</v>
      </c>
      <c r="AW198" s="12" t="s">
        <v>40</v>
      </c>
      <c r="AX198" s="12" t="s">
        <v>87</v>
      </c>
      <c r="AY198" s="153" t="s">
        <v>245</v>
      </c>
    </row>
    <row r="199" spans="2:65" s="13" customFormat="1" ht="11.25">
      <c r="B199" s="159"/>
      <c r="D199" s="146" t="s">
        <v>253</v>
      </c>
      <c r="E199" s="160" t="s">
        <v>2430</v>
      </c>
      <c r="F199" s="161" t="s">
        <v>275</v>
      </c>
      <c r="H199" s="162">
        <v>238.67400000000001</v>
      </c>
      <c r="I199" s="163"/>
      <c r="L199" s="159"/>
      <c r="M199" s="164"/>
      <c r="T199" s="165"/>
      <c r="AT199" s="160" t="s">
        <v>253</v>
      </c>
      <c r="AU199" s="160" t="s">
        <v>96</v>
      </c>
      <c r="AV199" s="13" t="s">
        <v>251</v>
      </c>
      <c r="AW199" s="13" t="s">
        <v>40</v>
      </c>
      <c r="AX199" s="13" t="s">
        <v>94</v>
      </c>
      <c r="AY199" s="160" t="s">
        <v>245</v>
      </c>
    </row>
    <row r="200" spans="2:65" s="1" customFormat="1" ht="24.2" customHeight="1">
      <c r="B200" s="33"/>
      <c r="C200" s="132" t="s">
        <v>251</v>
      </c>
      <c r="D200" s="132" t="s">
        <v>246</v>
      </c>
      <c r="E200" s="133" t="s">
        <v>2505</v>
      </c>
      <c r="F200" s="134" t="s">
        <v>2506</v>
      </c>
      <c r="G200" s="135" t="s">
        <v>350</v>
      </c>
      <c r="H200" s="136">
        <v>73.516999999999996</v>
      </c>
      <c r="I200" s="137"/>
      <c r="J200" s="138">
        <f>ROUND(I200*H200,2)</f>
        <v>0</v>
      </c>
      <c r="K200" s="134" t="s">
        <v>250</v>
      </c>
      <c r="L200" s="33"/>
      <c r="M200" s="139" t="s">
        <v>1</v>
      </c>
      <c r="N200" s="140" t="s">
        <v>52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251</v>
      </c>
      <c r="AT200" s="143" t="s">
        <v>246</v>
      </c>
      <c r="AU200" s="143" t="s">
        <v>96</v>
      </c>
      <c r="AY200" s="17" t="s">
        <v>245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94</v>
      </c>
      <c r="BK200" s="144">
        <f>ROUND(I200*H200,2)</f>
        <v>0</v>
      </c>
      <c r="BL200" s="17" t="s">
        <v>251</v>
      </c>
      <c r="BM200" s="143" t="s">
        <v>2507</v>
      </c>
    </row>
    <row r="201" spans="2:65" s="11" customFormat="1" ht="22.5">
      <c r="B201" s="145"/>
      <c r="D201" s="146" t="s">
        <v>253</v>
      </c>
      <c r="E201" s="147" t="s">
        <v>1</v>
      </c>
      <c r="F201" s="148" t="s">
        <v>2508</v>
      </c>
      <c r="H201" s="147" t="s">
        <v>1</v>
      </c>
      <c r="I201" s="149"/>
      <c r="L201" s="145"/>
      <c r="M201" s="150"/>
      <c r="T201" s="151"/>
      <c r="AT201" s="147" t="s">
        <v>253</v>
      </c>
      <c r="AU201" s="147" t="s">
        <v>96</v>
      </c>
      <c r="AV201" s="11" t="s">
        <v>94</v>
      </c>
      <c r="AW201" s="11" t="s">
        <v>40</v>
      </c>
      <c r="AX201" s="11" t="s">
        <v>87</v>
      </c>
      <c r="AY201" s="147" t="s">
        <v>245</v>
      </c>
    </row>
    <row r="202" spans="2:65" s="12" customFormat="1" ht="11.25">
      <c r="B202" s="152"/>
      <c r="D202" s="146" t="s">
        <v>253</v>
      </c>
      <c r="E202" s="153" t="s">
        <v>1</v>
      </c>
      <c r="F202" s="154" t="s">
        <v>2509</v>
      </c>
      <c r="H202" s="155">
        <v>73.516999999999996</v>
      </c>
      <c r="I202" s="156"/>
      <c r="L202" s="152"/>
      <c r="M202" s="157"/>
      <c r="T202" s="158"/>
      <c r="AT202" s="153" t="s">
        <v>253</v>
      </c>
      <c r="AU202" s="153" t="s">
        <v>96</v>
      </c>
      <c r="AV202" s="12" t="s">
        <v>96</v>
      </c>
      <c r="AW202" s="12" t="s">
        <v>40</v>
      </c>
      <c r="AX202" s="12" t="s">
        <v>87</v>
      </c>
      <c r="AY202" s="153" t="s">
        <v>245</v>
      </c>
    </row>
    <row r="203" spans="2:65" s="13" customFormat="1" ht="11.25">
      <c r="B203" s="159"/>
      <c r="D203" s="146" t="s">
        <v>253</v>
      </c>
      <c r="E203" s="160" t="s">
        <v>2435</v>
      </c>
      <c r="F203" s="161" t="s">
        <v>275</v>
      </c>
      <c r="H203" s="162">
        <v>73.516999999999996</v>
      </c>
      <c r="I203" s="163"/>
      <c r="L203" s="159"/>
      <c r="M203" s="164"/>
      <c r="T203" s="165"/>
      <c r="AT203" s="160" t="s">
        <v>253</v>
      </c>
      <c r="AU203" s="160" t="s">
        <v>96</v>
      </c>
      <c r="AV203" s="13" t="s">
        <v>251</v>
      </c>
      <c r="AW203" s="13" t="s">
        <v>40</v>
      </c>
      <c r="AX203" s="13" t="s">
        <v>94</v>
      </c>
      <c r="AY203" s="160" t="s">
        <v>245</v>
      </c>
    </row>
    <row r="204" spans="2:65" s="1" customFormat="1" ht="33" customHeight="1">
      <c r="B204" s="33"/>
      <c r="C204" s="132" t="s">
        <v>268</v>
      </c>
      <c r="D204" s="132" t="s">
        <v>246</v>
      </c>
      <c r="E204" s="133" t="s">
        <v>2510</v>
      </c>
      <c r="F204" s="134" t="s">
        <v>2511</v>
      </c>
      <c r="G204" s="135" t="s">
        <v>350</v>
      </c>
      <c r="H204" s="136">
        <v>195.279</v>
      </c>
      <c r="I204" s="137"/>
      <c r="J204" s="138">
        <f>ROUND(I204*H204,2)</f>
        <v>0</v>
      </c>
      <c r="K204" s="134" t="s">
        <v>250</v>
      </c>
      <c r="L204" s="33"/>
      <c r="M204" s="139" t="s">
        <v>1</v>
      </c>
      <c r="N204" s="140" t="s">
        <v>52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251</v>
      </c>
      <c r="AT204" s="143" t="s">
        <v>246</v>
      </c>
      <c r="AU204" s="143" t="s">
        <v>96</v>
      </c>
      <c r="AY204" s="17" t="s">
        <v>245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94</v>
      </c>
      <c r="BK204" s="144">
        <f>ROUND(I204*H204,2)</f>
        <v>0</v>
      </c>
      <c r="BL204" s="17" t="s">
        <v>251</v>
      </c>
      <c r="BM204" s="143" t="s">
        <v>2512</v>
      </c>
    </row>
    <row r="205" spans="2:65" s="11" customFormat="1" ht="33.75">
      <c r="B205" s="145"/>
      <c r="D205" s="146" t="s">
        <v>253</v>
      </c>
      <c r="E205" s="147" t="s">
        <v>1</v>
      </c>
      <c r="F205" s="148" t="s">
        <v>2469</v>
      </c>
      <c r="H205" s="147" t="s">
        <v>1</v>
      </c>
      <c r="I205" s="149"/>
      <c r="L205" s="145"/>
      <c r="M205" s="150"/>
      <c r="T205" s="151"/>
      <c r="AT205" s="147" t="s">
        <v>253</v>
      </c>
      <c r="AU205" s="147" t="s">
        <v>96</v>
      </c>
      <c r="AV205" s="11" t="s">
        <v>94</v>
      </c>
      <c r="AW205" s="11" t="s">
        <v>40</v>
      </c>
      <c r="AX205" s="11" t="s">
        <v>87</v>
      </c>
      <c r="AY205" s="147" t="s">
        <v>245</v>
      </c>
    </row>
    <row r="206" spans="2:65" s="11" customFormat="1" ht="22.5">
      <c r="B206" s="145"/>
      <c r="D206" s="146" t="s">
        <v>253</v>
      </c>
      <c r="E206" s="147" t="s">
        <v>1</v>
      </c>
      <c r="F206" s="148" t="s">
        <v>2513</v>
      </c>
      <c r="H206" s="147" t="s">
        <v>1</v>
      </c>
      <c r="I206" s="149"/>
      <c r="L206" s="145"/>
      <c r="M206" s="150"/>
      <c r="T206" s="151"/>
      <c r="AT206" s="147" t="s">
        <v>253</v>
      </c>
      <c r="AU206" s="147" t="s">
        <v>96</v>
      </c>
      <c r="AV206" s="11" t="s">
        <v>94</v>
      </c>
      <c r="AW206" s="11" t="s">
        <v>40</v>
      </c>
      <c r="AX206" s="11" t="s">
        <v>87</v>
      </c>
      <c r="AY206" s="147" t="s">
        <v>245</v>
      </c>
    </row>
    <row r="207" spans="2:65" s="12" customFormat="1" ht="11.25">
      <c r="B207" s="152"/>
      <c r="D207" s="146" t="s">
        <v>253</v>
      </c>
      <c r="E207" s="153" t="s">
        <v>1</v>
      </c>
      <c r="F207" s="154" t="s">
        <v>2514</v>
      </c>
      <c r="H207" s="155">
        <v>195.279</v>
      </c>
      <c r="I207" s="156"/>
      <c r="L207" s="152"/>
      <c r="M207" s="157"/>
      <c r="T207" s="158"/>
      <c r="AT207" s="153" t="s">
        <v>253</v>
      </c>
      <c r="AU207" s="153" t="s">
        <v>96</v>
      </c>
      <c r="AV207" s="12" t="s">
        <v>96</v>
      </c>
      <c r="AW207" s="12" t="s">
        <v>40</v>
      </c>
      <c r="AX207" s="12" t="s">
        <v>87</v>
      </c>
      <c r="AY207" s="153" t="s">
        <v>245</v>
      </c>
    </row>
    <row r="208" spans="2:65" s="13" customFormat="1" ht="11.25">
      <c r="B208" s="159"/>
      <c r="D208" s="146" t="s">
        <v>253</v>
      </c>
      <c r="E208" s="160" t="s">
        <v>2437</v>
      </c>
      <c r="F208" s="161" t="s">
        <v>275</v>
      </c>
      <c r="H208" s="162">
        <v>195.279</v>
      </c>
      <c r="I208" s="163"/>
      <c r="L208" s="159"/>
      <c r="M208" s="164"/>
      <c r="T208" s="165"/>
      <c r="AT208" s="160" t="s">
        <v>253</v>
      </c>
      <c r="AU208" s="160" t="s">
        <v>96</v>
      </c>
      <c r="AV208" s="13" t="s">
        <v>251</v>
      </c>
      <c r="AW208" s="13" t="s">
        <v>40</v>
      </c>
      <c r="AX208" s="13" t="s">
        <v>94</v>
      </c>
      <c r="AY208" s="160" t="s">
        <v>245</v>
      </c>
    </row>
    <row r="209" spans="2:65" s="1" customFormat="1" ht="24.2" customHeight="1">
      <c r="B209" s="33"/>
      <c r="C209" s="132" t="s">
        <v>276</v>
      </c>
      <c r="D209" s="132" t="s">
        <v>246</v>
      </c>
      <c r="E209" s="133" t="s">
        <v>721</v>
      </c>
      <c r="F209" s="134" t="s">
        <v>722</v>
      </c>
      <c r="G209" s="135" t="s">
        <v>350</v>
      </c>
      <c r="H209" s="136">
        <v>255.267</v>
      </c>
      <c r="I209" s="137"/>
      <c r="J209" s="138">
        <f>ROUND(I209*H209,2)</f>
        <v>0</v>
      </c>
      <c r="K209" s="134" t="s">
        <v>250</v>
      </c>
      <c r="L209" s="33"/>
      <c r="M209" s="139" t="s">
        <v>1</v>
      </c>
      <c r="N209" s="140" t="s">
        <v>52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251</v>
      </c>
      <c r="AT209" s="143" t="s">
        <v>246</v>
      </c>
      <c r="AU209" s="143" t="s">
        <v>96</v>
      </c>
      <c r="AY209" s="17" t="s">
        <v>245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94</v>
      </c>
      <c r="BK209" s="144">
        <f>ROUND(I209*H209,2)</f>
        <v>0</v>
      </c>
      <c r="BL209" s="17" t="s">
        <v>251</v>
      </c>
      <c r="BM209" s="143" t="s">
        <v>723</v>
      </c>
    </row>
    <row r="210" spans="2:65" s="11" customFormat="1" ht="11.25">
      <c r="B210" s="145"/>
      <c r="D210" s="146" t="s">
        <v>253</v>
      </c>
      <c r="E210" s="147" t="s">
        <v>1</v>
      </c>
      <c r="F210" s="148" t="s">
        <v>724</v>
      </c>
      <c r="H210" s="147" t="s">
        <v>1</v>
      </c>
      <c r="I210" s="149"/>
      <c r="L210" s="145"/>
      <c r="M210" s="150"/>
      <c r="T210" s="151"/>
      <c r="AT210" s="147" t="s">
        <v>253</v>
      </c>
      <c r="AU210" s="147" t="s">
        <v>96</v>
      </c>
      <c r="AV210" s="11" t="s">
        <v>94</v>
      </c>
      <c r="AW210" s="11" t="s">
        <v>40</v>
      </c>
      <c r="AX210" s="11" t="s">
        <v>87</v>
      </c>
      <c r="AY210" s="147" t="s">
        <v>245</v>
      </c>
    </row>
    <row r="211" spans="2:65" s="11" customFormat="1" ht="22.5">
      <c r="B211" s="145"/>
      <c r="D211" s="146" t="s">
        <v>253</v>
      </c>
      <c r="E211" s="147" t="s">
        <v>1</v>
      </c>
      <c r="F211" s="148" t="s">
        <v>725</v>
      </c>
      <c r="H211" s="147" t="s">
        <v>1</v>
      </c>
      <c r="I211" s="149"/>
      <c r="L211" s="145"/>
      <c r="M211" s="150"/>
      <c r="T211" s="151"/>
      <c r="AT211" s="147" t="s">
        <v>253</v>
      </c>
      <c r="AU211" s="147" t="s">
        <v>96</v>
      </c>
      <c r="AV211" s="11" t="s">
        <v>94</v>
      </c>
      <c r="AW211" s="11" t="s">
        <v>40</v>
      </c>
      <c r="AX211" s="11" t="s">
        <v>87</v>
      </c>
      <c r="AY211" s="147" t="s">
        <v>245</v>
      </c>
    </row>
    <row r="212" spans="2:65" s="11" customFormat="1" ht="22.5">
      <c r="B212" s="145"/>
      <c r="D212" s="146" t="s">
        <v>253</v>
      </c>
      <c r="E212" s="147" t="s">
        <v>1</v>
      </c>
      <c r="F212" s="148" t="s">
        <v>726</v>
      </c>
      <c r="H212" s="147" t="s">
        <v>1</v>
      </c>
      <c r="I212" s="149"/>
      <c r="L212" s="145"/>
      <c r="M212" s="150"/>
      <c r="T212" s="151"/>
      <c r="AT212" s="147" t="s">
        <v>253</v>
      </c>
      <c r="AU212" s="147" t="s">
        <v>96</v>
      </c>
      <c r="AV212" s="11" t="s">
        <v>94</v>
      </c>
      <c r="AW212" s="11" t="s">
        <v>40</v>
      </c>
      <c r="AX212" s="11" t="s">
        <v>87</v>
      </c>
      <c r="AY212" s="147" t="s">
        <v>245</v>
      </c>
    </row>
    <row r="213" spans="2:65" s="11" customFormat="1" ht="33.75">
      <c r="B213" s="145"/>
      <c r="D213" s="146" t="s">
        <v>253</v>
      </c>
      <c r="E213" s="147" t="s">
        <v>1</v>
      </c>
      <c r="F213" s="148" t="s">
        <v>727</v>
      </c>
      <c r="H213" s="147" t="s">
        <v>1</v>
      </c>
      <c r="I213" s="149"/>
      <c r="L213" s="145"/>
      <c r="M213" s="150"/>
      <c r="T213" s="151"/>
      <c r="AT213" s="147" t="s">
        <v>253</v>
      </c>
      <c r="AU213" s="147" t="s">
        <v>96</v>
      </c>
      <c r="AV213" s="11" t="s">
        <v>94</v>
      </c>
      <c r="AW213" s="11" t="s">
        <v>40</v>
      </c>
      <c r="AX213" s="11" t="s">
        <v>87</v>
      </c>
      <c r="AY213" s="147" t="s">
        <v>245</v>
      </c>
    </row>
    <row r="214" spans="2:65" s="11" customFormat="1" ht="22.5">
      <c r="B214" s="145"/>
      <c r="D214" s="146" t="s">
        <v>253</v>
      </c>
      <c r="E214" s="147" t="s">
        <v>1</v>
      </c>
      <c r="F214" s="148" t="s">
        <v>728</v>
      </c>
      <c r="H214" s="147" t="s">
        <v>1</v>
      </c>
      <c r="I214" s="149"/>
      <c r="L214" s="145"/>
      <c r="M214" s="150"/>
      <c r="T214" s="151"/>
      <c r="AT214" s="147" t="s">
        <v>253</v>
      </c>
      <c r="AU214" s="147" t="s">
        <v>96</v>
      </c>
      <c r="AV214" s="11" t="s">
        <v>94</v>
      </c>
      <c r="AW214" s="11" t="s">
        <v>40</v>
      </c>
      <c r="AX214" s="11" t="s">
        <v>87</v>
      </c>
      <c r="AY214" s="147" t="s">
        <v>245</v>
      </c>
    </row>
    <row r="215" spans="2:65" s="12" customFormat="1" ht="11.25">
      <c r="B215" s="152"/>
      <c r="D215" s="146" t="s">
        <v>253</v>
      </c>
      <c r="E215" s="153" t="s">
        <v>1</v>
      </c>
      <c r="F215" s="154" t="s">
        <v>729</v>
      </c>
      <c r="H215" s="155">
        <v>127.2</v>
      </c>
      <c r="I215" s="156"/>
      <c r="L215" s="152"/>
      <c r="M215" s="157"/>
      <c r="T215" s="158"/>
      <c r="AT215" s="153" t="s">
        <v>253</v>
      </c>
      <c r="AU215" s="153" t="s">
        <v>96</v>
      </c>
      <c r="AV215" s="12" t="s">
        <v>96</v>
      </c>
      <c r="AW215" s="12" t="s">
        <v>40</v>
      </c>
      <c r="AX215" s="12" t="s">
        <v>87</v>
      </c>
      <c r="AY215" s="153" t="s">
        <v>245</v>
      </c>
    </row>
    <row r="216" spans="2:65" s="11" customFormat="1" ht="33.75">
      <c r="B216" s="145"/>
      <c r="D216" s="146" t="s">
        <v>253</v>
      </c>
      <c r="E216" s="147" t="s">
        <v>1</v>
      </c>
      <c r="F216" s="148" t="s">
        <v>730</v>
      </c>
      <c r="H216" s="147" t="s">
        <v>1</v>
      </c>
      <c r="I216" s="149"/>
      <c r="L216" s="145"/>
      <c r="M216" s="150"/>
      <c r="T216" s="151"/>
      <c r="AT216" s="147" t="s">
        <v>253</v>
      </c>
      <c r="AU216" s="147" t="s">
        <v>96</v>
      </c>
      <c r="AV216" s="11" t="s">
        <v>94</v>
      </c>
      <c r="AW216" s="11" t="s">
        <v>40</v>
      </c>
      <c r="AX216" s="11" t="s">
        <v>87</v>
      </c>
      <c r="AY216" s="147" t="s">
        <v>245</v>
      </c>
    </row>
    <row r="217" spans="2:65" s="12" customFormat="1" ht="22.5">
      <c r="B217" s="152"/>
      <c r="D217" s="146" t="s">
        <v>253</v>
      </c>
      <c r="E217" s="153" t="s">
        <v>1</v>
      </c>
      <c r="F217" s="154" t="s">
        <v>731</v>
      </c>
      <c r="H217" s="155">
        <v>1174.8</v>
      </c>
      <c r="I217" s="156"/>
      <c r="L217" s="152"/>
      <c r="M217" s="157"/>
      <c r="T217" s="158"/>
      <c r="AT217" s="153" t="s">
        <v>253</v>
      </c>
      <c r="AU217" s="153" t="s">
        <v>96</v>
      </c>
      <c r="AV217" s="12" t="s">
        <v>96</v>
      </c>
      <c r="AW217" s="12" t="s">
        <v>40</v>
      </c>
      <c r="AX217" s="12" t="s">
        <v>87</v>
      </c>
      <c r="AY217" s="153" t="s">
        <v>245</v>
      </c>
    </row>
    <row r="218" spans="2:65" s="13" customFormat="1" ht="11.25">
      <c r="B218" s="159"/>
      <c r="D218" s="146" t="s">
        <v>253</v>
      </c>
      <c r="E218" s="160" t="s">
        <v>1</v>
      </c>
      <c r="F218" s="161" t="s">
        <v>2515</v>
      </c>
      <c r="H218" s="162">
        <v>1302</v>
      </c>
      <c r="I218" s="163"/>
      <c r="L218" s="159"/>
      <c r="M218" s="164"/>
      <c r="T218" s="165"/>
      <c r="AT218" s="160" t="s">
        <v>253</v>
      </c>
      <c r="AU218" s="160" t="s">
        <v>96</v>
      </c>
      <c r="AV218" s="13" t="s">
        <v>251</v>
      </c>
      <c r="AW218" s="13" t="s">
        <v>40</v>
      </c>
      <c r="AX218" s="13" t="s">
        <v>87</v>
      </c>
      <c r="AY218" s="160" t="s">
        <v>245</v>
      </c>
    </row>
    <row r="219" spans="2:65" s="11" customFormat="1" ht="22.5">
      <c r="B219" s="145"/>
      <c r="D219" s="146" t="s">
        <v>253</v>
      </c>
      <c r="E219" s="147" t="s">
        <v>1</v>
      </c>
      <c r="F219" s="148" t="s">
        <v>733</v>
      </c>
      <c r="H219" s="147" t="s">
        <v>1</v>
      </c>
      <c r="I219" s="149"/>
      <c r="L219" s="145"/>
      <c r="M219" s="150"/>
      <c r="T219" s="151"/>
      <c r="AT219" s="147" t="s">
        <v>253</v>
      </c>
      <c r="AU219" s="147" t="s">
        <v>96</v>
      </c>
      <c r="AV219" s="11" t="s">
        <v>94</v>
      </c>
      <c r="AW219" s="11" t="s">
        <v>40</v>
      </c>
      <c r="AX219" s="11" t="s">
        <v>87</v>
      </c>
      <c r="AY219" s="147" t="s">
        <v>245</v>
      </c>
    </row>
    <row r="220" spans="2:65" s="12" customFormat="1" ht="11.25">
      <c r="B220" s="152"/>
      <c r="D220" s="146" t="s">
        <v>253</v>
      </c>
      <c r="E220" s="153" t="s">
        <v>1</v>
      </c>
      <c r="F220" s="154" t="s">
        <v>734</v>
      </c>
      <c r="H220" s="155">
        <v>0.39400000000000002</v>
      </c>
      <c r="I220" s="156"/>
      <c r="L220" s="152"/>
      <c r="M220" s="157"/>
      <c r="T220" s="158"/>
      <c r="AT220" s="153" t="s">
        <v>253</v>
      </c>
      <c r="AU220" s="153" t="s">
        <v>96</v>
      </c>
      <c r="AV220" s="12" t="s">
        <v>96</v>
      </c>
      <c r="AW220" s="12" t="s">
        <v>40</v>
      </c>
      <c r="AX220" s="12" t="s">
        <v>87</v>
      </c>
      <c r="AY220" s="153" t="s">
        <v>245</v>
      </c>
    </row>
    <row r="221" spans="2:65" s="13" customFormat="1" ht="22.5">
      <c r="B221" s="159"/>
      <c r="D221" s="146" t="s">
        <v>253</v>
      </c>
      <c r="E221" s="160" t="s">
        <v>1</v>
      </c>
      <c r="F221" s="161" t="s">
        <v>735</v>
      </c>
      <c r="H221" s="162">
        <v>0.39400000000000002</v>
      </c>
      <c r="I221" s="163"/>
      <c r="L221" s="159"/>
      <c r="M221" s="164"/>
      <c r="T221" s="165"/>
      <c r="AT221" s="160" t="s">
        <v>253</v>
      </c>
      <c r="AU221" s="160" t="s">
        <v>96</v>
      </c>
      <c r="AV221" s="13" t="s">
        <v>251</v>
      </c>
      <c r="AW221" s="13" t="s">
        <v>40</v>
      </c>
      <c r="AX221" s="13" t="s">
        <v>87</v>
      </c>
      <c r="AY221" s="160" t="s">
        <v>245</v>
      </c>
    </row>
    <row r="222" spans="2:65" s="13" customFormat="1" ht="11.25">
      <c r="B222" s="159"/>
      <c r="D222" s="146" t="s">
        <v>253</v>
      </c>
      <c r="E222" s="160" t="s">
        <v>1</v>
      </c>
      <c r="F222" s="161" t="s">
        <v>736</v>
      </c>
      <c r="H222" s="162">
        <v>0</v>
      </c>
      <c r="I222" s="163"/>
      <c r="L222" s="159"/>
      <c r="M222" s="164"/>
      <c r="T222" s="165"/>
      <c r="AT222" s="160" t="s">
        <v>253</v>
      </c>
      <c r="AU222" s="160" t="s">
        <v>96</v>
      </c>
      <c r="AV222" s="13" t="s">
        <v>251</v>
      </c>
      <c r="AW222" s="13" t="s">
        <v>40</v>
      </c>
      <c r="AX222" s="13" t="s">
        <v>87</v>
      </c>
      <c r="AY222" s="160" t="s">
        <v>245</v>
      </c>
    </row>
    <row r="223" spans="2:65" s="11" customFormat="1" ht="22.5">
      <c r="B223" s="145"/>
      <c r="D223" s="146" t="s">
        <v>253</v>
      </c>
      <c r="E223" s="147" t="s">
        <v>1</v>
      </c>
      <c r="F223" s="148" t="s">
        <v>737</v>
      </c>
      <c r="H223" s="147" t="s">
        <v>1</v>
      </c>
      <c r="I223" s="149"/>
      <c r="L223" s="145"/>
      <c r="M223" s="150"/>
      <c r="T223" s="151"/>
      <c r="AT223" s="147" t="s">
        <v>253</v>
      </c>
      <c r="AU223" s="147" t="s">
        <v>96</v>
      </c>
      <c r="AV223" s="11" t="s">
        <v>94</v>
      </c>
      <c r="AW223" s="11" t="s">
        <v>40</v>
      </c>
      <c r="AX223" s="11" t="s">
        <v>87</v>
      </c>
      <c r="AY223" s="147" t="s">
        <v>245</v>
      </c>
    </row>
    <row r="224" spans="2:65" s="12" customFormat="1" ht="11.25">
      <c r="B224" s="152"/>
      <c r="D224" s="146" t="s">
        <v>253</v>
      </c>
      <c r="E224" s="153" t="s">
        <v>1</v>
      </c>
      <c r="F224" s="154" t="s">
        <v>2516</v>
      </c>
      <c r="H224" s="155">
        <v>255.267</v>
      </c>
      <c r="I224" s="156"/>
      <c r="L224" s="152"/>
      <c r="M224" s="157"/>
      <c r="T224" s="158"/>
      <c r="AT224" s="153" t="s">
        <v>253</v>
      </c>
      <c r="AU224" s="153" t="s">
        <v>96</v>
      </c>
      <c r="AV224" s="12" t="s">
        <v>96</v>
      </c>
      <c r="AW224" s="12" t="s">
        <v>40</v>
      </c>
      <c r="AX224" s="12" t="s">
        <v>87</v>
      </c>
      <c r="AY224" s="153" t="s">
        <v>245</v>
      </c>
    </row>
    <row r="225" spans="2:65" s="11" customFormat="1" ht="22.5">
      <c r="B225" s="145"/>
      <c r="D225" s="146" t="s">
        <v>253</v>
      </c>
      <c r="E225" s="147" t="s">
        <v>1</v>
      </c>
      <c r="F225" s="148" t="s">
        <v>739</v>
      </c>
      <c r="H225" s="147" t="s">
        <v>1</v>
      </c>
      <c r="I225" s="149"/>
      <c r="L225" s="145"/>
      <c r="M225" s="150"/>
      <c r="T225" s="151"/>
      <c r="AT225" s="147" t="s">
        <v>253</v>
      </c>
      <c r="AU225" s="147" t="s">
        <v>96</v>
      </c>
      <c r="AV225" s="11" t="s">
        <v>94</v>
      </c>
      <c r="AW225" s="11" t="s">
        <v>40</v>
      </c>
      <c r="AX225" s="11" t="s">
        <v>87</v>
      </c>
      <c r="AY225" s="147" t="s">
        <v>245</v>
      </c>
    </row>
    <row r="226" spans="2:65" s="13" customFormat="1" ht="11.25">
      <c r="B226" s="159"/>
      <c r="D226" s="146" t="s">
        <v>253</v>
      </c>
      <c r="E226" s="160" t="s">
        <v>2416</v>
      </c>
      <c r="F226" s="161" t="s">
        <v>740</v>
      </c>
      <c r="H226" s="162">
        <v>255.267</v>
      </c>
      <c r="I226" s="163"/>
      <c r="L226" s="159"/>
      <c r="M226" s="164"/>
      <c r="T226" s="165"/>
      <c r="AT226" s="160" t="s">
        <v>253</v>
      </c>
      <c r="AU226" s="160" t="s">
        <v>96</v>
      </c>
      <c r="AV226" s="13" t="s">
        <v>251</v>
      </c>
      <c r="AW226" s="13" t="s">
        <v>40</v>
      </c>
      <c r="AX226" s="13" t="s">
        <v>94</v>
      </c>
      <c r="AY226" s="160" t="s">
        <v>245</v>
      </c>
    </row>
    <row r="227" spans="2:65" s="1" customFormat="1" ht="24.2" customHeight="1">
      <c r="B227" s="33"/>
      <c r="C227" s="132" t="s">
        <v>283</v>
      </c>
      <c r="D227" s="132" t="s">
        <v>246</v>
      </c>
      <c r="E227" s="133" t="s">
        <v>741</v>
      </c>
      <c r="F227" s="134" t="s">
        <v>742</v>
      </c>
      <c r="G227" s="135" t="s">
        <v>271</v>
      </c>
      <c r="H227" s="136">
        <v>34.395000000000003</v>
      </c>
      <c r="I227" s="137"/>
      <c r="J227" s="138">
        <f>ROUND(I227*H227,2)</f>
        <v>0</v>
      </c>
      <c r="K227" s="134" t="s">
        <v>250</v>
      </c>
      <c r="L227" s="33"/>
      <c r="M227" s="139" t="s">
        <v>1</v>
      </c>
      <c r="N227" s="140" t="s">
        <v>52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251</v>
      </c>
      <c r="AT227" s="143" t="s">
        <v>246</v>
      </c>
      <c r="AU227" s="143" t="s">
        <v>96</v>
      </c>
      <c r="AY227" s="17" t="s">
        <v>245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94</v>
      </c>
      <c r="BK227" s="144">
        <f>ROUND(I227*H227,2)</f>
        <v>0</v>
      </c>
      <c r="BL227" s="17" t="s">
        <v>251</v>
      </c>
      <c r="BM227" s="143" t="s">
        <v>743</v>
      </c>
    </row>
    <row r="228" spans="2:65" s="11" customFormat="1" ht="11.25">
      <c r="B228" s="145"/>
      <c r="D228" s="146" t="s">
        <v>253</v>
      </c>
      <c r="E228" s="147" t="s">
        <v>1</v>
      </c>
      <c r="F228" s="148" t="s">
        <v>744</v>
      </c>
      <c r="H228" s="147" t="s">
        <v>1</v>
      </c>
      <c r="I228" s="149"/>
      <c r="L228" s="145"/>
      <c r="M228" s="150"/>
      <c r="T228" s="151"/>
      <c r="AT228" s="147" t="s">
        <v>253</v>
      </c>
      <c r="AU228" s="147" t="s">
        <v>96</v>
      </c>
      <c r="AV228" s="11" t="s">
        <v>94</v>
      </c>
      <c r="AW228" s="11" t="s">
        <v>40</v>
      </c>
      <c r="AX228" s="11" t="s">
        <v>87</v>
      </c>
      <c r="AY228" s="147" t="s">
        <v>245</v>
      </c>
    </row>
    <row r="229" spans="2:65" s="11" customFormat="1" ht="11.25">
      <c r="B229" s="145"/>
      <c r="D229" s="146" t="s">
        <v>253</v>
      </c>
      <c r="E229" s="147" t="s">
        <v>1</v>
      </c>
      <c r="F229" s="148" t="s">
        <v>745</v>
      </c>
      <c r="H229" s="147" t="s">
        <v>1</v>
      </c>
      <c r="I229" s="149"/>
      <c r="L229" s="145"/>
      <c r="M229" s="150"/>
      <c r="T229" s="151"/>
      <c r="AT229" s="147" t="s">
        <v>253</v>
      </c>
      <c r="AU229" s="147" t="s">
        <v>96</v>
      </c>
      <c r="AV229" s="11" t="s">
        <v>94</v>
      </c>
      <c r="AW229" s="11" t="s">
        <v>40</v>
      </c>
      <c r="AX229" s="11" t="s">
        <v>87</v>
      </c>
      <c r="AY229" s="147" t="s">
        <v>245</v>
      </c>
    </row>
    <row r="230" spans="2:65" s="11" customFormat="1" ht="11.25">
      <c r="B230" s="145"/>
      <c r="D230" s="146" t="s">
        <v>253</v>
      </c>
      <c r="E230" s="147" t="s">
        <v>1</v>
      </c>
      <c r="F230" s="148" t="s">
        <v>746</v>
      </c>
      <c r="H230" s="147" t="s">
        <v>1</v>
      </c>
      <c r="I230" s="149"/>
      <c r="L230" s="145"/>
      <c r="M230" s="150"/>
      <c r="T230" s="151"/>
      <c r="AT230" s="147" t="s">
        <v>253</v>
      </c>
      <c r="AU230" s="147" t="s">
        <v>96</v>
      </c>
      <c r="AV230" s="11" t="s">
        <v>94</v>
      </c>
      <c r="AW230" s="11" t="s">
        <v>40</v>
      </c>
      <c r="AX230" s="11" t="s">
        <v>87</v>
      </c>
      <c r="AY230" s="147" t="s">
        <v>245</v>
      </c>
    </row>
    <row r="231" spans="2:65" s="11" customFormat="1" ht="22.5">
      <c r="B231" s="145"/>
      <c r="D231" s="146" t="s">
        <v>253</v>
      </c>
      <c r="E231" s="147" t="s">
        <v>1</v>
      </c>
      <c r="F231" s="148" t="s">
        <v>747</v>
      </c>
      <c r="H231" s="147" t="s">
        <v>1</v>
      </c>
      <c r="I231" s="149"/>
      <c r="L231" s="145"/>
      <c r="M231" s="150"/>
      <c r="T231" s="151"/>
      <c r="AT231" s="147" t="s">
        <v>253</v>
      </c>
      <c r="AU231" s="147" t="s">
        <v>96</v>
      </c>
      <c r="AV231" s="11" t="s">
        <v>94</v>
      </c>
      <c r="AW231" s="11" t="s">
        <v>40</v>
      </c>
      <c r="AX231" s="11" t="s">
        <v>87</v>
      </c>
      <c r="AY231" s="147" t="s">
        <v>245</v>
      </c>
    </row>
    <row r="232" spans="2:65" s="11" customFormat="1" ht="11.25">
      <c r="B232" s="145"/>
      <c r="D232" s="146" t="s">
        <v>253</v>
      </c>
      <c r="E232" s="147" t="s">
        <v>1</v>
      </c>
      <c r="F232" s="148" t="s">
        <v>2517</v>
      </c>
      <c r="H232" s="147" t="s">
        <v>1</v>
      </c>
      <c r="I232" s="149"/>
      <c r="L232" s="145"/>
      <c r="M232" s="150"/>
      <c r="T232" s="151"/>
      <c r="AT232" s="147" t="s">
        <v>253</v>
      </c>
      <c r="AU232" s="147" t="s">
        <v>96</v>
      </c>
      <c r="AV232" s="11" t="s">
        <v>94</v>
      </c>
      <c r="AW232" s="11" t="s">
        <v>40</v>
      </c>
      <c r="AX232" s="11" t="s">
        <v>87</v>
      </c>
      <c r="AY232" s="147" t="s">
        <v>245</v>
      </c>
    </row>
    <row r="233" spans="2:65" s="12" customFormat="1" ht="11.25">
      <c r="B233" s="152"/>
      <c r="D233" s="146" t="s">
        <v>253</v>
      </c>
      <c r="E233" s="153" t="s">
        <v>1</v>
      </c>
      <c r="F233" s="154" t="s">
        <v>2518</v>
      </c>
      <c r="H233" s="155">
        <v>34.395000000000003</v>
      </c>
      <c r="I233" s="156"/>
      <c r="L233" s="152"/>
      <c r="M233" s="157"/>
      <c r="T233" s="158"/>
      <c r="AT233" s="153" t="s">
        <v>253</v>
      </c>
      <c r="AU233" s="153" t="s">
        <v>96</v>
      </c>
      <c r="AV233" s="12" t="s">
        <v>96</v>
      </c>
      <c r="AW233" s="12" t="s">
        <v>40</v>
      </c>
      <c r="AX233" s="12" t="s">
        <v>87</v>
      </c>
      <c r="AY233" s="153" t="s">
        <v>245</v>
      </c>
    </row>
    <row r="234" spans="2:65" s="13" customFormat="1" ht="11.25">
      <c r="B234" s="159"/>
      <c r="D234" s="146" t="s">
        <v>253</v>
      </c>
      <c r="E234" s="160" t="s">
        <v>1</v>
      </c>
      <c r="F234" s="161" t="s">
        <v>275</v>
      </c>
      <c r="H234" s="162">
        <v>34.395000000000003</v>
      </c>
      <c r="I234" s="163"/>
      <c r="L234" s="159"/>
      <c r="M234" s="164"/>
      <c r="T234" s="165"/>
      <c r="AT234" s="160" t="s">
        <v>253</v>
      </c>
      <c r="AU234" s="160" t="s">
        <v>96</v>
      </c>
      <c r="AV234" s="13" t="s">
        <v>251</v>
      </c>
      <c r="AW234" s="13" t="s">
        <v>40</v>
      </c>
      <c r="AX234" s="13" t="s">
        <v>94</v>
      </c>
      <c r="AY234" s="160" t="s">
        <v>245</v>
      </c>
    </row>
    <row r="235" spans="2:65" s="1" customFormat="1" ht="37.9" customHeight="1">
      <c r="B235" s="33"/>
      <c r="C235" s="132" t="s">
        <v>194</v>
      </c>
      <c r="D235" s="132" t="s">
        <v>246</v>
      </c>
      <c r="E235" s="133" t="s">
        <v>450</v>
      </c>
      <c r="F235" s="134" t="s">
        <v>451</v>
      </c>
      <c r="G235" s="135" t="s">
        <v>350</v>
      </c>
      <c r="H235" s="136">
        <v>369.37099999999998</v>
      </c>
      <c r="I235" s="137"/>
      <c r="J235" s="138">
        <f>ROUND(I235*H235,2)</f>
        <v>0</v>
      </c>
      <c r="K235" s="134" t="s">
        <v>250</v>
      </c>
      <c r="L235" s="33"/>
      <c r="M235" s="139" t="s">
        <v>1</v>
      </c>
      <c r="N235" s="140" t="s">
        <v>52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251</v>
      </c>
      <c r="AT235" s="143" t="s">
        <v>246</v>
      </c>
      <c r="AU235" s="143" t="s">
        <v>96</v>
      </c>
      <c r="AY235" s="17" t="s">
        <v>245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94</v>
      </c>
      <c r="BK235" s="144">
        <f>ROUND(I235*H235,2)</f>
        <v>0</v>
      </c>
      <c r="BL235" s="17" t="s">
        <v>251</v>
      </c>
      <c r="BM235" s="143" t="s">
        <v>750</v>
      </c>
    </row>
    <row r="236" spans="2:65" s="11" customFormat="1" ht="11.25">
      <c r="B236" s="145"/>
      <c r="D236" s="146" t="s">
        <v>253</v>
      </c>
      <c r="E236" s="147" t="s">
        <v>1</v>
      </c>
      <c r="F236" s="148" t="s">
        <v>751</v>
      </c>
      <c r="H236" s="147" t="s">
        <v>1</v>
      </c>
      <c r="I236" s="149"/>
      <c r="L236" s="145"/>
      <c r="M236" s="150"/>
      <c r="T236" s="151"/>
      <c r="AT236" s="147" t="s">
        <v>253</v>
      </c>
      <c r="AU236" s="147" t="s">
        <v>96</v>
      </c>
      <c r="AV236" s="11" t="s">
        <v>94</v>
      </c>
      <c r="AW236" s="11" t="s">
        <v>40</v>
      </c>
      <c r="AX236" s="11" t="s">
        <v>87</v>
      </c>
      <c r="AY236" s="147" t="s">
        <v>245</v>
      </c>
    </row>
    <row r="237" spans="2:65" s="11" customFormat="1" ht="11.25">
      <c r="B237" s="145"/>
      <c r="D237" s="146" t="s">
        <v>253</v>
      </c>
      <c r="E237" s="147" t="s">
        <v>1</v>
      </c>
      <c r="F237" s="148" t="s">
        <v>752</v>
      </c>
      <c r="H237" s="147" t="s">
        <v>1</v>
      </c>
      <c r="I237" s="149"/>
      <c r="L237" s="145"/>
      <c r="M237" s="150"/>
      <c r="T237" s="151"/>
      <c r="AT237" s="147" t="s">
        <v>253</v>
      </c>
      <c r="AU237" s="147" t="s">
        <v>96</v>
      </c>
      <c r="AV237" s="11" t="s">
        <v>94</v>
      </c>
      <c r="AW237" s="11" t="s">
        <v>40</v>
      </c>
      <c r="AX237" s="11" t="s">
        <v>87</v>
      </c>
      <c r="AY237" s="147" t="s">
        <v>245</v>
      </c>
    </row>
    <row r="238" spans="2:65" s="12" customFormat="1" ht="11.25">
      <c r="B238" s="152"/>
      <c r="D238" s="146" t="s">
        <v>253</v>
      </c>
      <c r="E238" s="153" t="s">
        <v>1</v>
      </c>
      <c r="F238" s="154" t="s">
        <v>2433</v>
      </c>
      <c r="H238" s="155">
        <v>89.853999999999999</v>
      </c>
      <c r="I238" s="156"/>
      <c r="L238" s="152"/>
      <c r="M238" s="157"/>
      <c r="T238" s="158"/>
      <c r="AT238" s="153" t="s">
        <v>253</v>
      </c>
      <c r="AU238" s="153" t="s">
        <v>96</v>
      </c>
      <c r="AV238" s="12" t="s">
        <v>96</v>
      </c>
      <c r="AW238" s="12" t="s">
        <v>40</v>
      </c>
      <c r="AX238" s="12" t="s">
        <v>87</v>
      </c>
      <c r="AY238" s="153" t="s">
        <v>245</v>
      </c>
    </row>
    <row r="239" spans="2:65" s="12" customFormat="1" ht="11.25">
      <c r="B239" s="152"/>
      <c r="D239" s="146" t="s">
        <v>253</v>
      </c>
      <c r="E239" s="153" t="s">
        <v>1</v>
      </c>
      <c r="F239" s="154" t="s">
        <v>2430</v>
      </c>
      <c r="H239" s="155">
        <v>238.67400000000001</v>
      </c>
      <c r="I239" s="156"/>
      <c r="L239" s="152"/>
      <c r="M239" s="157"/>
      <c r="T239" s="158"/>
      <c r="AT239" s="153" t="s">
        <v>253</v>
      </c>
      <c r="AU239" s="153" t="s">
        <v>96</v>
      </c>
      <c r="AV239" s="12" t="s">
        <v>96</v>
      </c>
      <c r="AW239" s="12" t="s">
        <v>40</v>
      </c>
      <c r="AX239" s="12" t="s">
        <v>87</v>
      </c>
      <c r="AY239" s="153" t="s">
        <v>245</v>
      </c>
    </row>
    <row r="240" spans="2:65" s="11" customFormat="1" ht="22.5">
      <c r="B240" s="145"/>
      <c r="D240" s="146" t="s">
        <v>253</v>
      </c>
      <c r="E240" s="147" t="s">
        <v>1</v>
      </c>
      <c r="F240" s="148" t="s">
        <v>753</v>
      </c>
      <c r="H240" s="147" t="s">
        <v>1</v>
      </c>
      <c r="I240" s="149"/>
      <c r="L240" s="145"/>
      <c r="M240" s="150"/>
      <c r="T240" s="151"/>
      <c r="AT240" s="147" t="s">
        <v>253</v>
      </c>
      <c r="AU240" s="147" t="s">
        <v>96</v>
      </c>
      <c r="AV240" s="11" t="s">
        <v>94</v>
      </c>
      <c r="AW240" s="11" t="s">
        <v>40</v>
      </c>
      <c r="AX240" s="11" t="s">
        <v>87</v>
      </c>
      <c r="AY240" s="147" t="s">
        <v>245</v>
      </c>
    </row>
    <row r="241" spans="2:65" s="12" customFormat="1" ht="11.25">
      <c r="B241" s="152"/>
      <c r="D241" s="146" t="s">
        <v>253</v>
      </c>
      <c r="E241" s="153" t="s">
        <v>1</v>
      </c>
      <c r="F241" s="154" t="s">
        <v>2426</v>
      </c>
      <c r="H241" s="155">
        <v>40.843000000000004</v>
      </c>
      <c r="I241" s="156"/>
      <c r="L241" s="152"/>
      <c r="M241" s="157"/>
      <c r="T241" s="158"/>
      <c r="AT241" s="153" t="s">
        <v>253</v>
      </c>
      <c r="AU241" s="153" t="s">
        <v>96</v>
      </c>
      <c r="AV241" s="12" t="s">
        <v>96</v>
      </c>
      <c r="AW241" s="12" t="s">
        <v>40</v>
      </c>
      <c r="AX241" s="12" t="s">
        <v>87</v>
      </c>
      <c r="AY241" s="153" t="s">
        <v>245</v>
      </c>
    </row>
    <row r="242" spans="2:65" s="13" customFormat="1" ht="11.25">
      <c r="B242" s="159"/>
      <c r="D242" s="146" t="s">
        <v>253</v>
      </c>
      <c r="E242" s="160" t="s">
        <v>1</v>
      </c>
      <c r="F242" s="161" t="s">
        <v>275</v>
      </c>
      <c r="H242" s="162">
        <v>369.37099999999998</v>
      </c>
      <c r="I242" s="163"/>
      <c r="L242" s="159"/>
      <c r="M242" s="164"/>
      <c r="T242" s="165"/>
      <c r="AT242" s="160" t="s">
        <v>253</v>
      </c>
      <c r="AU242" s="160" t="s">
        <v>96</v>
      </c>
      <c r="AV242" s="13" t="s">
        <v>251</v>
      </c>
      <c r="AW242" s="13" t="s">
        <v>40</v>
      </c>
      <c r="AX242" s="13" t="s">
        <v>94</v>
      </c>
      <c r="AY242" s="160" t="s">
        <v>245</v>
      </c>
    </row>
    <row r="243" spans="2:65" s="1" customFormat="1" ht="37.9" customHeight="1">
      <c r="B243" s="33"/>
      <c r="C243" s="132" t="s">
        <v>189</v>
      </c>
      <c r="D243" s="132" t="s">
        <v>246</v>
      </c>
      <c r="E243" s="133" t="s">
        <v>2519</v>
      </c>
      <c r="F243" s="134" t="s">
        <v>2520</v>
      </c>
      <c r="G243" s="135" t="s">
        <v>350</v>
      </c>
      <c r="H243" s="136">
        <v>359.80500000000001</v>
      </c>
      <c r="I243" s="137"/>
      <c r="J243" s="138">
        <f>ROUND(I243*H243,2)</f>
        <v>0</v>
      </c>
      <c r="K243" s="134" t="s">
        <v>250</v>
      </c>
      <c r="L243" s="33"/>
      <c r="M243" s="139" t="s">
        <v>1</v>
      </c>
      <c r="N243" s="140" t="s">
        <v>52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251</v>
      </c>
      <c r="AT243" s="143" t="s">
        <v>246</v>
      </c>
      <c r="AU243" s="143" t="s">
        <v>96</v>
      </c>
      <c r="AY243" s="17" t="s">
        <v>245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94</v>
      </c>
      <c r="BK243" s="144">
        <f>ROUND(I243*H243,2)</f>
        <v>0</v>
      </c>
      <c r="BL243" s="17" t="s">
        <v>251</v>
      </c>
      <c r="BM243" s="143" t="s">
        <v>2521</v>
      </c>
    </row>
    <row r="244" spans="2:65" s="11" customFormat="1" ht="22.5">
      <c r="B244" s="145"/>
      <c r="D244" s="146" t="s">
        <v>253</v>
      </c>
      <c r="E244" s="147" t="s">
        <v>1</v>
      </c>
      <c r="F244" s="148" t="s">
        <v>2522</v>
      </c>
      <c r="H244" s="147" t="s">
        <v>1</v>
      </c>
      <c r="I244" s="149"/>
      <c r="L244" s="145"/>
      <c r="M244" s="150"/>
      <c r="T244" s="151"/>
      <c r="AT244" s="147" t="s">
        <v>253</v>
      </c>
      <c r="AU244" s="147" t="s">
        <v>96</v>
      </c>
      <c r="AV244" s="11" t="s">
        <v>94</v>
      </c>
      <c r="AW244" s="11" t="s">
        <v>40</v>
      </c>
      <c r="AX244" s="11" t="s">
        <v>87</v>
      </c>
      <c r="AY244" s="147" t="s">
        <v>245</v>
      </c>
    </row>
    <row r="245" spans="2:65" s="11" customFormat="1" ht="11.25">
      <c r="B245" s="145"/>
      <c r="D245" s="146" t="s">
        <v>253</v>
      </c>
      <c r="E245" s="147" t="s">
        <v>1</v>
      </c>
      <c r="F245" s="148" t="s">
        <v>2523</v>
      </c>
      <c r="H245" s="147" t="s">
        <v>1</v>
      </c>
      <c r="I245" s="149"/>
      <c r="L245" s="145"/>
      <c r="M245" s="150"/>
      <c r="T245" s="151"/>
      <c r="AT245" s="147" t="s">
        <v>253</v>
      </c>
      <c r="AU245" s="147" t="s">
        <v>96</v>
      </c>
      <c r="AV245" s="11" t="s">
        <v>94</v>
      </c>
      <c r="AW245" s="11" t="s">
        <v>40</v>
      </c>
      <c r="AX245" s="11" t="s">
        <v>87</v>
      </c>
      <c r="AY245" s="147" t="s">
        <v>245</v>
      </c>
    </row>
    <row r="246" spans="2:65" s="12" customFormat="1" ht="11.25">
      <c r="B246" s="152"/>
      <c r="D246" s="146" t="s">
        <v>253</v>
      </c>
      <c r="E246" s="153" t="s">
        <v>1</v>
      </c>
      <c r="F246" s="154" t="s">
        <v>2435</v>
      </c>
      <c r="H246" s="155">
        <v>73.516999999999996</v>
      </c>
      <c r="I246" s="156"/>
      <c r="L246" s="152"/>
      <c r="M246" s="157"/>
      <c r="T246" s="158"/>
      <c r="AT246" s="153" t="s">
        <v>253</v>
      </c>
      <c r="AU246" s="153" t="s">
        <v>96</v>
      </c>
      <c r="AV246" s="12" t="s">
        <v>96</v>
      </c>
      <c r="AW246" s="12" t="s">
        <v>40</v>
      </c>
      <c r="AX246" s="12" t="s">
        <v>87</v>
      </c>
      <c r="AY246" s="153" t="s">
        <v>245</v>
      </c>
    </row>
    <row r="247" spans="2:65" s="12" customFormat="1" ht="11.25">
      <c r="B247" s="152"/>
      <c r="D247" s="146" t="s">
        <v>253</v>
      </c>
      <c r="E247" s="153" t="s">
        <v>1</v>
      </c>
      <c r="F247" s="154" t="s">
        <v>2437</v>
      </c>
      <c r="H247" s="155">
        <v>195.279</v>
      </c>
      <c r="I247" s="156"/>
      <c r="L247" s="152"/>
      <c r="M247" s="157"/>
      <c r="T247" s="158"/>
      <c r="AT247" s="153" t="s">
        <v>253</v>
      </c>
      <c r="AU247" s="153" t="s">
        <v>96</v>
      </c>
      <c r="AV247" s="12" t="s">
        <v>96</v>
      </c>
      <c r="AW247" s="12" t="s">
        <v>40</v>
      </c>
      <c r="AX247" s="12" t="s">
        <v>87</v>
      </c>
      <c r="AY247" s="153" t="s">
        <v>245</v>
      </c>
    </row>
    <row r="248" spans="2:65" s="15" customFormat="1" ht="11.25">
      <c r="B248" s="177"/>
      <c r="D248" s="146" t="s">
        <v>253</v>
      </c>
      <c r="E248" s="178" t="s">
        <v>1</v>
      </c>
      <c r="F248" s="179" t="s">
        <v>2524</v>
      </c>
      <c r="H248" s="180">
        <v>268.79599999999999</v>
      </c>
      <c r="I248" s="181"/>
      <c r="L248" s="177"/>
      <c r="M248" s="182"/>
      <c r="T248" s="183"/>
      <c r="AT248" s="178" t="s">
        <v>253</v>
      </c>
      <c r="AU248" s="178" t="s">
        <v>96</v>
      </c>
      <c r="AV248" s="15" t="s">
        <v>114</v>
      </c>
      <c r="AW248" s="15" t="s">
        <v>40</v>
      </c>
      <c r="AX248" s="15" t="s">
        <v>87</v>
      </c>
      <c r="AY248" s="178" t="s">
        <v>245</v>
      </c>
    </row>
    <row r="249" spans="2:65" s="11" customFormat="1" ht="22.5">
      <c r="B249" s="145"/>
      <c r="D249" s="146" t="s">
        <v>253</v>
      </c>
      <c r="E249" s="147" t="s">
        <v>1</v>
      </c>
      <c r="F249" s="148" t="s">
        <v>2525</v>
      </c>
      <c r="H249" s="147" t="s">
        <v>1</v>
      </c>
      <c r="I249" s="149"/>
      <c r="L249" s="145"/>
      <c r="M249" s="150"/>
      <c r="T249" s="151"/>
      <c r="AT249" s="147" t="s">
        <v>253</v>
      </c>
      <c r="AU249" s="147" t="s">
        <v>96</v>
      </c>
      <c r="AV249" s="11" t="s">
        <v>94</v>
      </c>
      <c r="AW249" s="11" t="s">
        <v>40</v>
      </c>
      <c r="AX249" s="11" t="s">
        <v>87</v>
      </c>
      <c r="AY249" s="147" t="s">
        <v>245</v>
      </c>
    </row>
    <row r="250" spans="2:65" s="12" customFormat="1" ht="11.25">
      <c r="B250" s="152"/>
      <c r="D250" s="146" t="s">
        <v>253</v>
      </c>
      <c r="E250" s="153" t="s">
        <v>1</v>
      </c>
      <c r="F250" s="154" t="s">
        <v>2442</v>
      </c>
      <c r="H250" s="155">
        <v>91.009</v>
      </c>
      <c r="I250" s="156"/>
      <c r="L250" s="152"/>
      <c r="M250" s="157"/>
      <c r="T250" s="158"/>
      <c r="AT250" s="153" t="s">
        <v>253</v>
      </c>
      <c r="AU250" s="153" t="s">
        <v>96</v>
      </c>
      <c r="AV250" s="12" t="s">
        <v>96</v>
      </c>
      <c r="AW250" s="12" t="s">
        <v>40</v>
      </c>
      <c r="AX250" s="12" t="s">
        <v>87</v>
      </c>
      <c r="AY250" s="153" t="s">
        <v>245</v>
      </c>
    </row>
    <row r="251" spans="2:65" s="15" customFormat="1" ht="11.25">
      <c r="B251" s="177"/>
      <c r="D251" s="146" t="s">
        <v>253</v>
      </c>
      <c r="E251" s="178" t="s">
        <v>1</v>
      </c>
      <c r="F251" s="179" t="s">
        <v>695</v>
      </c>
      <c r="H251" s="180">
        <v>91.009</v>
      </c>
      <c r="I251" s="181"/>
      <c r="L251" s="177"/>
      <c r="M251" s="182"/>
      <c r="T251" s="183"/>
      <c r="AT251" s="178" t="s">
        <v>253</v>
      </c>
      <c r="AU251" s="178" t="s">
        <v>96</v>
      </c>
      <c r="AV251" s="15" t="s">
        <v>114</v>
      </c>
      <c r="AW251" s="15" t="s">
        <v>40</v>
      </c>
      <c r="AX251" s="15" t="s">
        <v>87</v>
      </c>
      <c r="AY251" s="178" t="s">
        <v>245</v>
      </c>
    </row>
    <row r="252" spans="2:65" s="13" customFormat="1" ht="11.25">
      <c r="B252" s="159"/>
      <c r="D252" s="146" t="s">
        <v>253</v>
      </c>
      <c r="E252" s="160" t="s">
        <v>1</v>
      </c>
      <c r="F252" s="161" t="s">
        <v>275</v>
      </c>
      <c r="H252" s="162">
        <v>359.80500000000001</v>
      </c>
      <c r="I252" s="163"/>
      <c r="L252" s="159"/>
      <c r="M252" s="164"/>
      <c r="T252" s="165"/>
      <c r="AT252" s="160" t="s">
        <v>253</v>
      </c>
      <c r="AU252" s="160" t="s">
        <v>96</v>
      </c>
      <c r="AV252" s="13" t="s">
        <v>251</v>
      </c>
      <c r="AW252" s="13" t="s">
        <v>40</v>
      </c>
      <c r="AX252" s="13" t="s">
        <v>94</v>
      </c>
      <c r="AY252" s="160" t="s">
        <v>245</v>
      </c>
    </row>
    <row r="253" spans="2:65" s="1" customFormat="1" ht="37.9" customHeight="1">
      <c r="B253" s="33"/>
      <c r="C253" s="132" t="s">
        <v>296</v>
      </c>
      <c r="D253" s="132" t="s">
        <v>246</v>
      </c>
      <c r="E253" s="133" t="s">
        <v>2526</v>
      </c>
      <c r="F253" s="134" t="s">
        <v>2527</v>
      </c>
      <c r="G253" s="135" t="s">
        <v>350</v>
      </c>
      <c r="H253" s="136">
        <v>18.202000000000002</v>
      </c>
      <c r="I253" s="137"/>
      <c r="J253" s="138">
        <f>ROUND(I253*H253,2)</f>
        <v>0</v>
      </c>
      <c r="K253" s="134" t="s">
        <v>250</v>
      </c>
      <c r="L253" s="33"/>
      <c r="M253" s="139" t="s">
        <v>1</v>
      </c>
      <c r="N253" s="140" t="s">
        <v>52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251</v>
      </c>
      <c r="AT253" s="143" t="s">
        <v>246</v>
      </c>
      <c r="AU253" s="143" t="s">
        <v>96</v>
      </c>
      <c r="AY253" s="17" t="s">
        <v>245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94</v>
      </c>
      <c r="BK253" s="144">
        <f>ROUND(I253*H253,2)</f>
        <v>0</v>
      </c>
      <c r="BL253" s="17" t="s">
        <v>251</v>
      </c>
      <c r="BM253" s="143" t="s">
        <v>2528</v>
      </c>
    </row>
    <row r="254" spans="2:65" s="11" customFormat="1" ht="22.5">
      <c r="B254" s="145"/>
      <c r="D254" s="146" t="s">
        <v>253</v>
      </c>
      <c r="E254" s="147" t="s">
        <v>1</v>
      </c>
      <c r="F254" s="148" t="s">
        <v>2529</v>
      </c>
      <c r="H254" s="147" t="s">
        <v>1</v>
      </c>
      <c r="I254" s="149"/>
      <c r="L254" s="145"/>
      <c r="M254" s="150"/>
      <c r="T254" s="151"/>
      <c r="AT254" s="147" t="s">
        <v>253</v>
      </c>
      <c r="AU254" s="147" t="s">
        <v>96</v>
      </c>
      <c r="AV254" s="11" t="s">
        <v>94</v>
      </c>
      <c r="AW254" s="11" t="s">
        <v>40</v>
      </c>
      <c r="AX254" s="11" t="s">
        <v>87</v>
      </c>
      <c r="AY254" s="147" t="s">
        <v>245</v>
      </c>
    </row>
    <row r="255" spans="2:65" s="12" customFormat="1" ht="11.25">
      <c r="B255" s="152"/>
      <c r="D255" s="146" t="s">
        <v>253</v>
      </c>
      <c r="E255" s="153" t="s">
        <v>1</v>
      </c>
      <c r="F255" s="154" t="s">
        <v>2530</v>
      </c>
      <c r="H255" s="155">
        <v>18.202000000000002</v>
      </c>
      <c r="I255" s="156"/>
      <c r="L255" s="152"/>
      <c r="M255" s="157"/>
      <c r="T255" s="158"/>
      <c r="AT255" s="153" t="s">
        <v>253</v>
      </c>
      <c r="AU255" s="153" t="s">
        <v>96</v>
      </c>
      <c r="AV255" s="12" t="s">
        <v>96</v>
      </c>
      <c r="AW255" s="12" t="s">
        <v>40</v>
      </c>
      <c r="AX255" s="12" t="s">
        <v>87</v>
      </c>
      <c r="AY255" s="153" t="s">
        <v>245</v>
      </c>
    </row>
    <row r="256" spans="2:65" s="13" customFormat="1" ht="11.25">
      <c r="B256" s="159"/>
      <c r="D256" s="146" t="s">
        <v>253</v>
      </c>
      <c r="E256" s="160" t="s">
        <v>2446</v>
      </c>
      <c r="F256" s="161" t="s">
        <v>275</v>
      </c>
      <c r="H256" s="162">
        <v>18.202000000000002</v>
      </c>
      <c r="I256" s="163"/>
      <c r="L256" s="159"/>
      <c r="M256" s="164"/>
      <c r="T256" s="165"/>
      <c r="AT256" s="160" t="s">
        <v>253</v>
      </c>
      <c r="AU256" s="160" t="s">
        <v>96</v>
      </c>
      <c r="AV256" s="13" t="s">
        <v>251</v>
      </c>
      <c r="AW256" s="13" t="s">
        <v>40</v>
      </c>
      <c r="AX256" s="13" t="s">
        <v>94</v>
      </c>
      <c r="AY256" s="160" t="s">
        <v>245</v>
      </c>
    </row>
    <row r="257" spans="2:65" s="1" customFormat="1" ht="37.9" customHeight="1">
      <c r="B257" s="33"/>
      <c r="C257" s="132" t="s">
        <v>301</v>
      </c>
      <c r="D257" s="132" t="s">
        <v>246</v>
      </c>
      <c r="E257" s="133" t="s">
        <v>2531</v>
      </c>
      <c r="F257" s="134" t="s">
        <v>2532</v>
      </c>
      <c r="G257" s="135" t="s">
        <v>350</v>
      </c>
      <c r="H257" s="136">
        <v>309.43400000000003</v>
      </c>
      <c r="I257" s="137"/>
      <c r="J257" s="138">
        <f>ROUND(I257*H257,2)</f>
        <v>0</v>
      </c>
      <c r="K257" s="134" t="s">
        <v>250</v>
      </c>
      <c r="L257" s="33"/>
      <c r="M257" s="139" t="s">
        <v>1</v>
      </c>
      <c r="N257" s="140" t="s">
        <v>52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251</v>
      </c>
      <c r="AT257" s="143" t="s">
        <v>246</v>
      </c>
      <c r="AU257" s="143" t="s">
        <v>96</v>
      </c>
      <c r="AY257" s="17" t="s">
        <v>245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94</v>
      </c>
      <c r="BK257" s="144">
        <f>ROUND(I257*H257,2)</f>
        <v>0</v>
      </c>
      <c r="BL257" s="17" t="s">
        <v>251</v>
      </c>
      <c r="BM257" s="143" t="s">
        <v>2533</v>
      </c>
    </row>
    <row r="258" spans="2:65" s="11" customFormat="1" ht="11.25">
      <c r="B258" s="145"/>
      <c r="D258" s="146" t="s">
        <v>253</v>
      </c>
      <c r="E258" s="147" t="s">
        <v>1</v>
      </c>
      <c r="F258" s="148" t="s">
        <v>2534</v>
      </c>
      <c r="H258" s="147" t="s">
        <v>1</v>
      </c>
      <c r="I258" s="149"/>
      <c r="L258" s="145"/>
      <c r="M258" s="150"/>
      <c r="T258" s="151"/>
      <c r="AT258" s="147" t="s">
        <v>253</v>
      </c>
      <c r="AU258" s="147" t="s">
        <v>96</v>
      </c>
      <c r="AV258" s="11" t="s">
        <v>94</v>
      </c>
      <c r="AW258" s="11" t="s">
        <v>40</v>
      </c>
      <c r="AX258" s="11" t="s">
        <v>87</v>
      </c>
      <c r="AY258" s="147" t="s">
        <v>245</v>
      </c>
    </row>
    <row r="259" spans="2:65" s="12" customFormat="1" ht="11.25">
      <c r="B259" s="152"/>
      <c r="D259" s="146" t="s">
        <v>253</v>
      </c>
      <c r="E259" s="153" t="s">
        <v>1</v>
      </c>
      <c r="F259" s="154" t="s">
        <v>2535</v>
      </c>
      <c r="H259" s="155">
        <v>309.43400000000003</v>
      </c>
      <c r="I259" s="156"/>
      <c r="L259" s="152"/>
      <c r="M259" s="157"/>
      <c r="T259" s="158"/>
      <c r="AT259" s="153" t="s">
        <v>253</v>
      </c>
      <c r="AU259" s="153" t="s">
        <v>96</v>
      </c>
      <c r="AV259" s="12" t="s">
        <v>96</v>
      </c>
      <c r="AW259" s="12" t="s">
        <v>40</v>
      </c>
      <c r="AX259" s="12" t="s">
        <v>94</v>
      </c>
      <c r="AY259" s="153" t="s">
        <v>245</v>
      </c>
    </row>
    <row r="260" spans="2:65" s="1" customFormat="1" ht="24.2" customHeight="1">
      <c r="B260" s="33"/>
      <c r="C260" s="132" t="s">
        <v>8</v>
      </c>
      <c r="D260" s="132" t="s">
        <v>246</v>
      </c>
      <c r="E260" s="133" t="s">
        <v>483</v>
      </c>
      <c r="F260" s="134" t="s">
        <v>484</v>
      </c>
      <c r="G260" s="135" t="s">
        <v>350</v>
      </c>
      <c r="H260" s="136">
        <v>130.697</v>
      </c>
      <c r="I260" s="137"/>
      <c r="J260" s="138">
        <f>ROUND(I260*H260,2)</f>
        <v>0</v>
      </c>
      <c r="K260" s="134" t="s">
        <v>250</v>
      </c>
      <c r="L260" s="33"/>
      <c r="M260" s="139" t="s">
        <v>1</v>
      </c>
      <c r="N260" s="140" t="s">
        <v>52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251</v>
      </c>
      <c r="AT260" s="143" t="s">
        <v>246</v>
      </c>
      <c r="AU260" s="143" t="s">
        <v>96</v>
      </c>
      <c r="AY260" s="17" t="s">
        <v>245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94</v>
      </c>
      <c r="BK260" s="144">
        <f>ROUND(I260*H260,2)</f>
        <v>0</v>
      </c>
      <c r="BL260" s="17" t="s">
        <v>251</v>
      </c>
      <c r="BM260" s="143" t="s">
        <v>754</v>
      </c>
    </row>
    <row r="261" spans="2:65" s="11" customFormat="1" ht="22.5">
      <c r="B261" s="145"/>
      <c r="D261" s="146" t="s">
        <v>253</v>
      </c>
      <c r="E261" s="147" t="s">
        <v>1</v>
      </c>
      <c r="F261" s="148" t="s">
        <v>755</v>
      </c>
      <c r="H261" s="147" t="s">
        <v>1</v>
      </c>
      <c r="I261" s="149"/>
      <c r="L261" s="145"/>
      <c r="M261" s="150"/>
      <c r="T261" s="151"/>
      <c r="AT261" s="147" t="s">
        <v>253</v>
      </c>
      <c r="AU261" s="147" t="s">
        <v>96</v>
      </c>
      <c r="AV261" s="11" t="s">
        <v>94</v>
      </c>
      <c r="AW261" s="11" t="s">
        <v>40</v>
      </c>
      <c r="AX261" s="11" t="s">
        <v>87</v>
      </c>
      <c r="AY261" s="147" t="s">
        <v>245</v>
      </c>
    </row>
    <row r="262" spans="2:65" s="11" customFormat="1" ht="11.25">
      <c r="B262" s="145"/>
      <c r="D262" s="146" t="s">
        <v>253</v>
      </c>
      <c r="E262" s="147" t="s">
        <v>1</v>
      </c>
      <c r="F262" s="148" t="s">
        <v>756</v>
      </c>
      <c r="H262" s="147" t="s">
        <v>1</v>
      </c>
      <c r="I262" s="149"/>
      <c r="L262" s="145"/>
      <c r="M262" s="150"/>
      <c r="T262" s="151"/>
      <c r="AT262" s="147" t="s">
        <v>253</v>
      </c>
      <c r="AU262" s="147" t="s">
        <v>96</v>
      </c>
      <c r="AV262" s="11" t="s">
        <v>94</v>
      </c>
      <c r="AW262" s="11" t="s">
        <v>40</v>
      </c>
      <c r="AX262" s="11" t="s">
        <v>87</v>
      </c>
      <c r="AY262" s="147" t="s">
        <v>245</v>
      </c>
    </row>
    <row r="263" spans="2:65" s="12" customFormat="1" ht="11.25">
      <c r="B263" s="152"/>
      <c r="D263" s="146" t="s">
        <v>253</v>
      </c>
      <c r="E263" s="153" t="s">
        <v>1</v>
      </c>
      <c r="F263" s="154" t="s">
        <v>2433</v>
      </c>
      <c r="H263" s="155">
        <v>89.853999999999999</v>
      </c>
      <c r="I263" s="156"/>
      <c r="L263" s="152"/>
      <c r="M263" s="157"/>
      <c r="T263" s="158"/>
      <c r="AT263" s="153" t="s">
        <v>253</v>
      </c>
      <c r="AU263" s="153" t="s">
        <v>96</v>
      </c>
      <c r="AV263" s="12" t="s">
        <v>96</v>
      </c>
      <c r="AW263" s="12" t="s">
        <v>40</v>
      </c>
      <c r="AX263" s="12" t="s">
        <v>87</v>
      </c>
      <c r="AY263" s="153" t="s">
        <v>245</v>
      </c>
    </row>
    <row r="264" spans="2:65" s="11" customFormat="1" ht="22.5">
      <c r="B264" s="145"/>
      <c r="D264" s="146" t="s">
        <v>253</v>
      </c>
      <c r="E264" s="147" t="s">
        <v>1</v>
      </c>
      <c r="F264" s="148" t="s">
        <v>757</v>
      </c>
      <c r="H264" s="147" t="s">
        <v>1</v>
      </c>
      <c r="I264" s="149"/>
      <c r="L264" s="145"/>
      <c r="M264" s="150"/>
      <c r="T264" s="151"/>
      <c r="AT264" s="147" t="s">
        <v>253</v>
      </c>
      <c r="AU264" s="147" t="s">
        <v>96</v>
      </c>
      <c r="AV264" s="11" t="s">
        <v>94</v>
      </c>
      <c r="AW264" s="11" t="s">
        <v>40</v>
      </c>
      <c r="AX264" s="11" t="s">
        <v>87</v>
      </c>
      <c r="AY264" s="147" t="s">
        <v>245</v>
      </c>
    </row>
    <row r="265" spans="2:65" s="12" customFormat="1" ht="11.25">
      <c r="B265" s="152"/>
      <c r="D265" s="146" t="s">
        <v>253</v>
      </c>
      <c r="E265" s="153" t="s">
        <v>1</v>
      </c>
      <c r="F265" s="154" t="s">
        <v>2426</v>
      </c>
      <c r="H265" s="155">
        <v>40.843000000000004</v>
      </c>
      <c r="I265" s="156"/>
      <c r="L265" s="152"/>
      <c r="M265" s="157"/>
      <c r="T265" s="158"/>
      <c r="AT265" s="153" t="s">
        <v>253</v>
      </c>
      <c r="AU265" s="153" t="s">
        <v>96</v>
      </c>
      <c r="AV265" s="12" t="s">
        <v>96</v>
      </c>
      <c r="AW265" s="12" t="s">
        <v>40</v>
      </c>
      <c r="AX265" s="12" t="s">
        <v>87</v>
      </c>
      <c r="AY265" s="153" t="s">
        <v>245</v>
      </c>
    </row>
    <row r="266" spans="2:65" s="13" customFormat="1" ht="11.25">
      <c r="B266" s="159"/>
      <c r="D266" s="146" t="s">
        <v>253</v>
      </c>
      <c r="E266" s="160" t="s">
        <v>1</v>
      </c>
      <c r="F266" s="161" t="s">
        <v>275</v>
      </c>
      <c r="H266" s="162">
        <v>130.697</v>
      </c>
      <c r="I266" s="163"/>
      <c r="L266" s="159"/>
      <c r="M266" s="164"/>
      <c r="T266" s="165"/>
      <c r="AT266" s="160" t="s">
        <v>253</v>
      </c>
      <c r="AU266" s="160" t="s">
        <v>96</v>
      </c>
      <c r="AV266" s="13" t="s">
        <v>251</v>
      </c>
      <c r="AW266" s="13" t="s">
        <v>40</v>
      </c>
      <c r="AX266" s="13" t="s">
        <v>94</v>
      </c>
      <c r="AY266" s="160" t="s">
        <v>245</v>
      </c>
    </row>
    <row r="267" spans="2:65" s="1" customFormat="1" ht="24.2" customHeight="1">
      <c r="B267" s="33"/>
      <c r="C267" s="132" t="s">
        <v>314</v>
      </c>
      <c r="D267" s="132" t="s">
        <v>246</v>
      </c>
      <c r="E267" s="133" t="s">
        <v>2536</v>
      </c>
      <c r="F267" s="134" t="s">
        <v>2537</v>
      </c>
      <c r="G267" s="135" t="s">
        <v>350</v>
      </c>
      <c r="H267" s="136">
        <v>182.72800000000001</v>
      </c>
      <c r="I267" s="137"/>
      <c r="J267" s="138">
        <f>ROUND(I267*H267,2)</f>
        <v>0</v>
      </c>
      <c r="K267" s="134" t="s">
        <v>250</v>
      </c>
      <c r="L267" s="33"/>
      <c r="M267" s="139" t="s">
        <v>1</v>
      </c>
      <c r="N267" s="140" t="s">
        <v>52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251</v>
      </c>
      <c r="AT267" s="143" t="s">
        <v>246</v>
      </c>
      <c r="AU267" s="143" t="s">
        <v>96</v>
      </c>
      <c r="AY267" s="17" t="s">
        <v>245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94</v>
      </c>
      <c r="BK267" s="144">
        <f>ROUND(I267*H267,2)</f>
        <v>0</v>
      </c>
      <c r="BL267" s="17" t="s">
        <v>251</v>
      </c>
      <c r="BM267" s="143" t="s">
        <v>2538</v>
      </c>
    </row>
    <row r="268" spans="2:65" s="11" customFormat="1" ht="22.5">
      <c r="B268" s="145"/>
      <c r="D268" s="146" t="s">
        <v>253</v>
      </c>
      <c r="E268" s="147" t="s">
        <v>1</v>
      </c>
      <c r="F268" s="148" t="s">
        <v>755</v>
      </c>
      <c r="H268" s="147" t="s">
        <v>1</v>
      </c>
      <c r="I268" s="149"/>
      <c r="L268" s="145"/>
      <c r="M268" s="150"/>
      <c r="T268" s="151"/>
      <c r="AT268" s="147" t="s">
        <v>253</v>
      </c>
      <c r="AU268" s="147" t="s">
        <v>96</v>
      </c>
      <c r="AV268" s="11" t="s">
        <v>94</v>
      </c>
      <c r="AW268" s="11" t="s">
        <v>40</v>
      </c>
      <c r="AX268" s="11" t="s">
        <v>87</v>
      </c>
      <c r="AY268" s="147" t="s">
        <v>245</v>
      </c>
    </row>
    <row r="269" spans="2:65" s="11" customFormat="1" ht="11.25">
      <c r="B269" s="145"/>
      <c r="D269" s="146" t="s">
        <v>253</v>
      </c>
      <c r="E269" s="147" t="s">
        <v>1</v>
      </c>
      <c r="F269" s="148" t="s">
        <v>2539</v>
      </c>
      <c r="H269" s="147" t="s">
        <v>1</v>
      </c>
      <c r="I269" s="149"/>
      <c r="L269" s="145"/>
      <c r="M269" s="150"/>
      <c r="T269" s="151"/>
      <c r="AT269" s="147" t="s">
        <v>253</v>
      </c>
      <c r="AU269" s="147" t="s">
        <v>96</v>
      </c>
      <c r="AV269" s="11" t="s">
        <v>94</v>
      </c>
      <c r="AW269" s="11" t="s">
        <v>40</v>
      </c>
      <c r="AX269" s="11" t="s">
        <v>87</v>
      </c>
      <c r="AY269" s="147" t="s">
        <v>245</v>
      </c>
    </row>
    <row r="270" spans="2:65" s="12" customFormat="1" ht="11.25">
      <c r="B270" s="152"/>
      <c r="D270" s="146" t="s">
        <v>253</v>
      </c>
      <c r="E270" s="153" t="s">
        <v>1</v>
      </c>
      <c r="F270" s="154" t="s">
        <v>2435</v>
      </c>
      <c r="H270" s="155">
        <v>73.516999999999996</v>
      </c>
      <c r="I270" s="156"/>
      <c r="L270" s="152"/>
      <c r="M270" s="157"/>
      <c r="T270" s="158"/>
      <c r="AT270" s="153" t="s">
        <v>253</v>
      </c>
      <c r="AU270" s="153" t="s">
        <v>96</v>
      </c>
      <c r="AV270" s="12" t="s">
        <v>96</v>
      </c>
      <c r="AW270" s="12" t="s">
        <v>40</v>
      </c>
      <c r="AX270" s="12" t="s">
        <v>87</v>
      </c>
      <c r="AY270" s="153" t="s">
        <v>245</v>
      </c>
    </row>
    <row r="271" spans="2:65" s="15" customFormat="1" ht="11.25">
      <c r="B271" s="177"/>
      <c r="D271" s="146" t="s">
        <v>253</v>
      </c>
      <c r="E271" s="178" t="s">
        <v>1</v>
      </c>
      <c r="F271" s="179" t="s">
        <v>695</v>
      </c>
      <c r="H271" s="180">
        <v>73.516999999999996</v>
      </c>
      <c r="I271" s="181"/>
      <c r="L271" s="177"/>
      <c r="M271" s="182"/>
      <c r="T271" s="183"/>
      <c r="AT271" s="178" t="s">
        <v>253</v>
      </c>
      <c r="AU271" s="178" t="s">
        <v>96</v>
      </c>
      <c r="AV271" s="15" t="s">
        <v>114</v>
      </c>
      <c r="AW271" s="15" t="s">
        <v>40</v>
      </c>
      <c r="AX271" s="15" t="s">
        <v>87</v>
      </c>
      <c r="AY271" s="178" t="s">
        <v>245</v>
      </c>
    </row>
    <row r="272" spans="2:65" s="11" customFormat="1" ht="22.5">
      <c r="B272" s="145"/>
      <c r="D272" s="146" t="s">
        <v>253</v>
      </c>
      <c r="E272" s="147" t="s">
        <v>1</v>
      </c>
      <c r="F272" s="148" t="s">
        <v>2540</v>
      </c>
      <c r="H272" s="147" t="s">
        <v>1</v>
      </c>
      <c r="I272" s="149"/>
      <c r="L272" s="145"/>
      <c r="M272" s="150"/>
      <c r="T272" s="151"/>
      <c r="AT272" s="147" t="s">
        <v>253</v>
      </c>
      <c r="AU272" s="147" t="s">
        <v>96</v>
      </c>
      <c r="AV272" s="11" t="s">
        <v>94</v>
      </c>
      <c r="AW272" s="11" t="s">
        <v>40</v>
      </c>
      <c r="AX272" s="11" t="s">
        <v>87</v>
      </c>
      <c r="AY272" s="147" t="s">
        <v>245</v>
      </c>
    </row>
    <row r="273" spans="2:65" s="12" customFormat="1" ht="11.25">
      <c r="B273" s="152"/>
      <c r="D273" s="146" t="s">
        <v>253</v>
      </c>
      <c r="E273" s="153" t="s">
        <v>1</v>
      </c>
      <c r="F273" s="154" t="s">
        <v>2442</v>
      </c>
      <c r="H273" s="155">
        <v>91.009</v>
      </c>
      <c r="I273" s="156"/>
      <c r="L273" s="152"/>
      <c r="M273" s="157"/>
      <c r="T273" s="158"/>
      <c r="AT273" s="153" t="s">
        <v>253</v>
      </c>
      <c r="AU273" s="153" t="s">
        <v>96</v>
      </c>
      <c r="AV273" s="12" t="s">
        <v>96</v>
      </c>
      <c r="AW273" s="12" t="s">
        <v>40</v>
      </c>
      <c r="AX273" s="12" t="s">
        <v>87</v>
      </c>
      <c r="AY273" s="153" t="s">
        <v>245</v>
      </c>
    </row>
    <row r="274" spans="2:65" s="15" customFormat="1" ht="11.25">
      <c r="B274" s="177"/>
      <c r="D274" s="146" t="s">
        <v>253</v>
      </c>
      <c r="E274" s="178" t="s">
        <v>1</v>
      </c>
      <c r="F274" s="179" t="s">
        <v>695</v>
      </c>
      <c r="H274" s="180">
        <v>91.009</v>
      </c>
      <c r="I274" s="181"/>
      <c r="L274" s="177"/>
      <c r="M274" s="182"/>
      <c r="T274" s="183"/>
      <c r="AT274" s="178" t="s">
        <v>253</v>
      </c>
      <c r="AU274" s="178" t="s">
        <v>96</v>
      </c>
      <c r="AV274" s="15" t="s">
        <v>114</v>
      </c>
      <c r="AW274" s="15" t="s">
        <v>40</v>
      </c>
      <c r="AX274" s="15" t="s">
        <v>87</v>
      </c>
      <c r="AY274" s="178" t="s">
        <v>245</v>
      </c>
    </row>
    <row r="275" spans="2:65" s="11" customFormat="1" ht="22.5">
      <c r="B275" s="145"/>
      <c r="D275" s="146" t="s">
        <v>253</v>
      </c>
      <c r="E275" s="147" t="s">
        <v>1</v>
      </c>
      <c r="F275" s="148" t="s">
        <v>2541</v>
      </c>
      <c r="H275" s="147" t="s">
        <v>1</v>
      </c>
      <c r="I275" s="149"/>
      <c r="L275" s="145"/>
      <c r="M275" s="150"/>
      <c r="T275" s="151"/>
      <c r="AT275" s="147" t="s">
        <v>253</v>
      </c>
      <c r="AU275" s="147" t="s">
        <v>96</v>
      </c>
      <c r="AV275" s="11" t="s">
        <v>94</v>
      </c>
      <c r="AW275" s="11" t="s">
        <v>40</v>
      </c>
      <c r="AX275" s="11" t="s">
        <v>87</v>
      </c>
      <c r="AY275" s="147" t="s">
        <v>245</v>
      </c>
    </row>
    <row r="276" spans="2:65" s="12" customFormat="1" ht="11.25">
      <c r="B276" s="152"/>
      <c r="D276" s="146" t="s">
        <v>253</v>
      </c>
      <c r="E276" s="153" t="s">
        <v>1</v>
      </c>
      <c r="F276" s="154" t="s">
        <v>2530</v>
      </c>
      <c r="H276" s="155">
        <v>18.202000000000002</v>
      </c>
      <c r="I276" s="156"/>
      <c r="L276" s="152"/>
      <c r="M276" s="157"/>
      <c r="T276" s="158"/>
      <c r="AT276" s="153" t="s">
        <v>253</v>
      </c>
      <c r="AU276" s="153" t="s">
        <v>96</v>
      </c>
      <c r="AV276" s="12" t="s">
        <v>96</v>
      </c>
      <c r="AW276" s="12" t="s">
        <v>40</v>
      </c>
      <c r="AX276" s="12" t="s">
        <v>87</v>
      </c>
      <c r="AY276" s="153" t="s">
        <v>245</v>
      </c>
    </row>
    <row r="277" spans="2:65" s="15" customFormat="1" ht="11.25">
      <c r="B277" s="177"/>
      <c r="D277" s="146" t="s">
        <v>253</v>
      </c>
      <c r="E277" s="178" t="s">
        <v>1</v>
      </c>
      <c r="F277" s="179" t="s">
        <v>695</v>
      </c>
      <c r="H277" s="180">
        <v>18.202000000000002</v>
      </c>
      <c r="I277" s="181"/>
      <c r="L277" s="177"/>
      <c r="M277" s="182"/>
      <c r="T277" s="183"/>
      <c r="AT277" s="178" t="s">
        <v>253</v>
      </c>
      <c r="AU277" s="178" t="s">
        <v>96</v>
      </c>
      <c r="AV277" s="15" t="s">
        <v>114</v>
      </c>
      <c r="AW277" s="15" t="s">
        <v>40</v>
      </c>
      <c r="AX277" s="15" t="s">
        <v>87</v>
      </c>
      <c r="AY277" s="178" t="s">
        <v>245</v>
      </c>
    </row>
    <row r="278" spans="2:65" s="13" customFormat="1" ht="11.25">
      <c r="B278" s="159"/>
      <c r="D278" s="146" t="s">
        <v>253</v>
      </c>
      <c r="E278" s="160" t="s">
        <v>1</v>
      </c>
      <c r="F278" s="161" t="s">
        <v>275</v>
      </c>
      <c r="H278" s="162">
        <v>182.72800000000001</v>
      </c>
      <c r="I278" s="163"/>
      <c r="L278" s="159"/>
      <c r="M278" s="164"/>
      <c r="T278" s="165"/>
      <c r="AT278" s="160" t="s">
        <v>253</v>
      </c>
      <c r="AU278" s="160" t="s">
        <v>96</v>
      </c>
      <c r="AV278" s="13" t="s">
        <v>251</v>
      </c>
      <c r="AW278" s="13" t="s">
        <v>40</v>
      </c>
      <c r="AX278" s="13" t="s">
        <v>94</v>
      </c>
      <c r="AY278" s="160" t="s">
        <v>245</v>
      </c>
    </row>
    <row r="279" spans="2:65" s="1" customFormat="1" ht="24.2" customHeight="1">
      <c r="B279" s="33"/>
      <c r="C279" s="132" t="s">
        <v>322</v>
      </c>
      <c r="D279" s="132" t="s">
        <v>246</v>
      </c>
      <c r="E279" s="133" t="s">
        <v>2542</v>
      </c>
      <c r="F279" s="134" t="s">
        <v>2543</v>
      </c>
      <c r="G279" s="135" t="s">
        <v>350</v>
      </c>
      <c r="H279" s="136">
        <v>36.404000000000003</v>
      </c>
      <c r="I279" s="137"/>
      <c r="J279" s="138">
        <f>ROUND(I279*H279,2)</f>
        <v>0</v>
      </c>
      <c r="K279" s="134" t="s">
        <v>250</v>
      </c>
      <c r="L279" s="33"/>
      <c r="M279" s="139" t="s">
        <v>1</v>
      </c>
      <c r="N279" s="140" t="s">
        <v>52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251</v>
      </c>
      <c r="AT279" s="143" t="s">
        <v>246</v>
      </c>
      <c r="AU279" s="143" t="s">
        <v>96</v>
      </c>
      <c r="AY279" s="17" t="s">
        <v>245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94</v>
      </c>
      <c r="BK279" s="144">
        <f>ROUND(I279*H279,2)</f>
        <v>0</v>
      </c>
      <c r="BL279" s="17" t="s">
        <v>251</v>
      </c>
      <c r="BM279" s="143" t="s">
        <v>2544</v>
      </c>
    </row>
    <row r="280" spans="2:65" s="11" customFormat="1" ht="22.5">
      <c r="B280" s="145"/>
      <c r="D280" s="146" t="s">
        <v>253</v>
      </c>
      <c r="E280" s="147" t="s">
        <v>1</v>
      </c>
      <c r="F280" s="148" t="s">
        <v>2545</v>
      </c>
      <c r="H280" s="147" t="s">
        <v>1</v>
      </c>
      <c r="I280" s="149"/>
      <c r="L280" s="145"/>
      <c r="M280" s="150"/>
      <c r="T280" s="151"/>
      <c r="AT280" s="147" t="s">
        <v>253</v>
      </c>
      <c r="AU280" s="147" t="s">
        <v>96</v>
      </c>
      <c r="AV280" s="11" t="s">
        <v>94</v>
      </c>
      <c r="AW280" s="11" t="s">
        <v>40</v>
      </c>
      <c r="AX280" s="11" t="s">
        <v>87</v>
      </c>
      <c r="AY280" s="147" t="s">
        <v>245</v>
      </c>
    </row>
    <row r="281" spans="2:65" s="11" customFormat="1" ht="22.5">
      <c r="B281" s="145"/>
      <c r="D281" s="146" t="s">
        <v>253</v>
      </c>
      <c r="E281" s="147" t="s">
        <v>1</v>
      </c>
      <c r="F281" s="148" t="s">
        <v>2546</v>
      </c>
      <c r="H281" s="147" t="s">
        <v>1</v>
      </c>
      <c r="I281" s="149"/>
      <c r="L281" s="145"/>
      <c r="M281" s="150"/>
      <c r="T281" s="151"/>
      <c r="AT281" s="147" t="s">
        <v>253</v>
      </c>
      <c r="AU281" s="147" t="s">
        <v>96</v>
      </c>
      <c r="AV281" s="11" t="s">
        <v>94</v>
      </c>
      <c r="AW281" s="11" t="s">
        <v>40</v>
      </c>
      <c r="AX281" s="11" t="s">
        <v>87</v>
      </c>
      <c r="AY281" s="147" t="s">
        <v>245</v>
      </c>
    </row>
    <row r="282" spans="2:65" s="11" customFormat="1" ht="11.25">
      <c r="B282" s="145"/>
      <c r="D282" s="146" t="s">
        <v>253</v>
      </c>
      <c r="E282" s="147" t="s">
        <v>1</v>
      </c>
      <c r="F282" s="148" t="s">
        <v>2547</v>
      </c>
      <c r="H282" s="147" t="s">
        <v>1</v>
      </c>
      <c r="I282" s="149"/>
      <c r="L282" s="145"/>
      <c r="M282" s="150"/>
      <c r="T282" s="151"/>
      <c r="AT282" s="147" t="s">
        <v>253</v>
      </c>
      <c r="AU282" s="147" t="s">
        <v>96</v>
      </c>
      <c r="AV282" s="11" t="s">
        <v>94</v>
      </c>
      <c r="AW282" s="11" t="s">
        <v>40</v>
      </c>
      <c r="AX282" s="11" t="s">
        <v>87</v>
      </c>
      <c r="AY282" s="147" t="s">
        <v>245</v>
      </c>
    </row>
    <row r="283" spans="2:65" s="12" customFormat="1" ht="11.25">
      <c r="B283" s="152"/>
      <c r="D283" s="146" t="s">
        <v>253</v>
      </c>
      <c r="E283" s="153" t="s">
        <v>1</v>
      </c>
      <c r="F283" s="154" t="s">
        <v>2548</v>
      </c>
      <c r="H283" s="155">
        <v>36.404000000000003</v>
      </c>
      <c r="I283" s="156"/>
      <c r="L283" s="152"/>
      <c r="M283" s="157"/>
      <c r="T283" s="158"/>
      <c r="AT283" s="153" t="s">
        <v>253</v>
      </c>
      <c r="AU283" s="153" t="s">
        <v>96</v>
      </c>
      <c r="AV283" s="12" t="s">
        <v>96</v>
      </c>
      <c r="AW283" s="12" t="s">
        <v>40</v>
      </c>
      <c r="AX283" s="12" t="s">
        <v>87</v>
      </c>
      <c r="AY283" s="153" t="s">
        <v>245</v>
      </c>
    </row>
    <row r="284" spans="2:65" s="13" customFormat="1" ht="11.25">
      <c r="B284" s="159"/>
      <c r="D284" s="146" t="s">
        <v>253</v>
      </c>
      <c r="E284" s="160" t="s">
        <v>2444</v>
      </c>
      <c r="F284" s="161" t="s">
        <v>275</v>
      </c>
      <c r="H284" s="162">
        <v>36.404000000000003</v>
      </c>
      <c r="I284" s="163"/>
      <c r="L284" s="159"/>
      <c r="M284" s="164"/>
      <c r="T284" s="165"/>
      <c r="AT284" s="160" t="s">
        <v>253</v>
      </c>
      <c r="AU284" s="160" t="s">
        <v>96</v>
      </c>
      <c r="AV284" s="13" t="s">
        <v>251</v>
      </c>
      <c r="AW284" s="13" t="s">
        <v>40</v>
      </c>
      <c r="AX284" s="13" t="s">
        <v>94</v>
      </c>
      <c r="AY284" s="160" t="s">
        <v>245</v>
      </c>
    </row>
    <row r="285" spans="2:65" s="1" customFormat="1" ht="24.2" customHeight="1">
      <c r="B285" s="33"/>
      <c r="C285" s="132" t="s">
        <v>324</v>
      </c>
      <c r="D285" s="132" t="s">
        <v>246</v>
      </c>
      <c r="E285" s="133" t="s">
        <v>2549</v>
      </c>
      <c r="F285" s="134" t="s">
        <v>2550</v>
      </c>
      <c r="G285" s="135" t="s">
        <v>350</v>
      </c>
      <c r="H285" s="136">
        <v>54.604999999999997</v>
      </c>
      <c r="I285" s="137"/>
      <c r="J285" s="138">
        <f>ROUND(I285*H285,2)</f>
        <v>0</v>
      </c>
      <c r="K285" s="134" t="s">
        <v>250</v>
      </c>
      <c r="L285" s="33"/>
      <c r="M285" s="139" t="s">
        <v>1</v>
      </c>
      <c r="N285" s="140" t="s">
        <v>52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251</v>
      </c>
      <c r="AT285" s="143" t="s">
        <v>246</v>
      </c>
      <c r="AU285" s="143" t="s">
        <v>96</v>
      </c>
      <c r="AY285" s="17" t="s">
        <v>245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7" t="s">
        <v>94</v>
      </c>
      <c r="BK285" s="144">
        <f>ROUND(I285*H285,2)</f>
        <v>0</v>
      </c>
      <c r="BL285" s="17" t="s">
        <v>251</v>
      </c>
      <c r="BM285" s="143" t="s">
        <v>2551</v>
      </c>
    </row>
    <row r="286" spans="2:65" s="11" customFormat="1" ht="22.5">
      <c r="B286" s="145"/>
      <c r="D286" s="146" t="s">
        <v>253</v>
      </c>
      <c r="E286" s="147" t="s">
        <v>1</v>
      </c>
      <c r="F286" s="148" t="s">
        <v>2545</v>
      </c>
      <c r="H286" s="147" t="s">
        <v>1</v>
      </c>
      <c r="I286" s="149"/>
      <c r="L286" s="145"/>
      <c r="M286" s="150"/>
      <c r="T286" s="151"/>
      <c r="AT286" s="147" t="s">
        <v>253</v>
      </c>
      <c r="AU286" s="147" t="s">
        <v>96</v>
      </c>
      <c r="AV286" s="11" t="s">
        <v>94</v>
      </c>
      <c r="AW286" s="11" t="s">
        <v>40</v>
      </c>
      <c r="AX286" s="11" t="s">
        <v>87</v>
      </c>
      <c r="AY286" s="147" t="s">
        <v>245</v>
      </c>
    </row>
    <row r="287" spans="2:65" s="11" customFormat="1" ht="22.5">
      <c r="B287" s="145"/>
      <c r="D287" s="146" t="s">
        <v>253</v>
      </c>
      <c r="E287" s="147" t="s">
        <v>1</v>
      </c>
      <c r="F287" s="148" t="s">
        <v>2546</v>
      </c>
      <c r="H287" s="147" t="s">
        <v>1</v>
      </c>
      <c r="I287" s="149"/>
      <c r="L287" s="145"/>
      <c r="M287" s="150"/>
      <c r="T287" s="151"/>
      <c r="AT287" s="147" t="s">
        <v>253</v>
      </c>
      <c r="AU287" s="147" t="s">
        <v>96</v>
      </c>
      <c r="AV287" s="11" t="s">
        <v>94</v>
      </c>
      <c r="AW287" s="11" t="s">
        <v>40</v>
      </c>
      <c r="AX287" s="11" t="s">
        <v>87</v>
      </c>
      <c r="AY287" s="147" t="s">
        <v>245</v>
      </c>
    </row>
    <row r="288" spans="2:65" s="11" customFormat="1" ht="11.25">
      <c r="B288" s="145"/>
      <c r="D288" s="146" t="s">
        <v>253</v>
      </c>
      <c r="E288" s="147" t="s">
        <v>1</v>
      </c>
      <c r="F288" s="148" t="s">
        <v>2552</v>
      </c>
      <c r="H288" s="147" t="s">
        <v>1</v>
      </c>
      <c r="I288" s="149"/>
      <c r="L288" s="145"/>
      <c r="M288" s="150"/>
      <c r="T288" s="151"/>
      <c r="AT288" s="147" t="s">
        <v>253</v>
      </c>
      <c r="AU288" s="147" t="s">
        <v>96</v>
      </c>
      <c r="AV288" s="11" t="s">
        <v>94</v>
      </c>
      <c r="AW288" s="11" t="s">
        <v>40</v>
      </c>
      <c r="AX288" s="11" t="s">
        <v>87</v>
      </c>
      <c r="AY288" s="147" t="s">
        <v>245</v>
      </c>
    </row>
    <row r="289" spans="2:65" s="12" customFormat="1" ht="11.25">
      <c r="B289" s="152"/>
      <c r="D289" s="146" t="s">
        <v>253</v>
      </c>
      <c r="E289" s="153" t="s">
        <v>1</v>
      </c>
      <c r="F289" s="154" t="s">
        <v>2553</v>
      </c>
      <c r="H289" s="155">
        <v>12.019</v>
      </c>
      <c r="I289" s="156"/>
      <c r="L289" s="152"/>
      <c r="M289" s="157"/>
      <c r="T289" s="158"/>
      <c r="AT289" s="153" t="s">
        <v>253</v>
      </c>
      <c r="AU289" s="153" t="s">
        <v>96</v>
      </c>
      <c r="AV289" s="12" t="s">
        <v>96</v>
      </c>
      <c r="AW289" s="12" t="s">
        <v>40</v>
      </c>
      <c r="AX289" s="12" t="s">
        <v>87</v>
      </c>
      <c r="AY289" s="153" t="s">
        <v>245</v>
      </c>
    </row>
    <row r="290" spans="2:65" s="11" customFormat="1" ht="11.25">
      <c r="B290" s="145"/>
      <c r="D290" s="146" t="s">
        <v>253</v>
      </c>
      <c r="E290" s="147" t="s">
        <v>1</v>
      </c>
      <c r="F290" s="148" t="s">
        <v>2554</v>
      </c>
      <c r="H290" s="147" t="s">
        <v>1</v>
      </c>
      <c r="I290" s="149"/>
      <c r="L290" s="145"/>
      <c r="M290" s="150"/>
      <c r="T290" s="151"/>
      <c r="AT290" s="147" t="s">
        <v>253</v>
      </c>
      <c r="AU290" s="147" t="s">
        <v>96</v>
      </c>
      <c r="AV290" s="11" t="s">
        <v>94</v>
      </c>
      <c r="AW290" s="11" t="s">
        <v>40</v>
      </c>
      <c r="AX290" s="11" t="s">
        <v>87</v>
      </c>
      <c r="AY290" s="147" t="s">
        <v>245</v>
      </c>
    </row>
    <row r="291" spans="2:65" s="12" customFormat="1" ht="11.25">
      <c r="B291" s="152"/>
      <c r="D291" s="146" t="s">
        <v>253</v>
      </c>
      <c r="E291" s="153" t="s">
        <v>1</v>
      </c>
      <c r="F291" s="154" t="s">
        <v>2555</v>
      </c>
      <c r="H291" s="155">
        <v>11.356</v>
      </c>
      <c r="I291" s="156"/>
      <c r="L291" s="152"/>
      <c r="M291" s="157"/>
      <c r="T291" s="158"/>
      <c r="AT291" s="153" t="s">
        <v>253</v>
      </c>
      <c r="AU291" s="153" t="s">
        <v>96</v>
      </c>
      <c r="AV291" s="12" t="s">
        <v>96</v>
      </c>
      <c r="AW291" s="12" t="s">
        <v>40</v>
      </c>
      <c r="AX291" s="12" t="s">
        <v>87</v>
      </c>
      <c r="AY291" s="153" t="s">
        <v>245</v>
      </c>
    </row>
    <row r="292" spans="2:65" s="11" customFormat="1" ht="11.25">
      <c r="B292" s="145"/>
      <c r="D292" s="146" t="s">
        <v>253</v>
      </c>
      <c r="E292" s="147" t="s">
        <v>1</v>
      </c>
      <c r="F292" s="148" t="s">
        <v>2556</v>
      </c>
      <c r="H292" s="147" t="s">
        <v>1</v>
      </c>
      <c r="I292" s="149"/>
      <c r="L292" s="145"/>
      <c r="M292" s="150"/>
      <c r="T292" s="151"/>
      <c r="AT292" s="147" t="s">
        <v>253</v>
      </c>
      <c r="AU292" s="147" t="s">
        <v>96</v>
      </c>
      <c r="AV292" s="11" t="s">
        <v>94</v>
      </c>
      <c r="AW292" s="11" t="s">
        <v>40</v>
      </c>
      <c r="AX292" s="11" t="s">
        <v>87</v>
      </c>
      <c r="AY292" s="147" t="s">
        <v>245</v>
      </c>
    </row>
    <row r="293" spans="2:65" s="12" customFormat="1" ht="11.25">
      <c r="B293" s="152"/>
      <c r="D293" s="146" t="s">
        <v>253</v>
      </c>
      <c r="E293" s="153" t="s">
        <v>1</v>
      </c>
      <c r="F293" s="154" t="s">
        <v>2557</v>
      </c>
      <c r="H293" s="155">
        <v>4.08</v>
      </c>
      <c r="I293" s="156"/>
      <c r="L293" s="152"/>
      <c r="M293" s="157"/>
      <c r="T293" s="158"/>
      <c r="AT293" s="153" t="s">
        <v>253</v>
      </c>
      <c r="AU293" s="153" t="s">
        <v>96</v>
      </c>
      <c r="AV293" s="12" t="s">
        <v>96</v>
      </c>
      <c r="AW293" s="12" t="s">
        <v>40</v>
      </c>
      <c r="AX293" s="12" t="s">
        <v>87</v>
      </c>
      <c r="AY293" s="153" t="s">
        <v>245</v>
      </c>
    </row>
    <row r="294" spans="2:65" s="11" customFormat="1" ht="11.25">
      <c r="B294" s="145"/>
      <c r="D294" s="146" t="s">
        <v>253</v>
      </c>
      <c r="E294" s="147" t="s">
        <v>1</v>
      </c>
      <c r="F294" s="148" t="s">
        <v>2558</v>
      </c>
      <c r="H294" s="147" t="s">
        <v>1</v>
      </c>
      <c r="I294" s="149"/>
      <c r="L294" s="145"/>
      <c r="M294" s="150"/>
      <c r="T294" s="151"/>
      <c r="AT294" s="147" t="s">
        <v>253</v>
      </c>
      <c r="AU294" s="147" t="s">
        <v>96</v>
      </c>
      <c r="AV294" s="11" t="s">
        <v>94</v>
      </c>
      <c r="AW294" s="11" t="s">
        <v>40</v>
      </c>
      <c r="AX294" s="11" t="s">
        <v>87</v>
      </c>
      <c r="AY294" s="147" t="s">
        <v>245</v>
      </c>
    </row>
    <row r="295" spans="2:65" s="12" customFormat="1" ht="11.25">
      <c r="B295" s="152"/>
      <c r="D295" s="146" t="s">
        <v>253</v>
      </c>
      <c r="E295" s="153" t="s">
        <v>1</v>
      </c>
      <c r="F295" s="154" t="s">
        <v>2559</v>
      </c>
      <c r="H295" s="155">
        <v>55.734000000000002</v>
      </c>
      <c r="I295" s="156"/>
      <c r="L295" s="152"/>
      <c r="M295" s="157"/>
      <c r="T295" s="158"/>
      <c r="AT295" s="153" t="s">
        <v>253</v>
      </c>
      <c r="AU295" s="153" t="s">
        <v>96</v>
      </c>
      <c r="AV295" s="12" t="s">
        <v>96</v>
      </c>
      <c r="AW295" s="12" t="s">
        <v>40</v>
      </c>
      <c r="AX295" s="12" t="s">
        <v>87</v>
      </c>
      <c r="AY295" s="153" t="s">
        <v>245</v>
      </c>
    </row>
    <row r="296" spans="2:65" s="11" customFormat="1" ht="11.25">
      <c r="B296" s="145"/>
      <c r="D296" s="146" t="s">
        <v>253</v>
      </c>
      <c r="E296" s="147" t="s">
        <v>1</v>
      </c>
      <c r="F296" s="148" t="s">
        <v>2560</v>
      </c>
      <c r="H296" s="147" t="s">
        <v>1</v>
      </c>
      <c r="I296" s="149"/>
      <c r="L296" s="145"/>
      <c r="M296" s="150"/>
      <c r="T296" s="151"/>
      <c r="AT296" s="147" t="s">
        <v>253</v>
      </c>
      <c r="AU296" s="147" t="s">
        <v>96</v>
      </c>
      <c r="AV296" s="11" t="s">
        <v>94</v>
      </c>
      <c r="AW296" s="11" t="s">
        <v>40</v>
      </c>
      <c r="AX296" s="11" t="s">
        <v>87</v>
      </c>
      <c r="AY296" s="147" t="s">
        <v>245</v>
      </c>
    </row>
    <row r="297" spans="2:65" s="12" customFormat="1" ht="11.25">
      <c r="B297" s="152"/>
      <c r="D297" s="146" t="s">
        <v>253</v>
      </c>
      <c r="E297" s="153" t="s">
        <v>1</v>
      </c>
      <c r="F297" s="154" t="s">
        <v>2561</v>
      </c>
      <c r="H297" s="155">
        <v>2.9449999999999998</v>
      </c>
      <c r="I297" s="156"/>
      <c r="L297" s="152"/>
      <c r="M297" s="157"/>
      <c r="T297" s="158"/>
      <c r="AT297" s="153" t="s">
        <v>253</v>
      </c>
      <c r="AU297" s="153" t="s">
        <v>96</v>
      </c>
      <c r="AV297" s="12" t="s">
        <v>96</v>
      </c>
      <c r="AW297" s="12" t="s">
        <v>40</v>
      </c>
      <c r="AX297" s="12" t="s">
        <v>87</v>
      </c>
      <c r="AY297" s="153" t="s">
        <v>245</v>
      </c>
    </row>
    <row r="298" spans="2:65" s="11" customFormat="1" ht="11.25">
      <c r="B298" s="145"/>
      <c r="D298" s="146" t="s">
        <v>253</v>
      </c>
      <c r="E298" s="147" t="s">
        <v>1</v>
      </c>
      <c r="F298" s="148" t="s">
        <v>2562</v>
      </c>
      <c r="H298" s="147" t="s">
        <v>1</v>
      </c>
      <c r="I298" s="149"/>
      <c r="L298" s="145"/>
      <c r="M298" s="150"/>
      <c r="T298" s="151"/>
      <c r="AT298" s="147" t="s">
        <v>253</v>
      </c>
      <c r="AU298" s="147" t="s">
        <v>96</v>
      </c>
      <c r="AV298" s="11" t="s">
        <v>94</v>
      </c>
      <c r="AW298" s="11" t="s">
        <v>40</v>
      </c>
      <c r="AX298" s="11" t="s">
        <v>87</v>
      </c>
      <c r="AY298" s="147" t="s">
        <v>245</v>
      </c>
    </row>
    <row r="299" spans="2:65" s="12" customFormat="1" ht="11.25">
      <c r="B299" s="152"/>
      <c r="D299" s="146" t="s">
        <v>253</v>
      </c>
      <c r="E299" s="153" t="s">
        <v>1</v>
      </c>
      <c r="F299" s="154" t="s">
        <v>2563</v>
      </c>
      <c r="H299" s="155">
        <v>4.875</v>
      </c>
      <c r="I299" s="156"/>
      <c r="L299" s="152"/>
      <c r="M299" s="157"/>
      <c r="T299" s="158"/>
      <c r="AT299" s="153" t="s">
        <v>253</v>
      </c>
      <c r="AU299" s="153" t="s">
        <v>96</v>
      </c>
      <c r="AV299" s="12" t="s">
        <v>96</v>
      </c>
      <c r="AW299" s="12" t="s">
        <v>40</v>
      </c>
      <c r="AX299" s="12" t="s">
        <v>87</v>
      </c>
      <c r="AY299" s="153" t="s">
        <v>245</v>
      </c>
    </row>
    <row r="300" spans="2:65" s="15" customFormat="1" ht="11.25">
      <c r="B300" s="177"/>
      <c r="D300" s="146" t="s">
        <v>253</v>
      </c>
      <c r="E300" s="178" t="s">
        <v>2442</v>
      </c>
      <c r="F300" s="179" t="s">
        <v>695</v>
      </c>
      <c r="H300" s="180">
        <v>91.009</v>
      </c>
      <c r="I300" s="181"/>
      <c r="L300" s="177"/>
      <c r="M300" s="182"/>
      <c r="T300" s="183"/>
      <c r="AT300" s="178" t="s">
        <v>253</v>
      </c>
      <c r="AU300" s="178" t="s">
        <v>96</v>
      </c>
      <c r="AV300" s="15" t="s">
        <v>114</v>
      </c>
      <c r="AW300" s="15" t="s">
        <v>40</v>
      </c>
      <c r="AX300" s="15" t="s">
        <v>87</v>
      </c>
      <c r="AY300" s="178" t="s">
        <v>245</v>
      </c>
    </row>
    <row r="301" spans="2:65" s="11" customFormat="1" ht="11.25">
      <c r="B301" s="145"/>
      <c r="D301" s="146" t="s">
        <v>253</v>
      </c>
      <c r="E301" s="147" t="s">
        <v>1</v>
      </c>
      <c r="F301" s="148" t="s">
        <v>2564</v>
      </c>
      <c r="H301" s="147" t="s">
        <v>1</v>
      </c>
      <c r="I301" s="149"/>
      <c r="L301" s="145"/>
      <c r="M301" s="150"/>
      <c r="T301" s="151"/>
      <c r="AT301" s="147" t="s">
        <v>253</v>
      </c>
      <c r="AU301" s="147" t="s">
        <v>96</v>
      </c>
      <c r="AV301" s="11" t="s">
        <v>94</v>
      </c>
      <c r="AW301" s="11" t="s">
        <v>40</v>
      </c>
      <c r="AX301" s="11" t="s">
        <v>87</v>
      </c>
      <c r="AY301" s="147" t="s">
        <v>245</v>
      </c>
    </row>
    <row r="302" spans="2:65" s="12" customFormat="1" ht="11.25">
      <c r="B302" s="152"/>
      <c r="D302" s="146" t="s">
        <v>253</v>
      </c>
      <c r="E302" s="153" t="s">
        <v>1</v>
      </c>
      <c r="F302" s="154" t="s">
        <v>2565</v>
      </c>
      <c r="H302" s="155">
        <v>-36.404000000000003</v>
      </c>
      <c r="I302" s="156"/>
      <c r="L302" s="152"/>
      <c r="M302" s="157"/>
      <c r="T302" s="158"/>
      <c r="AT302" s="153" t="s">
        <v>253</v>
      </c>
      <c r="AU302" s="153" t="s">
        <v>96</v>
      </c>
      <c r="AV302" s="12" t="s">
        <v>96</v>
      </c>
      <c r="AW302" s="12" t="s">
        <v>40</v>
      </c>
      <c r="AX302" s="12" t="s">
        <v>87</v>
      </c>
      <c r="AY302" s="153" t="s">
        <v>245</v>
      </c>
    </row>
    <row r="303" spans="2:65" s="13" customFormat="1" ht="11.25">
      <c r="B303" s="159"/>
      <c r="D303" s="146" t="s">
        <v>253</v>
      </c>
      <c r="E303" s="160" t="s">
        <v>2566</v>
      </c>
      <c r="F303" s="161" t="s">
        <v>275</v>
      </c>
      <c r="H303" s="162">
        <v>54.604999999999997</v>
      </c>
      <c r="I303" s="163"/>
      <c r="L303" s="159"/>
      <c r="M303" s="164"/>
      <c r="T303" s="165"/>
      <c r="AT303" s="160" t="s">
        <v>253</v>
      </c>
      <c r="AU303" s="160" t="s">
        <v>96</v>
      </c>
      <c r="AV303" s="13" t="s">
        <v>251</v>
      </c>
      <c r="AW303" s="13" t="s">
        <v>40</v>
      </c>
      <c r="AX303" s="13" t="s">
        <v>94</v>
      </c>
      <c r="AY303" s="160" t="s">
        <v>245</v>
      </c>
    </row>
    <row r="304" spans="2:65" s="1" customFormat="1" ht="24.2" customHeight="1">
      <c r="B304" s="33"/>
      <c r="C304" s="132" t="s">
        <v>327</v>
      </c>
      <c r="D304" s="132" t="s">
        <v>246</v>
      </c>
      <c r="E304" s="133" t="s">
        <v>2567</v>
      </c>
      <c r="F304" s="134" t="s">
        <v>2568</v>
      </c>
      <c r="G304" s="135" t="s">
        <v>249</v>
      </c>
      <c r="H304" s="136">
        <v>304.57799999999997</v>
      </c>
      <c r="I304" s="137"/>
      <c r="J304" s="138">
        <f>ROUND(I304*H304,2)</f>
        <v>0</v>
      </c>
      <c r="K304" s="134" t="s">
        <v>250</v>
      </c>
      <c r="L304" s="33"/>
      <c r="M304" s="139" t="s">
        <v>1</v>
      </c>
      <c r="N304" s="140" t="s">
        <v>52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251</v>
      </c>
      <c r="AT304" s="143" t="s">
        <v>246</v>
      </c>
      <c r="AU304" s="143" t="s">
        <v>96</v>
      </c>
      <c r="AY304" s="17" t="s">
        <v>245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94</v>
      </c>
      <c r="BK304" s="144">
        <f>ROUND(I304*H304,2)</f>
        <v>0</v>
      </c>
      <c r="BL304" s="17" t="s">
        <v>251</v>
      </c>
      <c r="BM304" s="143" t="s">
        <v>2569</v>
      </c>
    </row>
    <row r="305" spans="2:51" s="11" customFormat="1" ht="11.25">
      <c r="B305" s="145"/>
      <c r="D305" s="146" t="s">
        <v>253</v>
      </c>
      <c r="E305" s="147" t="s">
        <v>1</v>
      </c>
      <c r="F305" s="148" t="s">
        <v>2570</v>
      </c>
      <c r="H305" s="147" t="s">
        <v>1</v>
      </c>
      <c r="I305" s="149"/>
      <c r="L305" s="145"/>
      <c r="M305" s="150"/>
      <c r="T305" s="151"/>
      <c r="AT305" s="147" t="s">
        <v>253</v>
      </c>
      <c r="AU305" s="147" t="s">
        <v>96</v>
      </c>
      <c r="AV305" s="11" t="s">
        <v>94</v>
      </c>
      <c r="AW305" s="11" t="s">
        <v>40</v>
      </c>
      <c r="AX305" s="11" t="s">
        <v>87</v>
      </c>
      <c r="AY305" s="147" t="s">
        <v>245</v>
      </c>
    </row>
    <row r="306" spans="2:51" s="11" customFormat="1" ht="22.5">
      <c r="B306" s="145"/>
      <c r="D306" s="146" t="s">
        <v>253</v>
      </c>
      <c r="E306" s="147" t="s">
        <v>1</v>
      </c>
      <c r="F306" s="148" t="s">
        <v>2571</v>
      </c>
      <c r="H306" s="147" t="s">
        <v>1</v>
      </c>
      <c r="I306" s="149"/>
      <c r="L306" s="145"/>
      <c r="M306" s="150"/>
      <c r="T306" s="151"/>
      <c r="AT306" s="147" t="s">
        <v>253</v>
      </c>
      <c r="AU306" s="147" t="s">
        <v>96</v>
      </c>
      <c r="AV306" s="11" t="s">
        <v>94</v>
      </c>
      <c r="AW306" s="11" t="s">
        <v>40</v>
      </c>
      <c r="AX306" s="11" t="s">
        <v>87</v>
      </c>
      <c r="AY306" s="147" t="s">
        <v>245</v>
      </c>
    </row>
    <row r="307" spans="2:51" s="11" customFormat="1" ht="11.25">
      <c r="B307" s="145"/>
      <c r="D307" s="146" t="s">
        <v>253</v>
      </c>
      <c r="E307" s="147" t="s">
        <v>1</v>
      </c>
      <c r="F307" s="148" t="s">
        <v>2552</v>
      </c>
      <c r="H307" s="147" t="s">
        <v>1</v>
      </c>
      <c r="I307" s="149"/>
      <c r="L307" s="145"/>
      <c r="M307" s="150"/>
      <c r="T307" s="151"/>
      <c r="AT307" s="147" t="s">
        <v>253</v>
      </c>
      <c r="AU307" s="147" t="s">
        <v>96</v>
      </c>
      <c r="AV307" s="11" t="s">
        <v>94</v>
      </c>
      <c r="AW307" s="11" t="s">
        <v>40</v>
      </c>
      <c r="AX307" s="11" t="s">
        <v>87</v>
      </c>
      <c r="AY307" s="147" t="s">
        <v>245</v>
      </c>
    </row>
    <row r="308" spans="2:51" s="12" customFormat="1" ht="11.25">
      <c r="B308" s="152"/>
      <c r="D308" s="146" t="s">
        <v>253</v>
      </c>
      <c r="E308" s="153" t="s">
        <v>1</v>
      </c>
      <c r="F308" s="154" t="s">
        <v>2572</v>
      </c>
      <c r="H308" s="155">
        <v>144.84</v>
      </c>
      <c r="I308" s="156"/>
      <c r="L308" s="152"/>
      <c r="M308" s="157"/>
      <c r="T308" s="158"/>
      <c r="AT308" s="153" t="s">
        <v>253</v>
      </c>
      <c r="AU308" s="153" t="s">
        <v>96</v>
      </c>
      <c r="AV308" s="12" t="s">
        <v>96</v>
      </c>
      <c r="AW308" s="12" t="s">
        <v>40</v>
      </c>
      <c r="AX308" s="12" t="s">
        <v>87</v>
      </c>
      <c r="AY308" s="153" t="s">
        <v>245</v>
      </c>
    </row>
    <row r="309" spans="2:51" s="11" customFormat="1" ht="11.25">
      <c r="B309" s="145"/>
      <c r="D309" s="146" t="s">
        <v>253</v>
      </c>
      <c r="E309" s="147" t="s">
        <v>1</v>
      </c>
      <c r="F309" s="148" t="s">
        <v>2554</v>
      </c>
      <c r="H309" s="147" t="s">
        <v>1</v>
      </c>
      <c r="I309" s="149"/>
      <c r="L309" s="145"/>
      <c r="M309" s="150"/>
      <c r="T309" s="151"/>
      <c r="AT309" s="147" t="s">
        <v>253</v>
      </c>
      <c r="AU309" s="147" t="s">
        <v>96</v>
      </c>
      <c r="AV309" s="11" t="s">
        <v>94</v>
      </c>
      <c r="AW309" s="11" t="s">
        <v>40</v>
      </c>
      <c r="AX309" s="11" t="s">
        <v>87</v>
      </c>
      <c r="AY309" s="147" t="s">
        <v>245</v>
      </c>
    </row>
    <row r="310" spans="2:51" s="12" customFormat="1" ht="11.25">
      <c r="B310" s="152"/>
      <c r="D310" s="146" t="s">
        <v>253</v>
      </c>
      <c r="E310" s="153" t="s">
        <v>1</v>
      </c>
      <c r="F310" s="154" t="s">
        <v>2573</v>
      </c>
      <c r="H310" s="155">
        <v>96.9</v>
      </c>
      <c r="I310" s="156"/>
      <c r="L310" s="152"/>
      <c r="M310" s="157"/>
      <c r="T310" s="158"/>
      <c r="AT310" s="153" t="s">
        <v>253</v>
      </c>
      <c r="AU310" s="153" t="s">
        <v>96</v>
      </c>
      <c r="AV310" s="12" t="s">
        <v>96</v>
      </c>
      <c r="AW310" s="12" t="s">
        <v>40</v>
      </c>
      <c r="AX310" s="12" t="s">
        <v>87</v>
      </c>
      <c r="AY310" s="153" t="s">
        <v>245</v>
      </c>
    </row>
    <row r="311" spans="2:51" s="11" customFormat="1" ht="11.25">
      <c r="B311" s="145"/>
      <c r="D311" s="146" t="s">
        <v>253</v>
      </c>
      <c r="E311" s="147" t="s">
        <v>1</v>
      </c>
      <c r="F311" s="148" t="s">
        <v>2556</v>
      </c>
      <c r="H311" s="147" t="s">
        <v>1</v>
      </c>
      <c r="I311" s="149"/>
      <c r="L311" s="145"/>
      <c r="M311" s="150"/>
      <c r="T311" s="151"/>
      <c r="AT311" s="147" t="s">
        <v>253</v>
      </c>
      <c r="AU311" s="147" t="s">
        <v>96</v>
      </c>
      <c r="AV311" s="11" t="s">
        <v>94</v>
      </c>
      <c r="AW311" s="11" t="s">
        <v>40</v>
      </c>
      <c r="AX311" s="11" t="s">
        <v>87</v>
      </c>
      <c r="AY311" s="147" t="s">
        <v>245</v>
      </c>
    </row>
    <row r="312" spans="2:51" s="12" customFormat="1" ht="11.25">
      <c r="B312" s="152"/>
      <c r="D312" s="146" t="s">
        <v>253</v>
      </c>
      <c r="E312" s="153" t="s">
        <v>1</v>
      </c>
      <c r="F312" s="154" t="s">
        <v>2574</v>
      </c>
      <c r="H312" s="155">
        <v>81.599999999999994</v>
      </c>
      <c r="I312" s="156"/>
      <c r="L312" s="152"/>
      <c r="M312" s="157"/>
      <c r="T312" s="158"/>
      <c r="AT312" s="153" t="s">
        <v>253</v>
      </c>
      <c r="AU312" s="153" t="s">
        <v>96</v>
      </c>
      <c r="AV312" s="12" t="s">
        <v>96</v>
      </c>
      <c r="AW312" s="12" t="s">
        <v>40</v>
      </c>
      <c r="AX312" s="12" t="s">
        <v>87</v>
      </c>
      <c r="AY312" s="153" t="s">
        <v>245</v>
      </c>
    </row>
    <row r="313" spans="2:51" s="11" customFormat="1" ht="11.25">
      <c r="B313" s="145"/>
      <c r="D313" s="146" t="s">
        <v>253</v>
      </c>
      <c r="E313" s="147" t="s">
        <v>1</v>
      </c>
      <c r="F313" s="148" t="s">
        <v>2558</v>
      </c>
      <c r="H313" s="147" t="s">
        <v>1</v>
      </c>
      <c r="I313" s="149"/>
      <c r="L313" s="145"/>
      <c r="M313" s="150"/>
      <c r="T313" s="151"/>
      <c r="AT313" s="147" t="s">
        <v>253</v>
      </c>
      <c r="AU313" s="147" t="s">
        <v>96</v>
      </c>
      <c r="AV313" s="11" t="s">
        <v>94</v>
      </c>
      <c r="AW313" s="11" t="s">
        <v>40</v>
      </c>
      <c r="AX313" s="11" t="s">
        <v>87</v>
      </c>
      <c r="AY313" s="147" t="s">
        <v>245</v>
      </c>
    </row>
    <row r="314" spans="2:51" s="12" customFormat="1" ht="11.25">
      <c r="B314" s="152"/>
      <c r="D314" s="146" t="s">
        <v>253</v>
      </c>
      <c r="E314" s="153" t="s">
        <v>1</v>
      </c>
      <c r="F314" s="154" t="s">
        <v>2575</v>
      </c>
      <c r="H314" s="155">
        <v>92.89</v>
      </c>
      <c r="I314" s="156"/>
      <c r="L314" s="152"/>
      <c r="M314" s="157"/>
      <c r="T314" s="158"/>
      <c r="AT314" s="153" t="s">
        <v>253</v>
      </c>
      <c r="AU314" s="153" t="s">
        <v>96</v>
      </c>
      <c r="AV314" s="12" t="s">
        <v>96</v>
      </c>
      <c r="AW314" s="12" t="s">
        <v>40</v>
      </c>
      <c r="AX314" s="12" t="s">
        <v>87</v>
      </c>
      <c r="AY314" s="153" t="s">
        <v>245</v>
      </c>
    </row>
    <row r="315" spans="2:51" s="11" customFormat="1" ht="11.25">
      <c r="B315" s="145"/>
      <c r="D315" s="146" t="s">
        <v>253</v>
      </c>
      <c r="E315" s="147" t="s">
        <v>1</v>
      </c>
      <c r="F315" s="148" t="s">
        <v>2560</v>
      </c>
      <c r="H315" s="147" t="s">
        <v>1</v>
      </c>
      <c r="I315" s="149"/>
      <c r="L315" s="145"/>
      <c r="M315" s="150"/>
      <c r="T315" s="151"/>
      <c r="AT315" s="147" t="s">
        <v>253</v>
      </c>
      <c r="AU315" s="147" t="s">
        <v>96</v>
      </c>
      <c r="AV315" s="11" t="s">
        <v>94</v>
      </c>
      <c r="AW315" s="11" t="s">
        <v>40</v>
      </c>
      <c r="AX315" s="11" t="s">
        <v>87</v>
      </c>
      <c r="AY315" s="147" t="s">
        <v>245</v>
      </c>
    </row>
    <row r="316" spans="2:51" s="12" customFormat="1" ht="11.25">
      <c r="B316" s="152"/>
      <c r="D316" s="146" t="s">
        <v>253</v>
      </c>
      <c r="E316" s="153" t="s">
        <v>1</v>
      </c>
      <c r="F316" s="154" t="s">
        <v>2576</v>
      </c>
      <c r="H316" s="155">
        <v>58.9</v>
      </c>
      <c r="I316" s="156"/>
      <c r="L316" s="152"/>
      <c r="M316" s="157"/>
      <c r="T316" s="158"/>
      <c r="AT316" s="153" t="s">
        <v>253</v>
      </c>
      <c r="AU316" s="153" t="s">
        <v>96</v>
      </c>
      <c r="AV316" s="12" t="s">
        <v>96</v>
      </c>
      <c r="AW316" s="12" t="s">
        <v>40</v>
      </c>
      <c r="AX316" s="12" t="s">
        <v>87</v>
      </c>
      <c r="AY316" s="153" t="s">
        <v>245</v>
      </c>
    </row>
    <row r="317" spans="2:51" s="11" customFormat="1" ht="11.25">
      <c r="B317" s="145"/>
      <c r="D317" s="146" t="s">
        <v>253</v>
      </c>
      <c r="E317" s="147" t="s">
        <v>1</v>
      </c>
      <c r="F317" s="148" t="s">
        <v>2562</v>
      </c>
      <c r="H317" s="147" t="s">
        <v>1</v>
      </c>
      <c r="I317" s="149"/>
      <c r="L317" s="145"/>
      <c r="M317" s="150"/>
      <c r="T317" s="151"/>
      <c r="AT317" s="147" t="s">
        <v>253</v>
      </c>
      <c r="AU317" s="147" t="s">
        <v>96</v>
      </c>
      <c r="AV317" s="11" t="s">
        <v>94</v>
      </c>
      <c r="AW317" s="11" t="s">
        <v>40</v>
      </c>
      <c r="AX317" s="11" t="s">
        <v>87</v>
      </c>
      <c r="AY317" s="147" t="s">
        <v>245</v>
      </c>
    </row>
    <row r="318" spans="2:51" s="12" customFormat="1" ht="11.25">
      <c r="B318" s="152"/>
      <c r="D318" s="146" t="s">
        <v>253</v>
      </c>
      <c r="E318" s="153" t="s">
        <v>1</v>
      </c>
      <c r="F318" s="154" t="s">
        <v>2577</v>
      </c>
      <c r="H318" s="155">
        <v>32.5</v>
      </c>
      <c r="I318" s="156"/>
      <c r="L318" s="152"/>
      <c r="M318" s="157"/>
      <c r="T318" s="158"/>
      <c r="AT318" s="153" t="s">
        <v>253</v>
      </c>
      <c r="AU318" s="153" t="s">
        <v>96</v>
      </c>
      <c r="AV318" s="12" t="s">
        <v>96</v>
      </c>
      <c r="AW318" s="12" t="s">
        <v>40</v>
      </c>
      <c r="AX318" s="12" t="s">
        <v>87</v>
      </c>
      <c r="AY318" s="153" t="s">
        <v>245</v>
      </c>
    </row>
    <row r="319" spans="2:51" s="15" customFormat="1" ht="11.25">
      <c r="B319" s="177"/>
      <c r="D319" s="146" t="s">
        <v>253</v>
      </c>
      <c r="E319" s="178" t="s">
        <v>2448</v>
      </c>
      <c r="F319" s="179" t="s">
        <v>2578</v>
      </c>
      <c r="H319" s="180">
        <v>507.63</v>
      </c>
      <c r="I319" s="181"/>
      <c r="L319" s="177"/>
      <c r="M319" s="182"/>
      <c r="T319" s="183"/>
      <c r="AT319" s="178" t="s">
        <v>253</v>
      </c>
      <c r="AU319" s="178" t="s">
        <v>96</v>
      </c>
      <c r="AV319" s="15" t="s">
        <v>114</v>
      </c>
      <c r="AW319" s="15" t="s">
        <v>40</v>
      </c>
      <c r="AX319" s="15" t="s">
        <v>87</v>
      </c>
      <c r="AY319" s="178" t="s">
        <v>245</v>
      </c>
    </row>
    <row r="320" spans="2:51" s="11" customFormat="1" ht="11.25">
      <c r="B320" s="145"/>
      <c r="D320" s="146" t="s">
        <v>253</v>
      </c>
      <c r="E320" s="147" t="s">
        <v>1</v>
      </c>
      <c r="F320" s="148" t="s">
        <v>2579</v>
      </c>
      <c r="H320" s="147" t="s">
        <v>1</v>
      </c>
      <c r="I320" s="149"/>
      <c r="L320" s="145"/>
      <c r="M320" s="150"/>
      <c r="T320" s="151"/>
      <c r="AT320" s="147" t="s">
        <v>253</v>
      </c>
      <c r="AU320" s="147" t="s">
        <v>96</v>
      </c>
      <c r="AV320" s="11" t="s">
        <v>94</v>
      </c>
      <c r="AW320" s="11" t="s">
        <v>40</v>
      </c>
      <c r="AX320" s="11" t="s">
        <v>87</v>
      </c>
      <c r="AY320" s="147" t="s">
        <v>245</v>
      </c>
    </row>
    <row r="321" spans="2:65" s="12" customFormat="1" ht="11.25">
      <c r="B321" s="152"/>
      <c r="D321" s="146" t="s">
        <v>253</v>
      </c>
      <c r="E321" s="153" t="s">
        <v>1</v>
      </c>
      <c r="F321" s="154" t="s">
        <v>2580</v>
      </c>
      <c r="H321" s="155">
        <v>-203.05199999999999</v>
      </c>
      <c r="I321" s="156"/>
      <c r="L321" s="152"/>
      <c r="M321" s="157"/>
      <c r="T321" s="158"/>
      <c r="AT321" s="153" t="s">
        <v>253</v>
      </c>
      <c r="AU321" s="153" t="s">
        <v>96</v>
      </c>
      <c r="AV321" s="12" t="s">
        <v>96</v>
      </c>
      <c r="AW321" s="12" t="s">
        <v>40</v>
      </c>
      <c r="AX321" s="12" t="s">
        <v>87</v>
      </c>
      <c r="AY321" s="153" t="s">
        <v>245</v>
      </c>
    </row>
    <row r="322" spans="2:65" s="13" customFormat="1" ht="11.25">
      <c r="B322" s="159"/>
      <c r="D322" s="146" t="s">
        <v>253</v>
      </c>
      <c r="E322" s="160" t="s">
        <v>2581</v>
      </c>
      <c r="F322" s="161" t="s">
        <v>275</v>
      </c>
      <c r="H322" s="162">
        <v>304.57799999999997</v>
      </c>
      <c r="I322" s="163"/>
      <c r="L322" s="159"/>
      <c r="M322" s="164"/>
      <c r="T322" s="165"/>
      <c r="AT322" s="160" t="s">
        <v>253</v>
      </c>
      <c r="AU322" s="160" t="s">
        <v>96</v>
      </c>
      <c r="AV322" s="13" t="s">
        <v>251</v>
      </c>
      <c r="AW322" s="13" t="s">
        <v>40</v>
      </c>
      <c r="AX322" s="13" t="s">
        <v>94</v>
      </c>
      <c r="AY322" s="160" t="s">
        <v>245</v>
      </c>
    </row>
    <row r="323" spans="2:65" s="1" customFormat="1" ht="24.2" customHeight="1">
      <c r="B323" s="33"/>
      <c r="C323" s="132" t="s">
        <v>331</v>
      </c>
      <c r="D323" s="132" t="s">
        <v>246</v>
      </c>
      <c r="E323" s="133" t="s">
        <v>2582</v>
      </c>
      <c r="F323" s="134" t="s">
        <v>2583</v>
      </c>
      <c r="G323" s="135" t="s">
        <v>249</v>
      </c>
      <c r="H323" s="136">
        <v>203.05199999999999</v>
      </c>
      <c r="I323" s="137"/>
      <c r="J323" s="138">
        <f>ROUND(I323*H323,2)</f>
        <v>0</v>
      </c>
      <c r="K323" s="134" t="s">
        <v>815</v>
      </c>
      <c r="L323" s="33"/>
      <c r="M323" s="139" t="s">
        <v>1</v>
      </c>
      <c r="N323" s="140" t="s">
        <v>52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251</v>
      </c>
      <c r="AT323" s="143" t="s">
        <v>246</v>
      </c>
      <c r="AU323" s="143" t="s">
        <v>96</v>
      </c>
      <c r="AY323" s="17" t="s">
        <v>245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94</v>
      </c>
      <c r="BK323" s="144">
        <f>ROUND(I323*H323,2)</f>
        <v>0</v>
      </c>
      <c r="BL323" s="17" t="s">
        <v>251</v>
      </c>
      <c r="BM323" s="143" t="s">
        <v>2584</v>
      </c>
    </row>
    <row r="324" spans="2:65" s="11" customFormat="1" ht="22.5">
      <c r="B324" s="145"/>
      <c r="D324" s="146" t="s">
        <v>253</v>
      </c>
      <c r="E324" s="147" t="s">
        <v>1</v>
      </c>
      <c r="F324" s="148" t="s">
        <v>2571</v>
      </c>
      <c r="H324" s="147" t="s">
        <v>1</v>
      </c>
      <c r="I324" s="149"/>
      <c r="L324" s="145"/>
      <c r="M324" s="150"/>
      <c r="T324" s="151"/>
      <c r="AT324" s="147" t="s">
        <v>253</v>
      </c>
      <c r="AU324" s="147" t="s">
        <v>96</v>
      </c>
      <c r="AV324" s="11" t="s">
        <v>94</v>
      </c>
      <c r="AW324" s="11" t="s">
        <v>40</v>
      </c>
      <c r="AX324" s="11" t="s">
        <v>87</v>
      </c>
      <c r="AY324" s="147" t="s">
        <v>245</v>
      </c>
    </row>
    <row r="325" spans="2:65" s="11" customFormat="1" ht="11.25">
      <c r="B325" s="145"/>
      <c r="D325" s="146" t="s">
        <v>253</v>
      </c>
      <c r="E325" s="147" t="s">
        <v>1</v>
      </c>
      <c r="F325" s="148" t="s">
        <v>2585</v>
      </c>
      <c r="H325" s="147" t="s">
        <v>1</v>
      </c>
      <c r="I325" s="149"/>
      <c r="L325" s="145"/>
      <c r="M325" s="150"/>
      <c r="T325" s="151"/>
      <c r="AT325" s="147" t="s">
        <v>253</v>
      </c>
      <c r="AU325" s="147" t="s">
        <v>96</v>
      </c>
      <c r="AV325" s="11" t="s">
        <v>94</v>
      </c>
      <c r="AW325" s="11" t="s">
        <v>40</v>
      </c>
      <c r="AX325" s="11" t="s">
        <v>87</v>
      </c>
      <c r="AY325" s="147" t="s">
        <v>245</v>
      </c>
    </row>
    <row r="326" spans="2:65" s="12" customFormat="1" ht="11.25">
      <c r="B326" s="152"/>
      <c r="D326" s="146" t="s">
        <v>253</v>
      </c>
      <c r="E326" s="153" t="s">
        <v>1</v>
      </c>
      <c r="F326" s="154" t="s">
        <v>2586</v>
      </c>
      <c r="H326" s="155">
        <v>203.05199999999999</v>
      </c>
      <c r="I326" s="156"/>
      <c r="L326" s="152"/>
      <c r="M326" s="157"/>
      <c r="T326" s="158"/>
      <c r="AT326" s="153" t="s">
        <v>253</v>
      </c>
      <c r="AU326" s="153" t="s">
        <v>96</v>
      </c>
      <c r="AV326" s="12" t="s">
        <v>96</v>
      </c>
      <c r="AW326" s="12" t="s">
        <v>40</v>
      </c>
      <c r="AX326" s="12" t="s">
        <v>87</v>
      </c>
      <c r="AY326" s="153" t="s">
        <v>245</v>
      </c>
    </row>
    <row r="327" spans="2:65" s="13" customFormat="1" ht="11.25">
      <c r="B327" s="159"/>
      <c r="D327" s="146" t="s">
        <v>253</v>
      </c>
      <c r="E327" s="160" t="s">
        <v>2452</v>
      </c>
      <c r="F327" s="161" t="s">
        <v>275</v>
      </c>
      <c r="H327" s="162">
        <v>203.05199999999999</v>
      </c>
      <c r="I327" s="163"/>
      <c r="L327" s="159"/>
      <c r="M327" s="164"/>
      <c r="T327" s="165"/>
      <c r="AT327" s="160" t="s">
        <v>253</v>
      </c>
      <c r="AU327" s="160" t="s">
        <v>96</v>
      </c>
      <c r="AV327" s="13" t="s">
        <v>251</v>
      </c>
      <c r="AW327" s="13" t="s">
        <v>40</v>
      </c>
      <c r="AX327" s="13" t="s">
        <v>94</v>
      </c>
      <c r="AY327" s="160" t="s">
        <v>245</v>
      </c>
    </row>
    <row r="328" spans="2:65" s="1" customFormat="1" ht="33" customHeight="1">
      <c r="B328" s="33"/>
      <c r="C328" s="132" t="s">
        <v>337</v>
      </c>
      <c r="D328" s="132" t="s">
        <v>246</v>
      </c>
      <c r="E328" s="133" t="s">
        <v>2587</v>
      </c>
      <c r="F328" s="134" t="s">
        <v>2588</v>
      </c>
      <c r="G328" s="135" t="s">
        <v>258</v>
      </c>
      <c r="H328" s="136">
        <v>35.494</v>
      </c>
      <c r="I328" s="137"/>
      <c r="J328" s="138">
        <f>ROUND(I328*H328,2)</f>
        <v>0</v>
      </c>
      <c r="K328" s="134" t="s">
        <v>815</v>
      </c>
      <c r="L328" s="33"/>
      <c r="M328" s="139" t="s">
        <v>1</v>
      </c>
      <c r="N328" s="140" t="s">
        <v>52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251</v>
      </c>
      <c r="AT328" s="143" t="s">
        <v>246</v>
      </c>
      <c r="AU328" s="143" t="s">
        <v>96</v>
      </c>
      <c r="AY328" s="17" t="s">
        <v>245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94</v>
      </c>
      <c r="BK328" s="144">
        <f>ROUND(I328*H328,2)</f>
        <v>0</v>
      </c>
      <c r="BL328" s="17" t="s">
        <v>251</v>
      </c>
      <c r="BM328" s="143" t="s">
        <v>2589</v>
      </c>
    </row>
    <row r="329" spans="2:65" s="11" customFormat="1" ht="11.25">
      <c r="B329" s="145"/>
      <c r="D329" s="146" t="s">
        <v>253</v>
      </c>
      <c r="E329" s="147" t="s">
        <v>1</v>
      </c>
      <c r="F329" s="148" t="s">
        <v>2590</v>
      </c>
      <c r="H329" s="147" t="s">
        <v>1</v>
      </c>
      <c r="I329" s="149"/>
      <c r="L329" s="145"/>
      <c r="M329" s="150"/>
      <c r="T329" s="151"/>
      <c r="AT329" s="147" t="s">
        <v>253</v>
      </c>
      <c r="AU329" s="147" t="s">
        <v>96</v>
      </c>
      <c r="AV329" s="11" t="s">
        <v>94</v>
      </c>
      <c r="AW329" s="11" t="s">
        <v>40</v>
      </c>
      <c r="AX329" s="11" t="s">
        <v>87</v>
      </c>
      <c r="AY329" s="147" t="s">
        <v>245</v>
      </c>
    </row>
    <row r="330" spans="2:65" s="11" customFormat="1" ht="11.25">
      <c r="B330" s="145"/>
      <c r="D330" s="146" t="s">
        <v>253</v>
      </c>
      <c r="E330" s="147" t="s">
        <v>1</v>
      </c>
      <c r="F330" s="148" t="s">
        <v>2591</v>
      </c>
      <c r="H330" s="147" t="s">
        <v>1</v>
      </c>
      <c r="I330" s="149"/>
      <c r="L330" s="145"/>
      <c r="M330" s="150"/>
      <c r="T330" s="151"/>
      <c r="AT330" s="147" t="s">
        <v>253</v>
      </c>
      <c r="AU330" s="147" t="s">
        <v>96</v>
      </c>
      <c r="AV330" s="11" t="s">
        <v>94</v>
      </c>
      <c r="AW330" s="11" t="s">
        <v>40</v>
      </c>
      <c r="AX330" s="11" t="s">
        <v>87</v>
      </c>
      <c r="AY330" s="147" t="s">
        <v>245</v>
      </c>
    </row>
    <row r="331" spans="2:65" s="12" customFormat="1" ht="11.25">
      <c r="B331" s="152"/>
      <c r="D331" s="146" t="s">
        <v>253</v>
      </c>
      <c r="E331" s="153" t="s">
        <v>1</v>
      </c>
      <c r="F331" s="154" t="s">
        <v>2592</v>
      </c>
      <c r="H331" s="155">
        <v>35.494</v>
      </c>
      <c r="I331" s="156"/>
      <c r="L331" s="152"/>
      <c r="M331" s="157"/>
      <c r="T331" s="158"/>
      <c r="AT331" s="153" t="s">
        <v>253</v>
      </c>
      <c r="AU331" s="153" t="s">
        <v>96</v>
      </c>
      <c r="AV331" s="12" t="s">
        <v>96</v>
      </c>
      <c r="AW331" s="12" t="s">
        <v>40</v>
      </c>
      <c r="AX331" s="12" t="s">
        <v>87</v>
      </c>
      <c r="AY331" s="153" t="s">
        <v>245</v>
      </c>
    </row>
    <row r="332" spans="2:65" s="13" customFormat="1" ht="11.25">
      <c r="B332" s="159"/>
      <c r="D332" s="146" t="s">
        <v>253</v>
      </c>
      <c r="E332" s="160" t="s">
        <v>1</v>
      </c>
      <c r="F332" s="161" t="s">
        <v>275</v>
      </c>
      <c r="H332" s="162">
        <v>35.494</v>
      </c>
      <c r="I332" s="163"/>
      <c r="L332" s="159"/>
      <c r="M332" s="164"/>
      <c r="T332" s="165"/>
      <c r="AT332" s="160" t="s">
        <v>253</v>
      </c>
      <c r="AU332" s="160" t="s">
        <v>96</v>
      </c>
      <c r="AV332" s="13" t="s">
        <v>251</v>
      </c>
      <c r="AW332" s="13" t="s">
        <v>40</v>
      </c>
      <c r="AX332" s="13" t="s">
        <v>94</v>
      </c>
      <c r="AY332" s="160" t="s">
        <v>245</v>
      </c>
    </row>
    <row r="333" spans="2:65" s="1" customFormat="1" ht="16.5" customHeight="1">
      <c r="B333" s="33"/>
      <c r="C333" s="132" t="s">
        <v>342</v>
      </c>
      <c r="D333" s="132" t="s">
        <v>246</v>
      </c>
      <c r="E333" s="133" t="s">
        <v>2593</v>
      </c>
      <c r="F333" s="134" t="s">
        <v>2594</v>
      </c>
      <c r="G333" s="135" t="s">
        <v>350</v>
      </c>
      <c r="H333" s="136">
        <v>109.211</v>
      </c>
      <c r="I333" s="137"/>
      <c r="J333" s="138">
        <f>ROUND(I333*H333,2)</f>
        <v>0</v>
      </c>
      <c r="K333" s="134" t="s">
        <v>250</v>
      </c>
      <c r="L333" s="33"/>
      <c r="M333" s="139" t="s">
        <v>1</v>
      </c>
      <c r="N333" s="140" t="s">
        <v>52</v>
      </c>
      <c r="P333" s="141">
        <f>O333*H333</f>
        <v>0</v>
      </c>
      <c r="Q333" s="141">
        <v>0</v>
      </c>
      <c r="R333" s="141">
        <f>Q333*H333</f>
        <v>0</v>
      </c>
      <c r="S333" s="141">
        <v>0</v>
      </c>
      <c r="T333" s="142">
        <f>S333*H333</f>
        <v>0</v>
      </c>
      <c r="AR333" s="143" t="s">
        <v>251</v>
      </c>
      <c r="AT333" s="143" t="s">
        <v>246</v>
      </c>
      <c r="AU333" s="143" t="s">
        <v>96</v>
      </c>
      <c r="AY333" s="17" t="s">
        <v>245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94</v>
      </c>
      <c r="BK333" s="144">
        <f>ROUND(I333*H333,2)</f>
        <v>0</v>
      </c>
      <c r="BL333" s="17" t="s">
        <v>251</v>
      </c>
      <c r="BM333" s="143" t="s">
        <v>2595</v>
      </c>
    </row>
    <row r="334" spans="2:65" s="11" customFormat="1" ht="22.5">
      <c r="B334" s="145"/>
      <c r="D334" s="146" t="s">
        <v>253</v>
      </c>
      <c r="E334" s="147" t="s">
        <v>1</v>
      </c>
      <c r="F334" s="148" t="s">
        <v>2596</v>
      </c>
      <c r="H334" s="147" t="s">
        <v>1</v>
      </c>
      <c r="I334" s="149"/>
      <c r="L334" s="145"/>
      <c r="M334" s="150"/>
      <c r="T334" s="151"/>
      <c r="AT334" s="147" t="s">
        <v>253</v>
      </c>
      <c r="AU334" s="147" t="s">
        <v>96</v>
      </c>
      <c r="AV334" s="11" t="s">
        <v>94</v>
      </c>
      <c r="AW334" s="11" t="s">
        <v>40</v>
      </c>
      <c r="AX334" s="11" t="s">
        <v>87</v>
      </c>
      <c r="AY334" s="147" t="s">
        <v>245</v>
      </c>
    </row>
    <row r="335" spans="2:65" s="11" customFormat="1" ht="22.5">
      <c r="B335" s="145"/>
      <c r="D335" s="146" t="s">
        <v>253</v>
      </c>
      <c r="E335" s="147" t="s">
        <v>1</v>
      </c>
      <c r="F335" s="148" t="s">
        <v>2597</v>
      </c>
      <c r="H335" s="147" t="s">
        <v>1</v>
      </c>
      <c r="I335" s="149"/>
      <c r="L335" s="145"/>
      <c r="M335" s="150"/>
      <c r="T335" s="151"/>
      <c r="AT335" s="147" t="s">
        <v>253</v>
      </c>
      <c r="AU335" s="147" t="s">
        <v>96</v>
      </c>
      <c r="AV335" s="11" t="s">
        <v>94</v>
      </c>
      <c r="AW335" s="11" t="s">
        <v>40</v>
      </c>
      <c r="AX335" s="11" t="s">
        <v>87</v>
      </c>
      <c r="AY335" s="147" t="s">
        <v>245</v>
      </c>
    </row>
    <row r="336" spans="2:65" s="11" customFormat="1" ht="22.5">
      <c r="B336" s="145"/>
      <c r="D336" s="146" t="s">
        <v>253</v>
      </c>
      <c r="E336" s="147" t="s">
        <v>1</v>
      </c>
      <c r="F336" s="148" t="s">
        <v>2598</v>
      </c>
      <c r="H336" s="147" t="s">
        <v>1</v>
      </c>
      <c r="I336" s="149"/>
      <c r="L336" s="145"/>
      <c r="M336" s="150"/>
      <c r="T336" s="151"/>
      <c r="AT336" s="147" t="s">
        <v>253</v>
      </c>
      <c r="AU336" s="147" t="s">
        <v>96</v>
      </c>
      <c r="AV336" s="11" t="s">
        <v>94</v>
      </c>
      <c r="AW336" s="11" t="s">
        <v>40</v>
      </c>
      <c r="AX336" s="11" t="s">
        <v>87</v>
      </c>
      <c r="AY336" s="147" t="s">
        <v>245</v>
      </c>
    </row>
    <row r="337" spans="2:65" s="12" customFormat="1" ht="11.25">
      <c r="B337" s="152"/>
      <c r="D337" s="146" t="s">
        <v>253</v>
      </c>
      <c r="E337" s="153" t="s">
        <v>1</v>
      </c>
      <c r="F337" s="154" t="s">
        <v>2599</v>
      </c>
      <c r="H337" s="155">
        <v>109.211</v>
      </c>
      <c r="I337" s="156"/>
      <c r="L337" s="152"/>
      <c r="M337" s="157"/>
      <c r="T337" s="158"/>
      <c r="AT337" s="153" t="s">
        <v>253</v>
      </c>
      <c r="AU337" s="153" t="s">
        <v>96</v>
      </c>
      <c r="AV337" s="12" t="s">
        <v>96</v>
      </c>
      <c r="AW337" s="12" t="s">
        <v>40</v>
      </c>
      <c r="AX337" s="12" t="s">
        <v>87</v>
      </c>
      <c r="AY337" s="153" t="s">
        <v>245</v>
      </c>
    </row>
    <row r="338" spans="2:65" s="13" customFormat="1" ht="11.25">
      <c r="B338" s="159"/>
      <c r="D338" s="146" t="s">
        <v>253</v>
      </c>
      <c r="E338" s="160" t="s">
        <v>1</v>
      </c>
      <c r="F338" s="161" t="s">
        <v>275</v>
      </c>
      <c r="H338" s="162">
        <v>109.211</v>
      </c>
      <c r="I338" s="163"/>
      <c r="L338" s="159"/>
      <c r="M338" s="164"/>
      <c r="T338" s="165"/>
      <c r="AT338" s="160" t="s">
        <v>253</v>
      </c>
      <c r="AU338" s="160" t="s">
        <v>96</v>
      </c>
      <c r="AV338" s="13" t="s">
        <v>251</v>
      </c>
      <c r="AW338" s="13" t="s">
        <v>40</v>
      </c>
      <c r="AX338" s="13" t="s">
        <v>94</v>
      </c>
      <c r="AY338" s="160" t="s">
        <v>245</v>
      </c>
    </row>
    <row r="339" spans="2:65" s="1" customFormat="1" ht="24.2" customHeight="1">
      <c r="B339" s="33"/>
      <c r="C339" s="132" t="s">
        <v>347</v>
      </c>
      <c r="D339" s="132" t="s">
        <v>246</v>
      </c>
      <c r="E339" s="133" t="s">
        <v>759</v>
      </c>
      <c r="F339" s="134" t="s">
        <v>760</v>
      </c>
      <c r="G339" s="135" t="s">
        <v>350</v>
      </c>
      <c r="H339" s="136">
        <v>1.1100000000000001</v>
      </c>
      <c r="I339" s="137"/>
      <c r="J339" s="138">
        <f>ROUND(I339*H339,2)</f>
        <v>0</v>
      </c>
      <c r="K339" s="134" t="s">
        <v>250</v>
      </c>
      <c r="L339" s="33"/>
      <c r="M339" s="139" t="s">
        <v>1</v>
      </c>
      <c r="N339" s="140" t="s">
        <v>52</v>
      </c>
      <c r="P339" s="141">
        <f>O339*H339</f>
        <v>0</v>
      </c>
      <c r="Q339" s="141">
        <v>0</v>
      </c>
      <c r="R339" s="141">
        <f>Q339*H339</f>
        <v>0</v>
      </c>
      <c r="S339" s="141">
        <v>0</v>
      </c>
      <c r="T339" s="142">
        <f>S339*H339</f>
        <v>0</v>
      </c>
      <c r="AR339" s="143" t="s">
        <v>251</v>
      </c>
      <c r="AT339" s="143" t="s">
        <v>246</v>
      </c>
      <c r="AU339" s="143" t="s">
        <v>96</v>
      </c>
      <c r="AY339" s="17" t="s">
        <v>245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7" t="s">
        <v>94</v>
      </c>
      <c r="BK339" s="144">
        <f>ROUND(I339*H339,2)</f>
        <v>0</v>
      </c>
      <c r="BL339" s="17" t="s">
        <v>251</v>
      </c>
      <c r="BM339" s="143" t="s">
        <v>761</v>
      </c>
    </row>
    <row r="340" spans="2:65" s="11" customFormat="1" ht="22.5">
      <c r="B340" s="145"/>
      <c r="D340" s="146" t="s">
        <v>253</v>
      </c>
      <c r="E340" s="147" t="s">
        <v>1</v>
      </c>
      <c r="F340" s="148" t="s">
        <v>762</v>
      </c>
      <c r="H340" s="147" t="s">
        <v>1</v>
      </c>
      <c r="I340" s="149"/>
      <c r="L340" s="145"/>
      <c r="M340" s="150"/>
      <c r="T340" s="151"/>
      <c r="AT340" s="147" t="s">
        <v>253</v>
      </c>
      <c r="AU340" s="147" t="s">
        <v>96</v>
      </c>
      <c r="AV340" s="11" t="s">
        <v>94</v>
      </c>
      <c r="AW340" s="11" t="s">
        <v>40</v>
      </c>
      <c r="AX340" s="11" t="s">
        <v>87</v>
      </c>
      <c r="AY340" s="147" t="s">
        <v>245</v>
      </c>
    </row>
    <row r="341" spans="2:65" s="11" customFormat="1" ht="11.25">
      <c r="B341" s="145"/>
      <c r="D341" s="146" t="s">
        <v>253</v>
      </c>
      <c r="E341" s="147" t="s">
        <v>1</v>
      </c>
      <c r="F341" s="148" t="s">
        <v>745</v>
      </c>
      <c r="H341" s="147" t="s">
        <v>1</v>
      </c>
      <c r="I341" s="149"/>
      <c r="L341" s="145"/>
      <c r="M341" s="150"/>
      <c r="T341" s="151"/>
      <c r="AT341" s="147" t="s">
        <v>253</v>
      </c>
      <c r="AU341" s="147" t="s">
        <v>96</v>
      </c>
      <c r="AV341" s="11" t="s">
        <v>94</v>
      </c>
      <c r="AW341" s="11" t="s">
        <v>40</v>
      </c>
      <c r="AX341" s="11" t="s">
        <v>87</v>
      </c>
      <c r="AY341" s="147" t="s">
        <v>245</v>
      </c>
    </row>
    <row r="342" spans="2:65" s="11" customFormat="1" ht="11.25">
      <c r="B342" s="145"/>
      <c r="D342" s="146" t="s">
        <v>253</v>
      </c>
      <c r="E342" s="147" t="s">
        <v>1</v>
      </c>
      <c r="F342" s="148" t="s">
        <v>746</v>
      </c>
      <c r="H342" s="147" t="s">
        <v>1</v>
      </c>
      <c r="I342" s="149"/>
      <c r="L342" s="145"/>
      <c r="M342" s="150"/>
      <c r="T342" s="151"/>
      <c r="AT342" s="147" t="s">
        <v>253</v>
      </c>
      <c r="AU342" s="147" t="s">
        <v>96</v>
      </c>
      <c r="AV342" s="11" t="s">
        <v>94</v>
      </c>
      <c r="AW342" s="11" t="s">
        <v>40</v>
      </c>
      <c r="AX342" s="11" t="s">
        <v>87</v>
      </c>
      <c r="AY342" s="147" t="s">
        <v>245</v>
      </c>
    </row>
    <row r="343" spans="2:65" s="11" customFormat="1" ht="11.25">
      <c r="B343" s="145"/>
      <c r="D343" s="146" t="s">
        <v>253</v>
      </c>
      <c r="E343" s="147" t="s">
        <v>1</v>
      </c>
      <c r="F343" s="148" t="s">
        <v>2517</v>
      </c>
      <c r="H343" s="147" t="s">
        <v>1</v>
      </c>
      <c r="I343" s="149"/>
      <c r="L343" s="145"/>
      <c r="M343" s="150"/>
      <c r="T343" s="151"/>
      <c r="AT343" s="147" t="s">
        <v>253</v>
      </c>
      <c r="AU343" s="147" t="s">
        <v>96</v>
      </c>
      <c r="AV343" s="11" t="s">
        <v>94</v>
      </c>
      <c r="AW343" s="11" t="s">
        <v>40</v>
      </c>
      <c r="AX343" s="11" t="s">
        <v>87</v>
      </c>
      <c r="AY343" s="147" t="s">
        <v>245</v>
      </c>
    </row>
    <row r="344" spans="2:65" s="12" customFormat="1" ht="11.25">
      <c r="B344" s="152"/>
      <c r="D344" s="146" t="s">
        <v>253</v>
      </c>
      <c r="E344" s="153" t="s">
        <v>1</v>
      </c>
      <c r="F344" s="154" t="s">
        <v>2600</v>
      </c>
      <c r="H344" s="155">
        <v>1.081</v>
      </c>
      <c r="I344" s="156"/>
      <c r="L344" s="152"/>
      <c r="M344" s="157"/>
      <c r="T344" s="158"/>
      <c r="AT344" s="153" t="s">
        <v>253</v>
      </c>
      <c r="AU344" s="153" t="s">
        <v>96</v>
      </c>
      <c r="AV344" s="12" t="s">
        <v>96</v>
      </c>
      <c r="AW344" s="12" t="s">
        <v>40</v>
      </c>
      <c r="AX344" s="12" t="s">
        <v>87</v>
      </c>
      <c r="AY344" s="153" t="s">
        <v>245</v>
      </c>
    </row>
    <row r="345" spans="2:65" s="12" customFormat="1" ht="11.25">
      <c r="B345" s="152"/>
      <c r="D345" s="146" t="s">
        <v>253</v>
      </c>
      <c r="E345" s="153" t="s">
        <v>1</v>
      </c>
      <c r="F345" s="154" t="s">
        <v>2601</v>
      </c>
      <c r="H345" s="155">
        <v>1.2999999999999999E-2</v>
      </c>
      <c r="I345" s="156"/>
      <c r="L345" s="152"/>
      <c r="M345" s="157"/>
      <c r="T345" s="158"/>
      <c r="AT345" s="153" t="s">
        <v>253</v>
      </c>
      <c r="AU345" s="153" t="s">
        <v>96</v>
      </c>
      <c r="AV345" s="12" t="s">
        <v>96</v>
      </c>
      <c r="AW345" s="12" t="s">
        <v>40</v>
      </c>
      <c r="AX345" s="12" t="s">
        <v>87</v>
      </c>
      <c r="AY345" s="153" t="s">
        <v>245</v>
      </c>
    </row>
    <row r="346" spans="2:65" s="12" customFormat="1" ht="11.25">
      <c r="B346" s="152"/>
      <c r="D346" s="146" t="s">
        <v>253</v>
      </c>
      <c r="E346" s="153" t="s">
        <v>1</v>
      </c>
      <c r="F346" s="154" t="s">
        <v>2602</v>
      </c>
      <c r="H346" s="155">
        <v>1.6E-2</v>
      </c>
      <c r="I346" s="156"/>
      <c r="L346" s="152"/>
      <c r="M346" s="157"/>
      <c r="T346" s="158"/>
      <c r="AT346" s="153" t="s">
        <v>253</v>
      </c>
      <c r="AU346" s="153" t="s">
        <v>96</v>
      </c>
      <c r="AV346" s="12" t="s">
        <v>96</v>
      </c>
      <c r="AW346" s="12" t="s">
        <v>40</v>
      </c>
      <c r="AX346" s="12" t="s">
        <v>87</v>
      </c>
      <c r="AY346" s="153" t="s">
        <v>245</v>
      </c>
    </row>
    <row r="347" spans="2:65" s="13" customFormat="1" ht="11.25">
      <c r="B347" s="159"/>
      <c r="D347" s="146" t="s">
        <v>253</v>
      </c>
      <c r="E347" s="160" t="s">
        <v>1</v>
      </c>
      <c r="F347" s="161" t="s">
        <v>275</v>
      </c>
      <c r="H347" s="162">
        <v>1.1100000000000001</v>
      </c>
      <c r="I347" s="163"/>
      <c r="L347" s="159"/>
      <c r="M347" s="164"/>
      <c r="T347" s="165"/>
      <c r="AT347" s="160" t="s">
        <v>253</v>
      </c>
      <c r="AU347" s="160" t="s">
        <v>96</v>
      </c>
      <c r="AV347" s="13" t="s">
        <v>251</v>
      </c>
      <c r="AW347" s="13" t="s">
        <v>40</v>
      </c>
      <c r="AX347" s="13" t="s">
        <v>94</v>
      </c>
      <c r="AY347" s="160" t="s">
        <v>245</v>
      </c>
    </row>
    <row r="348" spans="2:65" s="1" customFormat="1" ht="16.5" customHeight="1">
      <c r="B348" s="33"/>
      <c r="C348" s="132" t="s">
        <v>7</v>
      </c>
      <c r="D348" s="132" t="s">
        <v>246</v>
      </c>
      <c r="E348" s="133" t="s">
        <v>1446</v>
      </c>
      <c r="F348" s="134" t="s">
        <v>1447</v>
      </c>
      <c r="G348" s="135" t="s">
        <v>350</v>
      </c>
      <c r="H348" s="136">
        <v>18.202000000000002</v>
      </c>
      <c r="I348" s="137"/>
      <c r="J348" s="138">
        <f>ROUND(I348*H348,2)</f>
        <v>0</v>
      </c>
      <c r="K348" s="134" t="s">
        <v>250</v>
      </c>
      <c r="L348" s="33"/>
      <c r="M348" s="139" t="s">
        <v>1</v>
      </c>
      <c r="N348" s="140" t="s">
        <v>52</v>
      </c>
      <c r="P348" s="141">
        <f>O348*H348</f>
        <v>0</v>
      </c>
      <c r="Q348" s="141">
        <v>0</v>
      </c>
      <c r="R348" s="141">
        <f>Q348*H348</f>
        <v>0</v>
      </c>
      <c r="S348" s="141">
        <v>0</v>
      </c>
      <c r="T348" s="142">
        <f>S348*H348</f>
        <v>0</v>
      </c>
      <c r="AR348" s="143" t="s">
        <v>251</v>
      </c>
      <c r="AT348" s="143" t="s">
        <v>246</v>
      </c>
      <c r="AU348" s="143" t="s">
        <v>96</v>
      </c>
      <c r="AY348" s="17" t="s">
        <v>245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94</v>
      </c>
      <c r="BK348" s="144">
        <f>ROUND(I348*H348,2)</f>
        <v>0</v>
      </c>
      <c r="BL348" s="17" t="s">
        <v>251</v>
      </c>
      <c r="BM348" s="143" t="s">
        <v>2603</v>
      </c>
    </row>
    <row r="349" spans="2:65" s="11" customFormat="1" ht="11.25">
      <c r="B349" s="145"/>
      <c r="D349" s="146" t="s">
        <v>253</v>
      </c>
      <c r="E349" s="147" t="s">
        <v>1</v>
      </c>
      <c r="F349" s="148" t="s">
        <v>2604</v>
      </c>
      <c r="H349" s="147" t="s">
        <v>1</v>
      </c>
      <c r="I349" s="149"/>
      <c r="L349" s="145"/>
      <c r="M349" s="150"/>
      <c r="T349" s="151"/>
      <c r="AT349" s="147" t="s">
        <v>253</v>
      </c>
      <c r="AU349" s="147" t="s">
        <v>96</v>
      </c>
      <c r="AV349" s="11" t="s">
        <v>94</v>
      </c>
      <c r="AW349" s="11" t="s">
        <v>40</v>
      </c>
      <c r="AX349" s="11" t="s">
        <v>87</v>
      </c>
      <c r="AY349" s="147" t="s">
        <v>245</v>
      </c>
    </row>
    <row r="350" spans="2:65" s="12" customFormat="1" ht="11.25">
      <c r="B350" s="152"/>
      <c r="D350" s="146" t="s">
        <v>253</v>
      </c>
      <c r="E350" s="153" t="s">
        <v>1</v>
      </c>
      <c r="F350" s="154" t="s">
        <v>2446</v>
      </c>
      <c r="H350" s="155">
        <v>18.202000000000002</v>
      </c>
      <c r="I350" s="156"/>
      <c r="L350" s="152"/>
      <c r="M350" s="157"/>
      <c r="T350" s="158"/>
      <c r="AT350" s="153" t="s">
        <v>253</v>
      </c>
      <c r="AU350" s="153" t="s">
        <v>96</v>
      </c>
      <c r="AV350" s="12" t="s">
        <v>96</v>
      </c>
      <c r="AW350" s="12" t="s">
        <v>40</v>
      </c>
      <c r="AX350" s="12" t="s">
        <v>94</v>
      </c>
      <c r="AY350" s="153" t="s">
        <v>245</v>
      </c>
    </row>
    <row r="351" spans="2:65" s="1" customFormat="1" ht="24.2" customHeight="1">
      <c r="B351" s="33"/>
      <c r="C351" s="132" t="s">
        <v>359</v>
      </c>
      <c r="D351" s="132" t="s">
        <v>246</v>
      </c>
      <c r="E351" s="133" t="s">
        <v>764</v>
      </c>
      <c r="F351" s="134" t="s">
        <v>765</v>
      </c>
      <c r="G351" s="135" t="s">
        <v>249</v>
      </c>
      <c r="H351" s="136">
        <v>1507.65</v>
      </c>
      <c r="I351" s="137"/>
      <c r="J351" s="138">
        <f>ROUND(I351*H351,2)</f>
        <v>0</v>
      </c>
      <c r="K351" s="134" t="s">
        <v>250</v>
      </c>
      <c r="L351" s="33"/>
      <c r="M351" s="139" t="s">
        <v>1</v>
      </c>
      <c r="N351" s="140" t="s">
        <v>52</v>
      </c>
      <c r="P351" s="141">
        <f>O351*H351</f>
        <v>0</v>
      </c>
      <c r="Q351" s="141">
        <v>0</v>
      </c>
      <c r="R351" s="141">
        <f>Q351*H351</f>
        <v>0</v>
      </c>
      <c r="S351" s="141">
        <v>0</v>
      </c>
      <c r="T351" s="142">
        <f>S351*H351</f>
        <v>0</v>
      </c>
      <c r="AR351" s="143" t="s">
        <v>251</v>
      </c>
      <c r="AT351" s="143" t="s">
        <v>246</v>
      </c>
      <c r="AU351" s="143" t="s">
        <v>96</v>
      </c>
      <c r="AY351" s="17" t="s">
        <v>245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94</v>
      </c>
      <c r="BK351" s="144">
        <f>ROUND(I351*H351,2)</f>
        <v>0</v>
      </c>
      <c r="BL351" s="17" t="s">
        <v>251</v>
      </c>
      <c r="BM351" s="143" t="s">
        <v>766</v>
      </c>
    </row>
    <row r="352" spans="2:65" s="11" customFormat="1" ht="22.5">
      <c r="B352" s="145"/>
      <c r="D352" s="146" t="s">
        <v>253</v>
      </c>
      <c r="E352" s="147" t="s">
        <v>1</v>
      </c>
      <c r="F352" s="148" t="s">
        <v>2605</v>
      </c>
      <c r="H352" s="147" t="s">
        <v>1</v>
      </c>
      <c r="I352" s="149"/>
      <c r="L352" s="145"/>
      <c r="M352" s="150"/>
      <c r="T352" s="151"/>
      <c r="AT352" s="147" t="s">
        <v>253</v>
      </c>
      <c r="AU352" s="147" t="s">
        <v>96</v>
      </c>
      <c r="AV352" s="11" t="s">
        <v>94</v>
      </c>
      <c r="AW352" s="11" t="s">
        <v>40</v>
      </c>
      <c r="AX352" s="11" t="s">
        <v>87</v>
      </c>
      <c r="AY352" s="147" t="s">
        <v>245</v>
      </c>
    </row>
    <row r="353" spans="2:51" s="11" customFormat="1" ht="22.5">
      <c r="B353" s="145"/>
      <c r="D353" s="146" t="s">
        <v>253</v>
      </c>
      <c r="E353" s="147" t="s">
        <v>1</v>
      </c>
      <c r="F353" s="148" t="s">
        <v>2606</v>
      </c>
      <c r="H353" s="147" t="s">
        <v>1</v>
      </c>
      <c r="I353" s="149"/>
      <c r="L353" s="145"/>
      <c r="M353" s="150"/>
      <c r="T353" s="151"/>
      <c r="AT353" s="147" t="s">
        <v>253</v>
      </c>
      <c r="AU353" s="147" t="s">
        <v>96</v>
      </c>
      <c r="AV353" s="11" t="s">
        <v>94</v>
      </c>
      <c r="AW353" s="11" t="s">
        <v>40</v>
      </c>
      <c r="AX353" s="11" t="s">
        <v>87</v>
      </c>
      <c r="AY353" s="147" t="s">
        <v>245</v>
      </c>
    </row>
    <row r="354" spans="2:51" s="12" customFormat="1" ht="22.5">
      <c r="B354" s="152"/>
      <c r="D354" s="146" t="s">
        <v>253</v>
      </c>
      <c r="E354" s="153" t="s">
        <v>1</v>
      </c>
      <c r="F354" s="154" t="s">
        <v>2607</v>
      </c>
      <c r="H354" s="155">
        <v>2427.9</v>
      </c>
      <c r="I354" s="156"/>
      <c r="L354" s="152"/>
      <c r="M354" s="157"/>
      <c r="T354" s="158"/>
      <c r="AT354" s="153" t="s">
        <v>253</v>
      </c>
      <c r="AU354" s="153" t="s">
        <v>96</v>
      </c>
      <c r="AV354" s="12" t="s">
        <v>96</v>
      </c>
      <c r="AW354" s="12" t="s">
        <v>40</v>
      </c>
      <c r="AX354" s="12" t="s">
        <v>87</v>
      </c>
      <c r="AY354" s="153" t="s">
        <v>245</v>
      </c>
    </row>
    <row r="355" spans="2:51" s="11" customFormat="1" ht="22.5">
      <c r="B355" s="145"/>
      <c r="D355" s="146" t="s">
        <v>253</v>
      </c>
      <c r="E355" s="147" t="s">
        <v>1</v>
      </c>
      <c r="F355" s="148" t="s">
        <v>2608</v>
      </c>
      <c r="H355" s="147" t="s">
        <v>1</v>
      </c>
      <c r="I355" s="149"/>
      <c r="L355" s="145"/>
      <c r="M355" s="150"/>
      <c r="T355" s="151"/>
      <c r="AT355" s="147" t="s">
        <v>253</v>
      </c>
      <c r="AU355" s="147" t="s">
        <v>96</v>
      </c>
      <c r="AV355" s="11" t="s">
        <v>94</v>
      </c>
      <c r="AW355" s="11" t="s">
        <v>40</v>
      </c>
      <c r="AX355" s="11" t="s">
        <v>87</v>
      </c>
      <c r="AY355" s="147" t="s">
        <v>245</v>
      </c>
    </row>
    <row r="356" spans="2:51" s="12" customFormat="1" ht="22.5">
      <c r="B356" s="152"/>
      <c r="D356" s="146" t="s">
        <v>253</v>
      </c>
      <c r="E356" s="153" t="s">
        <v>1</v>
      </c>
      <c r="F356" s="154" t="s">
        <v>2609</v>
      </c>
      <c r="H356" s="155">
        <v>873.05</v>
      </c>
      <c r="I356" s="156"/>
      <c r="L356" s="152"/>
      <c r="M356" s="157"/>
      <c r="T356" s="158"/>
      <c r="AT356" s="153" t="s">
        <v>253</v>
      </c>
      <c r="AU356" s="153" t="s">
        <v>96</v>
      </c>
      <c r="AV356" s="12" t="s">
        <v>96</v>
      </c>
      <c r="AW356" s="12" t="s">
        <v>40</v>
      </c>
      <c r="AX356" s="12" t="s">
        <v>87</v>
      </c>
      <c r="AY356" s="153" t="s">
        <v>245</v>
      </c>
    </row>
    <row r="357" spans="2:51" s="15" customFormat="1" ht="11.25">
      <c r="B357" s="177"/>
      <c r="D357" s="146" t="s">
        <v>253</v>
      </c>
      <c r="E357" s="178" t="s">
        <v>1</v>
      </c>
      <c r="F357" s="179" t="s">
        <v>2610</v>
      </c>
      <c r="H357" s="180">
        <v>3300.95</v>
      </c>
      <c r="I357" s="181"/>
      <c r="L357" s="177"/>
      <c r="M357" s="182"/>
      <c r="T357" s="183"/>
      <c r="AT357" s="178" t="s">
        <v>253</v>
      </c>
      <c r="AU357" s="178" t="s">
        <v>96</v>
      </c>
      <c r="AV357" s="15" t="s">
        <v>114</v>
      </c>
      <c r="AW357" s="15" t="s">
        <v>40</v>
      </c>
      <c r="AX357" s="15" t="s">
        <v>87</v>
      </c>
      <c r="AY357" s="178" t="s">
        <v>245</v>
      </c>
    </row>
    <row r="358" spans="2:51" s="11" customFormat="1" ht="22.5">
      <c r="B358" s="145"/>
      <c r="D358" s="146" t="s">
        <v>253</v>
      </c>
      <c r="E358" s="147" t="s">
        <v>1</v>
      </c>
      <c r="F358" s="148" t="s">
        <v>2611</v>
      </c>
      <c r="H358" s="147" t="s">
        <v>1</v>
      </c>
      <c r="I358" s="149"/>
      <c r="L358" s="145"/>
      <c r="M358" s="150"/>
      <c r="T358" s="151"/>
      <c r="AT358" s="147" t="s">
        <v>253</v>
      </c>
      <c r="AU358" s="147" t="s">
        <v>96</v>
      </c>
      <c r="AV358" s="11" t="s">
        <v>94</v>
      </c>
      <c r="AW358" s="11" t="s">
        <v>40</v>
      </c>
      <c r="AX358" s="11" t="s">
        <v>87</v>
      </c>
      <c r="AY358" s="147" t="s">
        <v>245</v>
      </c>
    </row>
    <row r="359" spans="2:51" s="11" customFormat="1" ht="22.5">
      <c r="B359" s="145"/>
      <c r="D359" s="146" t="s">
        <v>253</v>
      </c>
      <c r="E359" s="147" t="s">
        <v>1</v>
      </c>
      <c r="F359" s="148" t="s">
        <v>769</v>
      </c>
      <c r="H359" s="147" t="s">
        <v>1</v>
      </c>
      <c r="I359" s="149"/>
      <c r="L359" s="145"/>
      <c r="M359" s="150"/>
      <c r="T359" s="151"/>
      <c r="AT359" s="147" t="s">
        <v>253</v>
      </c>
      <c r="AU359" s="147" t="s">
        <v>96</v>
      </c>
      <c r="AV359" s="11" t="s">
        <v>94</v>
      </c>
      <c r="AW359" s="11" t="s">
        <v>40</v>
      </c>
      <c r="AX359" s="11" t="s">
        <v>87</v>
      </c>
      <c r="AY359" s="147" t="s">
        <v>245</v>
      </c>
    </row>
    <row r="360" spans="2:51" s="12" customFormat="1" ht="22.5">
      <c r="B360" s="152"/>
      <c r="D360" s="146" t="s">
        <v>253</v>
      </c>
      <c r="E360" s="153" t="s">
        <v>1</v>
      </c>
      <c r="F360" s="154" t="s">
        <v>2612</v>
      </c>
      <c r="H360" s="155">
        <v>-44.7</v>
      </c>
      <c r="I360" s="156"/>
      <c r="L360" s="152"/>
      <c r="M360" s="157"/>
      <c r="T360" s="158"/>
      <c r="AT360" s="153" t="s">
        <v>253</v>
      </c>
      <c r="AU360" s="153" t="s">
        <v>96</v>
      </c>
      <c r="AV360" s="12" t="s">
        <v>96</v>
      </c>
      <c r="AW360" s="12" t="s">
        <v>40</v>
      </c>
      <c r="AX360" s="12" t="s">
        <v>87</v>
      </c>
      <c r="AY360" s="153" t="s">
        <v>245</v>
      </c>
    </row>
    <row r="361" spans="2:51" s="12" customFormat="1" ht="22.5">
      <c r="B361" s="152"/>
      <c r="D361" s="146" t="s">
        <v>253</v>
      </c>
      <c r="E361" s="153" t="s">
        <v>1</v>
      </c>
      <c r="F361" s="154" t="s">
        <v>2613</v>
      </c>
      <c r="H361" s="155">
        <v>-97.2</v>
      </c>
      <c r="I361" s="156"/>
      <c r="L361" s="152"/>
      <c r="M361" s="157"/>
      <c r="T361" s="158"/>
      <c r="AT361" s="153" t="s">
        <v>253</v>
      </c>
      <c r="AU361" s="153" t="s">
        <v>96</v>
      </c>
      <c r="AV361" s="12" t="s">
        <v>96</v>
      </c>
      <c r="AW361" s="12" t="s">
        <v>40</v>
      </c>
      <c r="AX361" s="12" t="s">
        <v>87</v>
      </c>
      <c r="AY361" s="153" t="s">
        <v>245</v>
      </c>
    </row>
    <row r="362" spans="2:51" s="12" customFormat="1" ht="22.5">
      <c r="B362" s="152"/>
      <c r="D362" s="146" t="s">
        <v>253</v>
      </c>
      <c r="E362" s="153" t="s">
        <v>1</v>
      </c>
      <c r="F362" s="154" t="s">
        <v>2614</v>
      </c>
      <c r="H362" s="155">
        <v>-81</v>
      </c>
      <c r="I362" s="156"/>
      <c r="L362" s="152"/>
      <c r="M362" s="157"/>
      <c r="T362" s="158"/>
      <c r="AT362" s="153" t="s">
        <v>253</v>
      </c>
      <c r="AU362" s="153" t="s">
        <v>96</v>
      </c>
      <c r="AV362" s="12" t="s">
        <v>96</v>
      </c>
      <c r="AW362" s="12" t="s">
        <v>40</v>
      </c>
      <c r="AX362" s="12" t="s">
        <v>87</v>
      </c>
      <c r="AY362" s="153" t="s">
        <v>245</v>
      </c>
    </row>
    <row r="363" spans="2:51" s="12" customFormat="1" ht="22.5">
      <c r="B363" s="152"/>
      <c r="D363" s="146" t="s">
        <v>253</v>
      </c>
      <c r="E363" s="153" t="s">
        <v>1</v>
      </c>
      <c r="F363" s="154" t="s">
        <v>2615</v>
      </c>
      <c r="H363" s="155">
        <v>-32.9</v>
      </c>
      <c r="I363" s="156"/>
      <c r="L363" s="152"/>
      <c r="M363" s="157"/>
      <c r="T363" s="158"/>
      <c r="AT363" s="153" t="s">
        <v>253</v>
      </c>
      <c r="AU363" s="153" t="s">
        <v>96</v>
      </c>
      <c r="AV363" s="12" t="s">
        <v>96</v>
      </c>
      <c r="AW363" s="12" t="s">
        <v>40</v>
      </c>
      <c r="AX363" s="12" t="s">
        <v>87</v>
      </c>
      <c r="AY363" s="153" t="s">
        <v>245</v>
      </c>
    </row>
    <row r="364" spans="2:51" s="12" customFormat="1" ht="22.5">
      <c r="B364" s="152"/>
      <c r="D364" s="146" t="s">
        <v>253</v>
      </c>
      <c r="E364" s="153" t="s">
        <v>1</v>
      </c>
      <c r="F364" s="154" t="s">
        <v>2616</v>
      </c>
      <c r="H364" s="155">
        <v>-53.8</v>
      </c>
      <c r="I364" s="156"/>
      <c r="L364" s="152"/>
      <c r="M364" s="157"/>
      <c r="T364" s="158"/>
      <c r="AT364" s="153" t="s">
        <v>253</v>
      </c>
      <c r="AU364" s="153" t="s">
        <v>96</v>
      </c>
      <c r="AV364" s="12" t="s">
        <v>96</v>
      </c>
      <c r="AW364" s="12" t="s">
        <v>40</v>
      </c>
      <c r="AX364" s="12" t="s">
        <v>87</v>
      </c>
      <c r="AY364" s="153" t="s">
        <v>245</v>
      </c>
    </row>
    <row r="365" spans="2:51" s="12" customFormat="1" ht="22.5">
      <c r="B365" s="152"/>
      <c r="D365" s="146" t="s">
        <v>253</v>
      </c>
      <c r="E365" s="153" t="s">
        <v>1</v>
      </c>
      <c r="F365" s="154" t="s">
        <v>2617</v>
      </c>
      <c r="H365" s="155">
        <v>-17.600000000000001</v>
      </c>
      <c r="I365" s="156"/>
      <c r="L365" s="152"/>
      <c r="M365" s="157"/>
      <c r="T365" s="158"/>
      <c r="AT365" s="153" t="s">
        <v>253</v>
      </c>
      <c r="AU365" s="153" t="s">
        <v>96</v>
      </c>
      <c r="AV365" s="12" t="s">
        <v>96</v>
      </c>
      <c r="AW365" s="12" t="s">
        <v>40</v>
      </c>
      <c r="AX365" s="12" t="s">
        <v>87</v>
      </c>
      <c r="AY365" s="153" t="s">
        <v>245</v>
      </c>
    </row>
    <row r="366" spans="2:51" s="12" customFormat="1" ht="22.5">
      <c r="B366" s="152"/>
      <c r="D366" s="146" t="s">
        <v>253</v>
      </c>
      <c r="E366" s="153" t="s">
        <v>1</v>
      </c>
      <c r="F366" s="154" t="s">
        <v>2618</v>
      </c>
      <c r="H366" s="155">
        <v>-411.6</v>
      </c>
      <c r="I366" s="156"/>
      <c r="L366" s="152"/>
      <c r="M366" s="157"/>
      <c r="T366" s="158"/>
      <c r="AT366" s="153" t="s">
        <v>253</v>
      </c>
      <c r="AU366" s="153" t="s">
        <v>96</v>
      </c>
      <c r="AV366" s="12" t="s">
        <v>96</v>
      </c>
      <c r="AW366" s="12" t="s">
        <v>40</v>
      </c>
      <c r="AX366" s="12" t="s">
        <v>87</v>
      </c>
      <c r="AY366" s="153" t="s">
        <v>245</v>
      </c>
    </row>
    <row r="367" spans="2:51" s="12" customFormat="1" ht="22.5">
      <c r="B367" s="152"/>
      <c r="D367" s="146" t="s">
        <v>253</v>
      </c>
      <c r="E367" s="153" t="s">
        <v>1</v>
      </c>
      <c r="F367" s="154" t="s">
        <v>2619</v>
      </c>
      <c r="H367" s="155">
        <v>-49.4</v>
      </c>
      <c r="I367" s="156"/>
      <c r="L367" s="152"/>
      <c r="M367" s="157"/>
      <c r="T367" s="158"/>
      <c r="AT367" s="153" t="s">
        <v>253</v>
      </c>
      <c r="AU367" s="153" t="s">
        <v>96</v>
      </c>
      <c r="AV367" s="12" t="s">
        <v>96</v>
      </c>
      <c r="AW367" s="12" t="s">
        <v>40</v>
      </c>
      <c r="AX367" s="12" t="s">
        <v>87</v>
      </c>
      <c r="AY367" s="153" t="s">
        <v>245</v>
      </c>
    </row>
    <row r="368" spans="2:51" s="15" customFormat="1" ht="22.5">
      <c r="B368" s="177"/>
      <c r="D368" s="146" t="s">
        <v>253</v>
      </c>
      <c r="E368" s="178" t="s">
        <v>2620</v>
      </c>
      <c r="F368" s="179" t="s">
        <v>2621</v>
      </c>
      <c r="H368" s="180">
        <v>-788.2</v>
      </c>
      <c r="I368" s="181"/>
      <c r="L368" s="177"/>
      <c r="M368" s="182"/>
      <c r="T368" s="183"/>
      <c r="AT368" s="178" t="s">
        <v>253</v>
      </c>
      <c r="AU368" s="178" t="s">
        <v>96</v>
      </c>
      <c r="AV368" s="15" t="s">
        <v>114</v>
      </c>
      <c r="AW368" s="15" t="s">
        <v>40</v>
      </c>
      <c r="AX368" s="15" t="s">
        <v>87</v>
      </c>
      <c r="AY368" s="178" t="s">
        <v>245</v>
      </c>
    </row>
    <row r="369" spans="2:65" s="13" customFormat="1" ht="22.5">
      <c r="B369" s="159"/>
      <c r="D369" s="146" t="s">
        <v>253</v>
      </c>
      <c r="E369" s="160" t="s">
        <v>2455</v>
      </c>
      <c r="F369" s="161" t="s">
        <v>2622</v>
      </c>
      <c r="H369" s="162">
        <v>2512.75</v>
      </c>
      <c r="I369" s="163"/>
      <c r="L369" s="159"/>
      <c r="M369" s="164"/>
      <c r="T369" s="165"/>
      <c r="AT369" s="160" t="s">
        <v>253</v>
      </c>
      <c r="AU369" s="160" t="s">
        <v>96</v>
      </c>
      <c r="AV369" s="13" t="s">
        <v>251</v>
      </c>
      <c r="AW369" s="13" t="s">
        <v>40</v>
      </c>
      <c r="AX369" s="13" t="s">
        <v>87</v>
      </c>
      <c r="AY369" s="160" t="s">
        <v>245</v>
      </c>
    </row>
    <row r="370" spans="2:65" s="11" customFormat="1" ht="11.25">
      <c r="B370" s="145"/>
      <c r="D370" s="146" t="s">
        <v>253</v>
      </c>
      <c r="E370" s="147" t="s">
        <v>1</v>
      </c>
      <c r="F370" s="148" t="s">
        <v>2623</v>
      </c>
      <c r="H370" s="147" t="s">
        <v>1</v>
      </c>
      <c r="I370" s="149"/>
      <c r="L370" s="145"/>
      <c r="M370" s="150"/>
      <c r="T370" s="151"/>
      <c r="AT370" s="147" t="s">
        <v>253</v>
      </c>
      <c r="AU370" s="147" t="s">
        <v>96</v>
      </c>
      <c r="AV370" s="11" t="s">
        <v>94</v>
      </c>
      <c r="AW370" s="11" t="s">
        <v>40</v>
      </c>
      <c r="AX370" s="11" t="s">
        <v>87</v>
      </c>
      <c r="AY370" s="147" t="s">
        <v>245</v>
      </c>
    </row>
    <row r="371" spans="2:65" s="12" customFormat="1" ht="11.25">
      <c r="B371" s="152"/>
      <c r="D371" s="146" t="s">
        <v>253</v>
      </c>
      <c r="E371" s="153" t="s">
        <v>1</v>
      </c>
      <c r="F371" s="154" t="s">
        <v>2455</v>
      </c>
      <c r="H371" s="155">
        <v>2512.75</v>
      </c>
      <c r="I371" s="156"/>
      <c r="L371" s="152"/>
      <c r="M371" s="157"/>
      <c r="T371" s="158"/>
      <c r="AT371" s="153" t="s">
        <v>253</v>
      </c>
      <c r="AU371" s="153" t="s">
        <v>96</v>
      </c>
      <c r="AV371" s="12" t="s">
        <v>96</v>
      </c>
      <c r="AW371" s="12" t="s">
        <v>40</v>
      </c>
      <c r="AX371" s="12" t="s">
        <v>87</v>
      </c>
      <c r="AY371" s="153" t="s">
        <v>245</v>
      </c>
    </row>
    <row r="372" spans="2:65" s="11" customFormat="1" ht="22.5">
      <c r="B372" s="145"/>
      <c r="D372" s="146" t="s">
        <v>253</v>
      </c>
      <c r="E372" s="147" t="s">
        <v>1</v>
      </c>
      <c r="F372" s="148" t="s">
        <v>2624</v>
      </c>
      <c r="H372" s="147" t="s">
        <v>1</v>
      </c>
      <c r="I372" s="149"/>
      <c r="L372" s="145"/>
      <c r="M372" s="150"/>
      <c r="T372" s="151"/>
      <c r="AT372" s="147" t="s">
        <v>253</v>
      </c>
      <c r="AU372" s="147" t="s">
        <v>96</v>
      </c>
      <c r="AV372" s="11" t="s">
        <v>94</v>
      </c>
      <c r="AW372" s="11" t="s">
        <v>40</v>
      </c>
      <c r="AX372" s="11" t="s">
        <v>87</v>
      </c>
      <c r="AY372" s="147" t="s">
        <v>245</v>
      </c>
    </row>
    <row r="373" spans="2:65" s="12" customFormat="1" ht="11.25">
      <c r="B373" s="152"/>
      <c r="D373" s="146" t="s">
        <v>253</v>
      </c>
      <c r="E373" s="153" t="s">
        <v>1</v>
      </c>
      <c r="F373" s="154" t="s">
        <v>2625</v>
      </c>
      <c r="H373" s="155">
        <v>-1005.1</v>
      </c>
      <c r="I373" s="156"/>
      <c r="L373" s="152"/>
      <c r="M373" s="157"/>
      <c r="T373" s="158"/>
      <c r="AT373" s="153" t="s">
        <v>253</v>
      </c>
      <c r="AU373" s="153" t="s">
        <v>96</v>
      </c>
      <c r="AV373" s="12" t="s">
        <v>96</v>
      </c>
      <c r="AW373" s="12" t="s">
        <v>40</v>
      </c>
      <c r="AX373" s="12" t="s">
        <v>87</v>
      </c>
      <c r="AY373" s="153" t="s">
        <v>245</v>
      </c>
    </row>
    <row r="374" spans="2:65" s="13" customFormat="1" ht="11.25">
      <c r="B374" s="159"/>
      <c r="D374" s="146" t="s">
        <v>253</v>
      </c>
      <c r="E374" s="160" t="s">
        <v>1</v>
      </c>
      <c r="F374" s="161" t="s">
        <v>275</v>
      </c>
      <c r="H374" s="162">
        <v>1507.65</v>
      </c>
      <c r="I374" s="163"/>
      <c r="L374" s="159"/>
      <c r="M374" s="164"/>
      <c r="T374" s="165"/>
      <c r="AT374" s="160" t="s">
        <v>253</v>
      </c>
      <c r="AU374" s="160" t="s">
        <v>96</v>
      </c>
      <c r="AV374" s="13" t="s">
        <v>251</v>
      </c>
      <c r="AW374" s="13" t="s">
        <v>40</v>
      </c>
      <c r="AX374" s="13" t="s">
        <v>94</v>
      </c>
      <c r="AY374" s="160" t="s">
        <v>245</v>
      </c>
    </row>
    <row r="375" spans="2:65" s="1" customFormat="1" ht="24.2" customHeight="1">
      <c r="B375" s="33"/>
      <c r="C375" s="132" t="s">
        <v>362</v>
      </c>
      <c r="D375" s="132" t="s">
        <v>246</v>
      </c>
      <c r="E375" s="133" t="s">
        <v>806</v>
      </c>
      <c r="F375" s="134" t="s">
        <v>807</v>
      </c>
      <c r="G375" s="135" t="s">
        <v>249</v>
      </c>
      <c r="H375" s="136">
        <v>1005.1</v>
      </c>
      <c r="I375" s="137"/>
      <c r="J375" s="138">
        <f>ROUND(I375*H375,2)</f>
        <v>0</v>
      </c>
      <c r="K375" s="134" t="s">
        <v>250</v>
      </c>
      <c r="L375" s="33"/>
      <c r="M375" s="139" t="s">
        <v>1</v>
      </c>
      <c r="N375" s="140" t="s">
        <v>52</v>
      </c>
      <c r="P375" s="141">
        <f>O375*H375</f>
        <v>0</v>
      </c>
      <c r="Q375" s="141">
        <v>0</v>
      </c>
      <c r="R375" s="141">
        <f>Q375*H375</f>
        <v>0</v>
      </c>
      <c r="S375" s="141">
        <v>0</v>
      </c>
      <c r="T375" s="142">
        <f>S375*H375</f>
        <v>0</v>
      </c>
      <c r="AR375" s="143" t="s">
        <v>251</v>
      </c>
      <c r="AT375" s="143" t="s">
        <v>246</v>
      </c>
      <c r="AU375" s="143" t="s">
        <v>96</v>
      </c>
      <c r="AY375" s="17" t="s">
        <v>245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7" t="s">
        <v>94</v>
      </c>
      <c r="BK375" s="144">
        <f>ROUND(I375*H375,2)</f>
        <v>0</v>
      </c>
      <c r="BL375" s="17" t="s">
        <v>251</v>
      </c>
      <c r="BM375" s="143" t="s">
        <v>808</v>
      </c>
    </row>
    <row r="376" spans="2:65" s="11" customFormat="1" ht="22.5">
      <c r="B376" s="145"/>
      <c r="D376" s="146" t="s">
        <v>253</v>
      </c>
      <c r="E376" s="147" t="s">
        <v>1</v>
      </c>
      <c r="F376" s="148" t="s">
        <v>809</v>
      </c>
      <c r="H376" s="147" t="s">
        <v>1</v>
      </c>
      <c r="I376" s="149"/>
      <c r="L376" s="145"/>
      <c r="M376" s="150"/>
      <c r="T376" s="151"/>
      <c r="AT376" s="147" t="s">
        <v>253</v>
      </c>
      <c r="AU376" s="147" t="s">
        <v>96</v>
      </c>
      <c r="AV376" s="11" t="s">
        <v>94</v>
      </c>
      <c r="AW376" s="11" t="s">
        <v>40</v>
      </c>
      <c r="AX376" s="11" t="s">
        <v>87</v>
      </c>
      <c r="AY376" s="147" t="s">
        <v>245</v>
      </c>
    </row>
    <row r="377" spans="2:65" s="11" customFormat="1" ht="22.5">
      <c r="B377" s="145"/>
      <c r="D377" s="146" t="s">
        <v>253</v>
      </c>
      <c r="E377" s="147" t="s">
        <v>1</v>
      </c>
      <c r="F377" s="148" t="s">
        <v>810</v>
      </c>
      <c r="H377" s="147" t="s">
        <v>1</v>
      </c>
      <c r="I377" s="149"/>
      <c r="L377" s="145"/>
      <c r="M377" s="150"/>
      <c r="T377" s="151"/>
      <c r="AT377" s="147" t="s">
        <v>253</v>
      </c>
      <c r="AU377" s="147" t="s">
        <v>96</v>
      </c>
      <c r="AV377" s="11" t="s">
        <v>94</v>
      </c>
      <c r="AW377" s="11" t="s">
        <v>40</v>
      </c>
      <c r="AX377" s="11" t="s">
        <v>87</v>
      </c>
      <c r="AY377" s="147" t="s">
        <v>245</v>
      </c>
    </row>
    <row r="378" spans="2:65" s="11" customFormat="1" ht="22.5">
      <c r="B378" s="145"/>
      <c r="D378" s="146" t="s">
        <v>253</v>
      </c>
      <c r="E378" s="147" t="s">
        <v>1</v>
      </c>
      <c r="F378" s="148" t="s">
        <v>2626</v>
      </c>
      <c r="H378" s="147" t="s">
        <v>1</v>
      </c>
      <c r="I378" s="149"/>
      <c r="L378" s="145"/>
      <c r="M378" s="150"/>
      <c r="T378" s="151"/>
      <c r="AT378" s="147" t="s">
        <v>253</v>
      </c>
      <c r="AU378" s="147" t="s">
        <v>96</v>
      </c>
      <c r="AV378" s="11" t="s">
        <v>94</v>
      </c>
      <c r="AW378" s="11" t="s">
        <v>40</v>
      </c>
      <c r="AX378" s="11" t="s">
        <v>87</v>
      </c>
      <c r="AY378" s="147" t="s">
        <v>245</v>
      </c>
    </row>
    <row r="379" spans="2:65" s="12" customFormat="1" ht="11.25">
      <c r="B379" s="152"/>
      <c r="D379" s="146" t="s">
        <v>253</v>
      </c>
      <c r="E379" s="153" t="s">
        <v>1</v>
      </c>
      <c r="F379" s="154" t="s">
        <v>2627</v>
      </c>
      <c r="H379" s="155">
        <v>1005.1</v>
      </c>
      <c r="I379" s="156"/>
      <c r="L379" s="152"/>
      <c r="M379" s="157"/>
      <c r="T379" s="158"/>
      <c r="AT379" s="153" t="s">
        <v>253</v>
      </c>
      <c r="AU379" s="153" t="s">
        <v>96</v>
      </c>
      <c r="AV379" s="12" t="s">
        <v>96</v>
      </c>
      <c r="AW379" s="12" t="s">
        <v>40</v>
      </c>
      <c r="AX379" s="12" t="s">
        <v>87</v>
      </c>
      <c r="AY379" s="153" t="s">
        <v>245</v>
      </c>
    </row>
    <row r="380" spans="2:65" s="13" customFormat="1" ht="11.25">
      <c r="B380" s="159"/>
      <c r="D380" s="146" t="s">
        <v>253</v>
      </c>
      <c r="E380" s="160" t="s">
        <v>2422</v>
      </c>
      <c r="F380" s="161" t="s">
        <v>275</v>
      </c>
      <c r="H380" s="162">
        <v>1005.1</v>
      </c>
      <c r="I380" s="163"/>
      <c r="L380" s="159"/>
      <c r="M380" s="164"/>
      <c r="T380" s="165"/>
      <c r="AT380" s="160" t="s">
        <v>253</v>
      </c>
      <c r="AU380" s="160" t="s">
        <v>96</v>
      </c>
      <c r="AV380" s="13" t="s">
        <v>251</v>
      </c>
      <c r="AW380" s="13" t="s">
        <v>40</v>
      </c>
      <c r="AX380" s="13" t="s">
        <v>94</v>
      </c>
      <c r="AY380" s="160" t="s">
        <v>245</v>
      </c>
    </row>
    <row r="381" spans="2:65" s="1" customFormat="1" ht="37.9" customHeight="1">
      <c r="B381" s="33"/>
      <c r="C381" s="132" t="s">
        <v>366</v>
      </c>
      <c r="D381" s="132" t="s">
        <v>246</v>
      </c>
      <c r="E381" s="133" t="s">
        <v>813</v>
      </c>
      <c r="F381" s="134" t="s">
        <v>814</v>
      </c>
      <c r="G381" s="135" t="s">
        <v>350</v>
      </c>
      <c r="H381" s="136">
        <v>40.843000000000004</v>
      </c>
      <c r="I381" s="137"/>
      <c r="J381" s="138">
        <f>ROUND(I381*H381,2)</f>
        <v>0</v>
      </c>
      <c r="K381" s="134" t="s">
        <v>815</v>
      </c>
      <c r="L381" s="33"/>
      <c r="M381" s="139" t="s">
        <v>1</v>
      </c>
      <c r="N381" s="140" t="s">
        <v>52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251</v>
      </c>
      <c r="AT381" s="143" t="s">
        <v>246</v>
      </c>
      <c r="AU381" s="143" t="s">
        <v>96</v>
      </c>
      <c r="AY381" s="17" t="s">
        <v>245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7" t="s">
        <v>94</v>
      </c>
      <c r="BK381" s="144">
        <f>ROUND(I381*H381,2)</f>
        <v>0</v>
      </c>
      <c r="BL381" s="17" t="s">
        <v>251</v>
      </c>
      <c r="BM381" s="143" t="s">
        <v>816</v>
      </c>
    </row>
    <row r="382" spans="2:65" s="11" customFormat="1" ht="11.25">
      <c r="B382" s="145"/>
      <c r="D382" s="146" t="s">
        <v>253</v>
      </c>
      <c r="E382" s="147" t="s">
        <v>1</v>
      </c>
      <c r="F382" s="148" t="s">
        <v>817</v>
      </c>
      <c r="H382" s="147" t="s">
        <v>1</v>
      </c>
      <c r="I382" s="149"/>
      <c r="L382" s="145"/>
      <c r="M382" s="150"/>
      <c r="T382" s="151"/>
      <c r="AT382" s="147" t="s">
        <v>253</v>
      </c>
      <c r="AU382" s="147" t="s">
        <v>96</v>
      </c>
      <c r="AV382" s="11" t="s">
        <v>94</v>
      </c>
      <c r="AW382" s="11" t="s">
        <v>40</v>
      </c>
      <c r="AX382" s="11" t="s">
        <v>87</v>
      </c>
      <c r="AY382" s="147" t="s">
        <v>245</v>
      </c>
    </row>
    <row r="383" spans="2:65" s="11" customFormat="1" ht="22.5">
      <c r="B383" s="145"/>
      <c r="D383" s="146" t="s">
        <v>253</v>
      </c>
      <c r="E383" s="147" t="s">
        <v>1</v>
      </c>
      <c r="F383" s="148" t="s">
        <v>818</v>
      </c>
      <c r="H383" s="147" t="s">
        <v>1</v>
      </c>
      <c r="I383" s="149"/>
      <c r="L383" s="145"/>
      <c r="M383" s="150"/>
      <c r="T383" s="151"/>
      <c r="AT383" s="147" t="s">
        <v>253</v>
      </c>
      <c r="AU383" s="147" t="s">
        <v>96</v>
      </c>
      <c r="AV383" s="11" t="s">
        <v>94</v>
      </c>
      <c r="AW383" s="11" t="s">
        <v>40</v>
      </c>
      <c r="AX383" s="11" t="s">
        <v>87</v>
      </c>
      <c r="AY383" s="147" t="s">
        <v>245</v>
      </c>
    </row>
    <row r="384" spans="2:65" s="11" customFormat="1" ht="22.5">
      <c r="B384" s="145"/>
      <c r="D384" s="146" t="s">
        <v>253</v>
      </c>
      <c r="E384" s="147" t="s">
        <v>1</v>
      </c>
      <c r="F384" s="148" t="s">
        <v>819</v>
      </c>
      <c r="H384" s="147" t="s">
        <v>1</v>
      </c>
      <c r="I384" s="149"/>
      <c r="L384" s="145"/>
      <c r="M384" s="150"/>
      <c r="T384" s="151"/>
      <c r="AT384" s="147" t="s">
        <v>253</v>
      </c>
      <c r="AU384" s="147" t="s">
        <v>96</v>
      </c>
      <c r="AV384" s="11" t="s">
        <v>94</v>
      </c>
      <c r="AW384" s="11" t="s">
        <v>40</v>
      </c>
      <c r="AX384" s="11" t="s">
        <v>87</v>
      </c>
      <c r="AY384" s="147" t="s">
        <v>245</v>
      </c>
    </row>
    <row r="385" spans="2:65" s="11" customFormat="1" ht="22.5">
      <c r="B385" s="145"/>
      <c r="D385" s="146" t="s">
        <v>253</v>
      </c>
      <c r="E385" s="147" t="s">
        <v>1</v>
      </c>
      <c r="F385" s="148" t="s">
        <v>820</v>
      </c>
      <c r="H385" s="147" t="s">
        <v>1</v>
      </c>
      <c r="I385" s="149"/>
      <c r="L385" s="145"/>
      <c r="M385" s="150"/>
      <c r="T385" s="151"/>
      <c r="AT385" s="147" t="s">
        <v>253</v>
      </c>
      <c r="AU385" s="147" t="s">
        <v>96</v>
      </c>
      <c r="AV385" s="11" t="s">
        <v>94</v>
      </c>
      <c r="AW385" s="11" t="s">
        <v>40</v>
      </c>
      <c r="AX385" s="11" t="s">
        <v>87</v>
      </c>
      <c r="AY385" s="147" t="s">
        <v>245</v>
      </c>
    </row>
    <row r="386" spans="2:65" s="12" customFormat="1" ht="11.25">
      <c r="B386" s="152"/>
      <c r="D386" s="146" t="s">
        <v>253</v>
      </c>
      <c r="E386" s="153" t="s">
        <v>1</v>
      </c>
      <c r="F386" s="154" t="s">
        <v>2628</v>
      </c>
      <c r="H386" s="155">
        <v>40.843000000000004</v>
      </c>
      <c r="I386" s="156"/>
      <c r="L386" s="152"/>
      <c r="M386" s="157"/>
      <c r="T386" s="158"/>
      <c r="AT386" s="153" t="s">
        <v>253</v>
      </c>
      <c r="AU386" s="153" t="s">
        <v>96</v>
      </c>
      <c r="AV386" s="12" t="s">
        <v>96</v>
      </c>
      <c r="AW386" s="12" t="s">
        <v>40</v>
      </c>
      <c r="AX386" s="12" t="s">
        <v>87</v>
      </c>
      <c r="AY386" s="153" t="s">
        <v>245</v>
      </c>
    </row>
    <row r="387" spans="2:65" s="13" customFormat="1" ht="11.25">
      <c r="B387" s="159"/>
      <c r="D387" s="146" t="s">
        <v>253</v>
      </c>
      <c r="E387" s="160" t="s">
        <v>2426</v>
      </c>
      <c r="F387" s="161" t="s">
        <v>275</v>
      </c>
      <c r="H387" s="162">
        <v>40.843000000000004</v>
      </c>
      <c r="I387" s="163"/>
      <c r="L387" s="159"/>
      <c r="M387" s="164"/>
      <c r="T387" s="165"/>
      <c r="AT387" s="160" t="s">
        <v>253</v>
      </c>
      <c r="AU387" s="160" t="s">
        <v>96</v>
      </c>
      <c r="AV387" s="13" t="s">
        <v>251</v>
      </c>
      <c r="AW387" s="13" t="s">
        <v>40</v>
      </c>
      <c r="AX387" s="13" t="s">
        <v>94</v>
      </c>
      <c r="AY387" s="160" t="s">
        <v>245</v>
      </c>
    </row>
    <row r="388" spans="2:65" s="10" customFormat="1" ht="22.9" customHeight="1">
      <c r="B388" s="122"/>
      <c r="D388" s="123" t="s">
        <v>86</v>
      </c>
      <c r="E388" s="175" t="s">
        <v>251</v>
      </c>
      <c r="F388" s="175" t="s">
        <v>1883</v>
      </c>
      <c r="I388" s="125"/>
      <c r="J388" s="176">
        <f>BK388</f>
        <v>0</v>
      </c>
      <c r="L388" s="122"/>
      <c r="M388" s="127"/>
      <c r="P388" s="128">
        <v>0</v>
      </c>
      <c r="R388" s="128">
        <v>0</v>
      </c>
      <c r="T388" s="129">
        <v>0</v>
      </c>
      <c r="AR388" s="123" t="s">
        <v>94</v>
      </c>
      <c r="AT388" s="130" t="s">
        <v>86</v>
      </c>
      <c r="AU388" s="130" t="s">
        <v>94</v>
      </c>
      <c r="AY388" s="123" t="s">
        <v>245</v>
      </c>
      <c r="BK388" s="131">
        <v>0</v>
      </c>
    </row>
    <row r="389" spans="2:65" s="10" customFormat="1" ht="22.9" customHeight="1">
      <c r="B389" s="122"/>
      <c r="D389" s="123" t="s">
        <v>86</v>
      </c>
      <c r="E389" s="175" t="s">
        <v>268</v>
      </c>
      <c r="F389" s="175" t="s">
        <v>822</v>
      </c>
      <c r="I389" s="125"/>
      <c r="J389" s="176">
        <f>BK389</f>
        <v>0</v>
      </c>
      <c r="L389" s="122"/>
      <c r="M389" s="127"/>
      <c r="P389" s="128">
        <f>SUM(P390:P560)</f>
        <v>0</v>
      </c>
      <c r="R389" s="128">
        <f>SUM(R390:R560)</f>
        <v>667.539174</v>
      </c>
      <c r="T389" s="129">
        <f>SUM(T390:T560)</f>
        <v>0</v>
      </c>
      <c r="AR389" s="123" t="s">
        <v>94</v>
      </c>
      <c r="AT389" s="130" t="s">
        <v>86</v>
      </c>
      <c r="AU389" s="130" t="s">
        <v>94</v>
      </c>
      <c r="AY389" s="123" t="s">
        <v>245</v>
      </c>
      <c r="BK389" s="131">
        <f>SUM(BK390:BK560)</f>
        <v>0</v>
      </c>
    </row>
    <row r="390" spans="2:65" s="1" customFormat="1" ht="24.2" customHeight="1">
      <c r="B390" s="33"/>
      <c r="C390" s="132" t="s">
        <v>371</v>
      </c>
      <c r="D390" s="132" t="s">
        <v>246</v>
      </c>
      <c r="E390" s="133" t="s">
        <v>823</v>
      </c>
      <c r="F390" s="134" t="s">
        <v>824</v>
      </c>
      <c r="G390" s="135" t="s">
        <v>249</v>
      </c>
      <c r="H390" s="136">
        <v>60.5</v>
      </c>
      <c r="I390" s="137"/>
      <c r="J390" s="138">
        <f>ROUND(I390*H390,2)</f>
        <v>0</v>
      </c>
      <c r="K390" s="134" t="s">
        <v>250</v>
      </c>
      <c r="L390" s="33"/>
      <c r="M390" s="139" t="s">
        <v>1</v>
      </c>
      <c r="N390" s="140" t="s">
        <v>52</v>
      </c>
      <c r="P390" s="141">
        <f>O390*H390</f>
        <v>0</v>
      </c>
      <c r="Q390" s="141">
        <v>0.106</v>
      </c>
      <c r="R390" s="141">
        <f>Q390*H390</f>
        <v>6.4130000000000003</v>
      </c>
      <c r="S390" s="141">
        <v>0</v>
      </c>
      <c r="T390" s="142">
        <f>S390*H390</f>
        <v>0</v>
      </c>
      <c r="AR390" s="143" t="s">
        <v>251</v>
      </c>
      <c r="AT390" s="143" t="s">
        <v>246</v>
      </c>
      <c r="AU390" s="143" t="s">
        <v>96</v>
      </c>
      <c r="AY390" s="17" t="s">
        <v>245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94</v>
      </c>
      <c r="BK390" s="144">
        <f>ROUND(I390*H390,2)</f>
        <v>0</v>
      </c>
      <c r="BL390" s="17" t="s">
        <v>251</v>
      </c>
      <c r="BM390" s="143" t="s">
        <v>825</v>
      </c>
    </row>
    <row r="391" spans="2:65" s="11" customFormat="1" ht="11.25">
      <c r="B391" s="145"/>
      <c r="D391" s="146" t="s">
        <v>253</v>
      </c>
      <c r="E391" s="147" t="s">
        <v>1</v>
      </c>
      <c r="F391" s="148" t="s">
        <v>826</v>
      </c>
      <c r="H391" s="147" t="s">
        <v>1</v>
      </c>
      <c r="I391" s="149"/>
      <c r="L391" s="145"/>
      <c r="M391" s="150"/>
      <c r="T391" s="151"/>
      <c r="AT391" s="147" t="s">
        <v>253</v>
      </c>
      <c r="AU391" s="147" t="s">
        <v>96</v>
      </c>
      <c r="AV391" s="11" t="s">
        <v>94</v>
      </c>
      <c r="AW391" s="11" t="s">
        <v>40</v>
      </c>
      <c r="AX391" s="11" t="s">
        <v>87</v>
      </c>
      <c r="AY391" s="147" t="s">
        <v>245</v>
      </c>
    </row>
    <row r="392" spans="2:65" s="11" customFormat="1" ht="22.5">
      <c r="B392" s="145"/>
      <c r="D392" s="146" t="s">
        <v>253</v>
      </c>
      <c r="E392" s="147" t="s">
        <v>1</v>
      </c>
      <c r="F392" s="148" t="s">
        <v>2629</v>
      </c>
      <c r="H392" s="147" t="s">
        <v>1</v>
      </c>
      <c r="I392" s="149"/>
      <c r="L392" s="145"/>
      <c r="M392" s="150"/>
      <c r="T392" s="151"/>
      <c r="AT392" s="147" t="s">
        <v>253</v>
      </c>
      <c r="AU392" s="147" t="s">
        <v>96</v>
      </c>
      <c r="AV392" s="11" t="s">
        <v>94</v>
      </c>
      <c r="AW392" s="11" t="s">
        <v>40</v>
      </c>
      <c r="AX392" s="11" t="s">
        <v>87</v>
      </c>
      <c r="AY392" s="147" t="s">
        <v>245</v>
      </c>
    </row>
    <row r="393" spans="2:65" s="11" customFormat="1" ht="11.25">
      <c r="B393" s="145"/>
      <c r="D393" s="146" t="s">
        <v>253</v>
      </c>
      <c r="E393" s="147" t="s">
        <v>1</v>
      </c>
      <c r="F393" s="148" t="s">
        <v>828</v>
      </c>
      <c r="H393" s="147" t="s">
        <v>1</v>
      </c>
      <c r="I393" s="149"/>
      <c r="L393" s="145"/>
      <c r="M393" s="150"/>
      <c r="T393" s="151"/>
      <c r="AT393" s="147" t="s">
        <v>253</v>
      </c>
      <c r="AU393" s="147" t="s">
        <v>96</v>
      </c>
      <c r="AV393" s="11" t="s">
        <v>94</v>
      </c>
      <c r="AW393" s="11" t="s">
        <v>40</v>
      </c>
      <c r="AX393" s="11" t="s">
        <v>87</v>
      </c>
      <c r="AY393" s="147" t="s">
        <v>245</v>
      </c>
    </row>
    <row r="394" spans="2:65" s="12" customFormat="1" ht="22.5">
      <c r="B394" s="152"/>
      <c r="D394" s="146" t="s">
        <v>253</v>
      </c>
      <c r="E394" s="153" t="s">
        <v>1</v>
      </c>
      <c r="F394" s="154" t="s">
        <v>2630</v>
      </c>
      <c r="H394" s="155">
        <v>58.5</v>
      </c>
      <c r="I394" s="156"/>
      <c r="L394" s="152"/>
      <c r="M394" s="157"/>
      <c r="T394" s="158"/>
      <c r="AT394" s="153" t="s">
        <v>253</v>
      </c>
      <c r="AU394" s="153" t="s">
        <v>96</v>
      </c>
      <c r="AV394" s="12" t="s">
        <v>96</v>
      </c>
      <c r="AW394" s="12" t="s">
        <v>40</v>
      </c>
      <c r="AX394" s="12" t="s">
        <v>87</v>
      </c>
      <c r="AY394" s="153" t="s">
        <v>245</v>
      </c>
    </row>
    <row r="395" spans="2:65" s="15" customFormat="1" ht="11.25">
      <c r="B395" s="177"/>
      <c r="D395" s="146" t="s">
        <v>253</v>
      </c>
      <c r="E395" s="178" t="s">
        <v>1</v>
      </c>
      <c r="F395" s="179" t="s">
        <v>2631</v>
      </c>
      <c r="H395" s="180">
        <v>58.5</v>
      </c>
      <c r="I395" s="181"/>
      <c r="L395" s="177"/>
      <c r="M395" s="182"/>
      <c r="T395" s="183"/>
      <c r="AT395" s="178" t="s">
        <v>253</v>
      </c>
      <c r="AU395" s="178" t="s">
        <v>96</v>
      </c>
      <c r="AV395" s="15" t="s">
        <v>114</v>
      </c>
      <c r="AW395" s="15" t="s">
        <v>40</v>
      </c>
      <c r="AX395" s="15" t="s">
        <v>87</v>
      </c>
      <c r="AY395" s="178" t="s">
        <v>245</v>
      </c>
    </row>
    <row r="396" spans="2:65" s="11" customFormat="1" ht="22.5">
      <c r="B396" s="145"/>
      <c r="D396" s="146" t="s">
        <v>253</v>
      </c>
      <c r="E396" s="147" t="s">
        <v>1</v>
      </c>
      <c r="F396" s="148" t="s">
        <v>2632</v>
      </c>
      <c r="H396" s="147" t="s">
        <v>1</v>
      </c>
      <c r="I396" s="149"/>
      <c r="L396" s="145"/>
      <c r="M396" s="150"/>
      <c r="T396" s="151"/>
      <c r="AT396" s="147" t="s">
        <v>253</v>
      </c>
      <c r="AU396" s="147" t="s">
        <v>96</v>
      </c>
      <c r="AV396" s="11" t="s">
        <v>94</v>
      </c>
      <c r="AW396" s="11" t="s">
        <v>40</v>
      </c>
      <c r="AX396" s="11" t="s">
        <v>87</v>
      </c>
      <c r="AY396" s="147" t="s">
        <v>245</v>
      </c>
    </row>
    <row r="397" spans="2:65" s="12" customFormat="1" ht="22.5">
      <c r="B397" s="152"/>
      <c r="D397" s="146" t="s">
        <v>253</v>
      </c>
      <c r="E397" s="153" t="s">
        <v>1</v>
      </c>
      <c r="F397" s="154" t="s">
        <v>2633</v>
      </c>
      <c r="H397" s="155">
        <v>1.25</v>
      </c>
      <c r="I397" s="156"/>
      <c r="L397" s="152"/>
      <c r="M397" s="157"/>
      <c r="T397" s="158"/>
      <c r="AT397" s="153" t="s">
        <v>253</v>
      </c>
      <c r="AU397" s="153" t="s">
        <v>96</v>
      </c>
      <c r="AV397" s="12" t="s">
        <v>96</v>
      </c>
      <c r="AW397" s="12" t="s">
        <v>40</v>
      </c>
      <c r="AX397" s="12" t="s">
        <v>87</v>
      </c>
      <c r="AY397" s="153" t="s">
        <v>245</v>
      </c>
    </row>
    <row r="398" spans="2:65" s="12" customFormat="1" ht="22.5">
      <c r="B398" s="152"/>
      <c r="D398" s="146" t="s">
        <v>253</v>
      </c>
      <c r="E398" s="153" t="s">
        <v>1</v>
      </c>
      <c r="F398" s="154" t="s">
        <v>2634</v>
      </c>
      <c r="H398" s="155">
        <v>0.75</v>
      </c>
      <c r="I398" s="156"/>
      <c r="L398" s="152"/>
      <c r="M398" s="157"/>
      <c r="T398" s="158"/>
      <c r="AT398" s="153" t="s">
        <v>253</v>
      </c>
      <c r="AU398" s="153" t="s">
        <v>96</v>
      </c>
      <c r="AV398" s="12" t="s">
        <v>96</v>
      </c>
      <c r="AW398" s="12" t="s">
        <v>40</v>
      </c>
      <c r="AX398" s="12" t="s">
        <v>87</v>
      </c>
      <c r="AY398" s="153" t="s">
        <v>245</v>
      </c>
    </row>
    <row r="399" spans="2:65" s="11" customFormat="1" ht="11.25">
      <c r="B399" s="145"/>
      <c r="D399" s="146" t="s">
        <v>253</v>
      </c>
      <c r="E399" s="147" t="s">
        <v>1</v>
      </c>
      <c r="F399" s="148" t="s">
        <v>2635</v>
      </c>
      <c r="H399" s="147" t="s">
        <v>1</v>
      </c>
      <c r="I399" s="149"/>
      <c r="L399" s="145"/>
      <c r="M399" s="150"/>
      <c r="T399" s="151"/>
      <c r="AT399" s="147" t="s">
        <v>253</v>
      </c>
      <c r="AU399" s="147" t="s">
        <v>96</v>
      </c>
      <c r="AV399" s="11" t="s">
        <v>94</v>
      </c>
      <c r="AW399" s="11" t="s">
        <v>40</v>
      </c>
      <c r="AX399" s="11" t="s">
        <v>87</v>
      </c>
      <c r="AY399" s="147" t="s">
        <v>245</v>
      </c>
    </row>
    <row r="400" spans="2:65" s="15" customFormat="1" ht="11.25">
      <c r="B400" s="177"/>
      <c r="D400" s="146" t="s">
        <v>253</v>
      </c>
      <c r="E400" s="178" t="s">
        <v>1</v>
      </c>
      <c r="F400" s="179" t="s">
        <v>2636</v>
      </c>
      <c r="H400" s="180">
        <v>2</v>
      </c>
      <c r="I400" s="181"/>
      <c r="L400" s="177"/>
      <c r="M400" s="182"/>
      <c r="T400" s="183"/>
      <c r="AT400" s="178" t="s">
        <v>253</v>
      </c>
      <c r="AU400" s="178" t="s">
        <v>96</v>
      </c>
      <c r="AV400" s="15" t="s">
        <v>114</v>
      </c>
      <c r="AW400" s="15" t="s">
        <v>40</v>
      </c>
      <c r="AX400" s="15" t="s">
        <v>87</v>
      </c>
      <c r="AY400" s="178" t="s">
        <v>245</v>
      </c>
    </row>
    <row r="401" spans="2:65" s="13" customFormat="1" ht="11.25">
      <c r="B401" s="159"/>
      <c r="D401" s="146" t="s">
        <v>253</v>
      </c>
      <c r="E401" s="160" t="s">
        <v>1</v>
      </c>
      <c r="F401" s="161" t="s">
        <v>275</v>
      </c>
      <c r="H401" s="162">
        <v>60.5</v>
      </c>
      <c r="I401" s="163"/>
      <c r="L401" s="159"/>
      <c r="M401" s="164"/>
      <c r="T401" s="165"/>
      <c r="AT401" s="160" t="s">
        <v>253</v>
      </c>
      <c r="AU401" s="160" t="s">
        <v>96</v>
      </c>
      <c r="AV401" s="13" t="s">
        <v>251</v>
      </c>
      <c r="AW401" s="13" t="s">
        <v>40</v>
      </c>
      <c r="AX401" s="13" t="s">
        <v>94</v>
      </c>
      <c r="AY401" s="160" t="s">
        <v>245</v>
      </c>
    </row>
    <row r="402" spans="2:65" s="1" customFormat="1" ht="24.2" customHeight="1">
      <c r="B402" s="33"/>
      <c r="C402" s="132" t="s">
        <v>377</v>
      </c>
      <c r="D402" s="132" t="s">
        <v>246</v>
      </c>
      <c r="E402" s="133" t="s">
        <v>832</v>
      </c>
      <c r="F402" s="134" t="s">
        <v>833</v>
      </c>
      <c r="G402" s="135" t="s">
        <v>249</v>
      </c>
      <c r="H402" s="136">
        <v>1431.67</v>
      </c>
      <c r="I402" s="137"/>
      <c r="J402" s="138">
        <f>ROUND(I402*H402,2)</f>
        <v>0</v>
      </c>
      <c r="K402" s="134" t="s">
        <v>250</v>
      </c>
      <c r="L402" s="33"/>
      <c r="M402" s="139" t="s">
        <v>1</v>
      </c>
      <c r="N402" s="140" t="s">
        <v>52</v>
      </c>
      <c r="P402" s="141">
        <f>O402*H402</f>
        <v>0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251</v>
      </c>
      <c r="AT402" s="143" t="s">
        <v>246</v>
      </c>
      <c r="AU402" s="143" t="s">
        <v>96</v>
      </c>
      <c r="AY402" s="17" t="s">
        <v>245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7" t="s">
        <v>94</v>
      </c>
      <c r="BK402" s="144">
        <f>ROUND(I402*H402,2)</f>
        <v>0</v>
      </c>
      <c r="BL402" s="17" t="s">
        <v>251</v>
      </c>
      <c r="BM402" s="143" t="s">
        <v>834</v>
      </c>
    </row>
    <row r="403" spans="2:65" s="11" customFormat="1" ht="22.5">
      <c r="B403" s="145"/>
      <c r="D403" s="146" t="s">
        <v>253</v>
      </c>
      <c r="E403" s="147" t="s">
        <v>1</v>
      </c>
      <c r="F403" s="148" t="s">
        <v>2629</v>
      </c>
      <c r="H403" s="147" t="s">
        <v>1</v>
      </c>
      <c r="I403" s="149"/>
      <c r="L403" s="145"/>
      <c r="M403" s="150"/>
      <c r="T403" s="151"/>
      <c r="AT403" s="147" t="s">
        <v>253</v>
      </c>
      <c r="AU403" s="147" t="s">
        <v>96</v>
      </c>
      <c r="AV403" s="11" t="s">
        <v>94</v>
      </c>
      <c r="AW403" s="11" t="s">
        <v>40</v>
      </c>
      <c r="AX403" s="11" t="s">
        <v>87</v>
      </c>
      <c r="AY403" s="147" t="s">
        <v>245</v>
      </c>
    </row>
    <row r="404" spans="2:65" s="11" customFormat="1" ht="22.5">
      <c r="B404" s="145"/>
      <c r="D404" s="146" t="s">
        <v>253</v>
      </c>
      <c r="E404" s="147" t="s">
        <v>1</v>
      </c>
      <c r="F404" s="148" t="s">
        <v>2637</v>
      </c>
      <c r="H404" s="147" t="s">
        <v>1</v>
      </c>
      <c r="I404" s="149"/>
      <c r="L404" s="145"/>
      <c r="M404" s="150"/>
      <c r="T404" s="151"/>
      <c r="AT404" s="147" t="s">
        <v>253</v>
      </c>
      <c r="AU404" s="147" t="s">
        <v>96</v>
      </c>
      <c r="AV404" s="11" t="s">
        <v>94</v>
      </c>
      <c r="AW404" s="11" t="s">
        <v>40</v>
      </c>
      <c r="AX404" s="11" t="s">
        <v>87</v>
      </c>
      <c r="AY404" s="147" t="s">
        <v>245</v>
      </c>
    </row>
    <row r="405" spans="2:65" s="11" customFormat="1" ht="22.5">
      <c r="B405" s="145"/>
      <c r="D405" s="146" t="s">
        <v>253</v>
      </c>
      <c r="E405" s="147" t="s">
        <v>1</v>
      </c>
      <c r="F405" s="148" t="s">
        <v>836</v>
      </c>
      <c r="H405" s="147" t="s">
        <v>1</v>
      </c>
      <c r="I405" s="149"/>
      <c r="L405" s="145"/>
      <c r="M405" s="150"/>
      <c r="T405" s="151"/>
      <c r="AT405" s="147" t="s">
        <v>253</v>
      </c>
      <c r="AU405" s="147" t="s">
        <v>96</v>
      </c>
      <c r="AV405" s="11" t="s">
        <v>94</v>
      </c>
      <c r="AW405" s="11" t="s">
        <v>40</v>
      </c>
      <c r="AX405" s="11" t="s">
        <v>87</v>
      </c>
      <c r="AY405" s="147" t="s">
        <v>245</v>
      </c>
    </row>
    <row r="406" spans="2:65" s="11" customFormat="1" ht="11.25">
      <c r="B406" s="145"/>
      <c r="D406" s="146" t="s">
        <v>253</v>
      </c>
      <c r="E406" s="147" t="s">
        <v>1</v>
      </c>
      <c r="F406" s="148" t="s">
        <v>2638</v>
      </c>
      <c r="H406" s="147" t="s">
        <v>1</v>
      </c>
      <c r="I406" s="149"/>
      <c r="L406" s="145"/>
      <c r="M406" s="150"/>
      <c r="T406" s="151"/>
      <c r="AT406" s="147" t="s">
        <v>253</v>
      </c>
      <c r="AU406" s="147" t="s">
        <v>96</v>
      </c>
      <c r="AV406" s="11" t="s">
        <v>94</v>
      </c>
      <c r="AW406" s="11" t="s">
        <v>40</v>
      </c>
      <c r="AX406" s="11" t="s">
        <v>87</v>
      </c>
      <c r="AY406" s="147" t="s">
        <v>245</v>
      </c>
    </row>
    <row r="407" spans="2:65" s="12" customFormat="1" ht="22.5">
      <c r="B407" s="152"/>
      <c r="D407" s="146" t="s">
        <v>253</v>
      </c>
      <c r="E407" s="153" t="s">
        <v>1</v>
      </c>
      <c r="F407" s="154" t="s">
        <v>2639</v>
      </c>
      <c r="H407" s="155">
        <v>231.8</v>
      </c>
      <c r="I407" s="156"/>
      <c r="L407" s="152"/>
      <c r="M407" s="157"/>
      <c r="T407" s="158"/>
      <c r="AT407" s="153" t="s">
        <v>253</v>
      </c>
      <c r="AU407" s="153" t="s">
        <v>96</v>
      </c>
      <c r="AV407" s="12" t="s">
        <v>96</v>
      </c>
      <c r="AW407" s="12" t="s">
        <v>40</v>
      </c>
      <c r="AX407" s="12" t="s">
        <v>87</v>
      </c>
      <c r="AY407" s="153" t="s">
        <v>245</v>
      </c>
    </row>
    <row r="408" spans="2:65" s="12" customFormat="1" ht="22.5">
      <c r="B408" s="152"/>
      <c r="D408" s="146" t="s">
        <v>253</v>
      </c>
      <c r="E408" s="153" t="s">
        <v>1</v>
      </c>
      <c r="F408" s="154" t="s">
        <v>2640</v>
      </c>
      <c r="H408" s="155">
        <v>355.9</v>
      </c>
      <c r="I408" s="156"/>
      <c r="L408" s="152"/>
      <c r="M408" s="157"/>
      <c r="T408" s="158"/>
      <c r="AT408" s="153" t="s">
        <v>253</v>
      </c>
      <c r="AU408" s="153" t="s">
        <v>96</v>
      </c>
      <c r="AV408" s="12" t="s">
        <v>96</v>
      </c>
      <c r="AW408" s="12" t="s">
        <v>40</v>
      </c>
      <c r="AX408" s="12" t="s">
        <v>87</v>
      </c>
      <c r="AY408" s="153" t="s">
        <v>245</v>
      </c>
    </row>
    <row r="409" spans="2:65" s="12" customFormat="1" ht="22.5">
      <c r="B409" s="152"/>
      <c r="D409" s="146" t="s">
        <v>253</v>
      </c>
      <c r="E409" s="153" t="s">
        <v>1</v>
      </c>
      <c r="F409" s="154" t="s">
        <v>2641</v>
      </c>
      <c r="H409" s="155">
        <v>83.2</v>
      </c>
      <c r="I409" s="156"/>
      <c r="L409" s="152"/>
      <c r="M409" s="157"/>
      <c r="T409" s="158"/>
      <c r="AT409" s="153" t="s">
        <v>253</v>
      </c>
      <c r="AU409" s="153" t="s">
        <v>96</v>
      </c>
      <c r="AV409" s="12" t="s">
        <v>96</v>
      </c>
      <c r="AW409" s="12" t="s">
        <v>40</v>
      </c>
      <c r="AX409" s="12" t="s">
        <v>87</v>
      </c>
      <c r="AY409" s="153" t="s">
        <v>245</v>
      </c>
    </row>
    <row r="410" spans="2:65" s="12" customFormat="1" ht="22.5">
      <c r="B410" s="152"/>
      <c r="D410" s="146" t="s">
        <v>253</v>
      </c>
      <c r="E410" s="153" t="s">
        <v>1</v>
      </c>
      <c r="F410" s="154" t="s">
        <v>2642</v>
      </c>
      <c r="H410" s="155">
        <v>74.7</v>
      </c>
      <c r="I410" s="156"/>
      <c r="L410" s="152"/>
      <c r="M410" s="157"/>
      <c r="T410" s="158"/>
      <c r="AT410" s="153" t="s">
        <v>253</v>
      </c>
      <c r="AU410" s="153" t="s">
        <v>96</v>
      </c>
      <c r="AV410" s="12" t="s">
        <v>96</v>
      </c>
      <c r="AW410" s="12" t="s">
        <v>40</v>
      </c>
      <c r="AX410" s="12" t="s">
        <v>87</v>
      </c>
      <c r="AY410" s="153" t="s">
        <v>245</v>
      </c>
    </row>
    <row r="411" spans="2:65" s="12" customFormat="1" ht="22.5">
      <c r="B411" s="152"/>
      <c r="D411" s="146" t="s">
        <v>253</v>
      </c>
      <c r="E411" s="153" t="s">
        <v>1</v>
      </c>
      <c r="F411" s="154" t="s">
        <v>2643</v>
      </c>
      <c r="H411" s="155">
        <v>15.2</v>
      </c>
      <c r="I411" s="156"/>
      <c r="L411" s="152"/>
      <c r="M411" s="157"/>
      <c r="T411" s="158"/>
      <c r="AT411" s="153" t="s">
        <v>253</v>
      </c>
      <c r="AU411" s="153" t="s">
        <v>96</v>
      </c>
      <c r="AV411" s="12" t="s">
        <v>96</v>
      </c>
      <c r="AW411" s="12" t="s">
        <v>40</v>
      </c>
      <c r="AX411" s="12" t="s">
        <v>87</v>
      </c>
      <c r="AY411" s="153" t="s">
        <v>245</v>
      </c>
    </row>
    <row r="412" spans="2:65" s="12" customFormat="1" ht="22.5">
      <c r="B412" s="152"/>
      <c r="D412" s="146" t="s">
        <v>253</v>
      </c>
      <c r="E412" s="153" t="s">
        <v>1</v>
      </c>
      <c r="F412" s="154" t="s">
        <v>2644</v>
      </c>
      <c r="H412" s="155">
        <v>-249.3</v>
      </c>
      <c r="I412" s="156"/>
      <c r="L412" s="152"/>
      <c r="M412" s="157"/>
      <c r="T412" s="158"/>
      <c r="AT412" s="153" t="s">
        <v>253</v>
      </c>
      <c r="AU412" s="153" t="s">
        <v>96</v>
      </c>
      <c r="AV412" s="12" t="s">
        <v>96</v>
      </c>
      <c r="AW412" s="12" t="s">
        <v>40</v>
      </c>
      <c r="AX412" s="12" t="s">
        <v>87</v>
      </c>
      <c r="AY412" s="153" t="s">
        <v>245</v>
      </c>
    </row>
    <row r="413" spans="2:65" s="12" customFormat="1" ht="22.5">
      <c r="B413" s="152"/>
      <c r="D413" s="146" t="s">
        <v>253</v>
      </c>
      <c r="E413" s="153" t="s">
        <v>1</v>
      </c>
      <c r="F413" s="154" t="s">
        <v>2645</v>
      </c>
      <c r="H413" s="155">
        <v>-58.5</v>
      </c>
      <c r="I413" s="156"/>
      <c r="L413" s="152"/>
      <c r="M413" s="157"/>
      <c r="T413" s="158"/>
      <c r="AT413" s="153" t="s">
        <v>253</v>
      </c>
      <c r="AU413" s="153" t="s">
        <v>96</v>
      </c>
      <c r="AV413" s="12" t="s">
        <v>96</v>
      </c>
      <c r="AW413" s="12" t="s">
        <v>40</v>
      </c>
      <c r="AX413" s="12" t="s">
        <v>87</v>
      </c>
      <c r="AY413" s="153" t="s">
        <v>245</v>
      </c>
    </row>
    <row r="414" spans="2:65" s="15" customFormat="1" ht="11.25">
      <c r="B414" s="177"/>
      <c r="D414" s="146" t="s">
        <v>253</v>
      </c>
      <c r="E414" s="178" t="s">
        <v>1</v>
      </c>
      <c r="F414" s="179" t="s">
        <v>2646</v>
      </c>
      <c r="H414" s="180">
        <v>453</v>
      </c>
      <c r="I414" s="181"/>
      <c r="L414" s="177"/>
      <c r="M414" s="182"/>
      <c r="T414" s="183"/>
      <c r="AT414" s="178" t="s">
        <v>253</v>
      </c>
      <c r="AU414" s="178" t="s">
        <v>96</v>
      </c>
      <c r="AV414" s="15" t="s">
        <v>114</v>
      </c>
      <c r="AW414" s="15" t="s">
        <v>40</v>
      </c>
      <c r="AX414" s="15" t="s">
        <v>87</v>
      </c>
      <c r="AY414" s="178" t="s">
        <v>245</v>
      </c>
    </row>
    <row r="415" spans="2:65" s="11" customFormat="1" ht="22.5">
      <c r="B415" s="145"/>
      <c r="D415" s="146" t="s">
        <v>253</v>
      </c>
      <c r="E415" s="147" t="s">
        <v>1</v>
      </c>
      <c r="F415" s="148" t="s">
        <v>2647</v>
      </c>
      <c r="H415" s="147" t="s">
        <v>1</v>
      </c>
      <c r="I415" s="149"/>
      <c r="L415" s="145"/>
      <c r="M415" s="150"/>
      <c r="T415" s="151"/>
      <c r="AT415" s="147" t="s">
        <v>253</v>
      </c>
      <c r="AU415" s="147" t="s">
        <v>96</v>
      </c>
      <c r="AV415" s="11" t="s">
        <v>94</v>
      </c>
      <c r="AW415" s="11" t="s">
        <v>40</v>
      </c>
      <c r="AX415" s="11" t="s">
        <v>87</v>
      </c>
      <c r="AY415" s="147" t="s">
        <v>245</v>
      </c>
    </row>
    <row r="416" spans="2:65" s="11" customFormat="1" ht="11.25">
      <c r="B416" s="145"/>
      <c r="D416" s="146" t="s">
        <v>253</v>
      </c>
      <c r="E416" s="147" t="s">
        <v>1</v>
      </c>
      <c r="F416" s="148" t="s">
        <v>2648</v>
      </c>
      <c r="H416" s="147" t="s">
        <v>1</v>
      </c>
      <c r="I416" s="149"/>
      <c r="L416" s="145"/>
      <c r="M416" s="150"/>
      <c r="T416" s="151"/>
      <c r="AT416" s="147" t="s">
        <v>253</v>
      </c>
      <c r="AU416" s="147" t="s">
        <v>96</v>
      </c>
      <c r="AV416" s="11" t="s">
        <v>94</v>
      </c>
      <c r="AW416" s="11" t="s">
        <v>40</v>
      </c>
      <c r="AX416" s="11" t="s">
        <v>87</v>
      </c>
      <c r="AY416" s="147" t="s">
        <v>245</v>
      </c>
    </row>
    <row r="417" spans="2:65" s="11" customFormat="1" ht="22.5">
      <c r="B417" s="145"/>
      <c r="D417" s="146" t="s">
        <v>253</v>
      </c>
      <c r="E417" s="147" t="s">
        <v>1</v>
      </c>
      <c r="F417" s="148" t="s">
        <v>2649</v>
      </c>
      <c r="H417" s="147" t="s">
        <v>1</v>
      </c>
      <c r="I417" s="149"/>
      <c r="L417" s="145"/>
      <c r="M417" s="150"/>
      <c r="T417" s="151"/>
      <c r="AT417" s="147" t="s">
        <v>253</v>
      </c>
      <c r="AU417" s="147" t="s">
        <v>96</v>
      </c>
      <c r="AV417" s="11" t="s">
        <v>94</v>
      </c>
      <c r="AW417" s="11" t="s">
        <v>40</v>
      </c>
      <c r="AX417" s="11" t="s">
        <v>87</v>
      </c>
      <c r="AY417" s="147" t="s">
        <v>245</v>
      </c>
    </row>
    <row r="418" spans="2:65" s="12" customFormat="1" ht="11.25">
      <c r="B418" s="152"/>
      <c r="D418" s="146" t="s">
        <v>253</v>
      </c>
      <c r="E418" s="153" t="s">
        <v>1</v>
      </c>
      <c r="F418" s="154" t="s">
        <v>2650</v>
      </c>
      <c r="H418" s="155">
        <v>942.7</v>
      </c>
      <c r="I418" s="156"/>
      <c r="L418" s="152"/>
      <c r="M418" s="157"/>
      <c r="T418" s="158"/>
      <c r="AT418" s="153" t="s">
        <v>253</v>
      </c>
      <c r="AU418" s="153" t="s">
        <v>96</v>
      </c>
      <c r="AV418" s="12" t="s">
        <v>96</v>
      </c>
      <c r="AW418" s="12" t="s">
        <v>40</v>
      </c>
      <c r="AX418" s="12" t="s">
        <v>87</v>
      </c>
      <c r="AY418" s="153" t="s">
        <v>245</v>
      </c>
    </row>
    <row r="419" spans="2:65" s="12" customFormat="1" ht="22.5">
      <c r="B419" s="152"/>
      <c r="D419" s="146" t="s">
        <v>253</v>
      </c>
      <c r="E419" s="153" t="s">
        <v>1</v>
      </c>
      <c r="F419" s="154" t="s">
        <v>2651</v>
      </c>
      <c r="H419" s="155">
        <v>35.97</v>
      </c>
      <c r="I419" s="156"/>
      <c r="L419" s="152"/>
      <c r="M419" s="157"/>
      <c r="T419" s="158"/>
      <c r="AT419" s="153" t="s">
        <v>253</v>
      </c>
      <c r="AU419" s="153" t="s">
        <v>96</v>
      </c>
      <c r="AV419" s="12" t="s">
        <v>96</v>
      </c>
      <c r="AW419" s="12" t="s">
        <v>40</v>
      </c>
      <c r="AX419" s="12" t="s">
        <v>87</v>
      </c>
      <c r="AY419" s="153" t="s">
        <v>245</v>
      </c>
    </row>
    <row r="420" spans="2:65" s="15" customFormat="1" ht="11.25">
      <c r="B420" s="177"/>
      <c r="D420" s="146" t="s">
        <v>253</v>
      </c>
      <c r="E420" s="178" t="s">
        <v>1</v>
      </c>
      <c r="F420" s="179" t="s">
        <v>2652</v>
      </c>
      <c r="H420" s="180">
        <v>978.67</v>
      </c>
      <c r="I420" s="181"/>
      <c r="L420" s="177"/>
      <c r="M420" s="182"/>
      <c r="T420" s="183"/>
      <c r="AT420" s="178" t="s">
        <v>253</v>
      </c>
      <c r="AU420" s="178" t="s">
        <v>96</v>
      </c>
      <c r="AV420" s="15" t="s">
        <v>114</v>
      </c>
      <c r="AW420" s="15" t="s">
        <v>40</v>
      </c>
      <c r="AX420" s="15" t="s">
        <v>87</v>
      </c>
      <c r="AY420" s="178" t="s">
        <v>245</v>
      </c>
    </row>
    <row r="421" spans="2:65" s="13" customFormat="1" ht="11.25">
      <c r="B421" s="159"/>
      <c r="D421" s="146" t="s">
        <v>253</v>
      </c>
      <c r="E421" s="160" t="s">
        <v>1</v>
      </c>
      <c r="F421" s="161" t="s">
        <v>275</v>
      </c>
      <c r="H421" s="162">
        <v>1431.67</v>
      </c>
      <c r="I421" s="163"/>
      <c r="L421" s="159"/>
      <c r="M421" s="164"/>
      <c r="T421" s="165"/>
      <c r="AT421" s="160" t="s">
        <v>253</v>
      </c>
      <c r="AU421" s="160" t="s">
        <v>96</v>
      </c>
      <c r="AV421" s="13" t="s">
        <v>251</v>
      </c>
      <c r="AW421" s="13" t="s">
        <v>40</v>
      </c>
      <c r="AX421" s="13" t="s">
        <v>94</v>
      </c>
      <c r="AY421" s="160" t="s">
        <v>245</v>
      </c>
    </row>
    <row r="422" spans="2:65" s="1" customFormat="1" ht="21.75" customHeight="1">
      <c r="B422" s="33"/>
      <c r="C422" s="132" t="s">
        <v>383</v>
      </c>
      <c r="D422" s="132" t="s">
        <v>246</v>
      </c>
      <c r="E422" s="133" t="s">
        <v>840</v>
      </c>
      <c r="F422" s="134" t="s">
        <v>841</v>
      </c>
      <c r="G422" s="135" t="s">
        <v>249</v>
      </c>
      <c r="H422" s="136">
        <v>99.74</v>
      </c>
      <c r="I422" s="137"/>
      <c r="J422" s="138">
        <f>ROUND(I422*H422,2)</f>
        <v>0</v>
      </c>
      <c r="K422" s="134" t="s">
        <v>250</v>
      </c>
      <c r="L422" s="33"/>
      <c r="M422" s="139" t="s">
        <v>1</v>
      </c>
      <c r="N422" s="140" t="s">
        <v>52</v>
      </c>
      <c r="P422" s="141">
        <f>O422*H422</f>
        <v>0</v>
      </c>
      <c r="Q422" s="141">
        <v>0.115</v>
      </c>
      <c r="R422" s="141">
        <f>Q422*H422</f>
        <v>11.4701</v>
      </c>
      <c r="S422" s="141">
        <v>0</v>
      </c>
      <c r="T422" s="142">
        <f>S422*H422</f>
        <v>0</v>
      </c>
      <c r="AR422" s="143" t="s">
        <v>251</v>
      </c>
      <c r="AT422" s="143" t="s">
        <v>246</v>
      </c>
      <c r="AU422" s="143" t="s">
        <v>96</v>
      </c>
      <c r="AY422" s="17" t="s">
        <v>245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7" t="s">
        <v>94</v>
      </c>
      <c r="BK422" s="144">
        <f>ROUND(I422*H422,2)</f>
        <v>0</v>
      </c>
      <c r="BL422" s="17" t="s">
        <v>251</v>
      </c>
      <c r="BM422" s="143" t="s">
        <v>2653</v>
      </c>
    </row>
    <row r="423" spans="2:65" s="11" customFormat="1" ht="22.5">
      <c r="B423" s="145"/>
      <c r="D423" s="146" t="s">
        <v>253</v>
      </c>
      <c r="E423" s="147" t="s">
        <v>1</v>
      </c>
      <c r="F423" s="148" t="s">
        <v>2654</v>
      </c>
      <c r="H423" s="147" t="s">
        <v>1</v>
      </c>
      <c r="I423" s="149"/>
      <c r="L423" s="145"/>
      <c r="M423" s="150"/>
      <c r="T423" s="151"/>
      <c r="AT423" s="147" t="s">
        <v>253</v>
      </c>
      <c r="AU423" s="147" t="s">
        <v>96</v>
      </c>
      <c r="AV423" s="11" t="s">
        <v>94</v>
      </c>
      <c r="AW423" s="11" t="s">
        <v>40</v>
      </c>
      <c r="AX423" s="11" t="s">
        <v>87</v>
      </c>
      <c r="AY423" s="147" t="s">
        <v>245</v>
      </c>
    </row>
    <row r="424" spans="2:65" s="11" customFormat="1" ht="11.25">
      <c r="B424" s="145"/>
      <c r="D424" s="146" t="s">
        <v>253</v>
      </c>
      <c r="E424" s="147" t="s">
        <v>1</v>
      </c>
      <c r="F424" s="148" t="s">
        <v>843</v>
      </c>
      <c r="H424" s="147" t="s">
        <v>1</v>
      </c>
      <c r="I424" s="149"/>
      <c r="L424" s="145"/>
      <c r="M424" s="150"/>
      <c r="T424" s="151"/>
      <c r="AT424" s="147" t="s">
        <v>253</v>
      </c>
      <c r="AU424" s="147" t="s">
        <v>96</v>
      </c>
      <c r="AV424" s="11" t="s">
        <v>94</v>
      </c>
      <c r="AW424" s="11" t="s">
        <v>40</v>
      </c>
      <c r="AX424" s="11" t="s">
        <v>87</v>
      </c>
      <c r="AY424" s="147" t="s">
        <v>245</v>
      </c>
    </row>
    <row r="425" spans="2:65" s="11" customFormat="1" ht="11.25">
      <c r="B425" s="145"/>
      <c r="D425" s="146" t="s">
        <v>253</v>
      </c>
      <c r="E425" s="147" t="s">
        <v>1</v>
      </c>
      <c r="F425" s="148" t="s">
        <v>2655</v>
      </c>
      <c r="H425" s="147" t="s">
        <v>1</v>
      </c>
      <c r="I425" s="149"/>
      <c r="L425" s="145"/>
      <c r="M425" s="150"/>
      <c r="T425" s="151"/>
      <c r="AT425" s="147" t="s">
        <v>253</v>
      </c>
      <c r="AU425" s="147" t="s">
        <v>96</v>
      </c>
      <c r="AV425" s="11" t="s">
        <v>94</v>
      </c>
      <c r="AW425" s="11" t="s">
        <v>40</v>
      </c>
      <c r="AX425" s="11" t="s">
        <v>87</v>
      </c>
      <c r="AY425" s="147" t="s">
        <v>245</v>
      </c>
    </row>
    <row r="426" spans="2:65" s="12" customFormat="1" ht="22.5">
      <c r="B426" s="152"/>
      <c r="D426" s="146" t="s">
        <v>253</v>
      </c>
      <c r="E426" s="153" t="s">
        <v>1</v>
      </c>
      <c r="F426" s="154" t="s">
        <v>2656</v>
      </c>
      <c r="H426" s="155">
        <v>20.88</v>
      </c>
      <c r="I426" s="156"/>
      <c r="L426" s="152"/>
      <c r="M426" s="157"/>
      <c r="T426" s="158"/>
      <c r="AT426" s="153" t="s">
        <v>253</v>
      </c>
      <c r="AU426" s="153" t="s">
        <v>96</v>
      </c>
      <c r="AV426" s="12" t="s">
        <v>96</v>
      </c>
      <c r="AW426" s="12" t="s">
        <v>40</v>
      </c>
      <c r="AX426" s="12" t="s">
        <v>87</v>
      </c>
      <c r="AY426" s="153" t="s">
        <v>245</v>
      </c>
    </row>
    <row r="427" spans="2:65" s="12" customFormat="1" ht="22.5">
      <c r="B427" s="152"/>
      <c r="D427" s="146" t="s">
        <v>253</v>
      </c>
      <c r="E427" s="153" t="s">
        <v>1</v>
      </c>
      <c r="F427" s="154" t="s">
        <v>2657</v>
      </c>
      <c r="H427" s="155">
        <v>68.92</v>
      </c>
      <c r="I427" s="156"/>
      <c r="L427" s="152"/>
      <c r="M427" s="157"/>
      <c r="T427" s="158"/>
      <c r="AT427" s="153" t="s">
        <v>253</v>
      </c>
      <c r="AU427" s="153" t="s">
        <v>96</v>
      </c>
      <c r="AV427" s="12" t="s">
        <v>96</v>
      </c>
      <c r="AW427" s="12" t="s">
        <v>40</v>
      </c>
      <c r="AX427" s="12" t="s">
        <v>87</v>
      </c>
      <c r="AY427" s="153" t="s">
        <v>245</v>
      </c>
    </row>
    <row r="428" spans="2:65" s="12" customFormat="1" ht="22.5">
      <c r="B428" s="152"/>
      <c r="D428" s="146" t="s">
        <v>253</v>
      </c>
      <c r="E428" s="153" t="s">
        <v>1</v>
      </c>
      <c r="F428" s="154" t="s">
        <v>2658</v>
      </c>
      <c r="H428" s="155">
        <v>9.94</v>
      </c>
      <c r="I428" s="156"/>
      <c r="L428" s="152"/>
      <c r="M428" s="157"/>
      <c r="T428" s="158"/>
      <c r="AT428" s="153" t="s">
        <v>253</v>
      </c>
      <c r="AU428" s="153" t="s">
        <v>96</v>
      </c>
      <c r="AV428" s="12" t="s">
        <v>96</v>
      </c>
      <c r="AW428" s="12" t="s">
        <v>40</v>
      </c>
      <c r="AX428" s="12" t="s">
        <v>87</v>
      </c>
      <c r="AY428" s="153" t="s">
        <v>245</v>
      </c>
    </row>
    <row r="429" spans="2:65" s="12" customFormat="1" ht="11.25">
      <c r="B429" s="152"/>
      <c r="D429" s="146" t="s">
        <v>253</v>
      </c>
      <c r="E429" s="153" t="s">
        <v>1</v>
      </c>
      <c r="F429" s="154" t="s">
        <v>2659</v>
      </c>
      <c r="H429" s="155">
        <v>0</v>
      </c>
      <c r="I429" s="156"/>
      <c r="L429" s="152"/>
      <c r="M429" s="157"/>
      <c r="T429" s="158"/>
      <c r="AT429" s="153" t="s">
        <v>253</v>
      </c>
      <c r="AU429" s="153" t="s">
        <v>96</v>
      </c>
      <c r="AV429" s="12" t="s">
        <v>96</v>
      </c>
      <c r="AW429" s="12" t="s">
        <v>40</v>
      </c>
      <c r="AX429" s="12" t="s">
        <v>87</v>
      </c>
      <c r="AY429" s="153" t="s">
        <v>245</v>
      </c>
    </row>
    <row r="430" spans="2:65" s="13" customFormat="1" ht="11.25">
      <c r="B430" s="159"/>
      <c r="D430" s="146" t="s">
        <v>253</v>
      </c>
      <c r="E430" s="160" t="s">
        <v>1</v>
      </c>
      <c r="F430" s="161" t="s">
        <v>275</v>
      </c>
      <c r="H430" s="162">
        <v>99.74</v>
      </c>
      <c r="I430" s="163"/>
      <c r="L430" s="159"/>
      <c r="M430" s="164"/>
      <c r="T430" s="165"/>
      <c r="AT430" s="160" t="s">
        <v>253</v>
      </c>
      <c r="AU430" s="160" t="s">
        <v>96</v>
      </c>
      <c r="AV430" s="13" t="s">
        <v>251</v>
      </c>
      <c r="AW430" s="13" t="s">
        <v>40</v>
      </c>
      <c r="AX430" s="13" t="s">
        <v>94</v>
      </c>
      <c r="AY430" s="160" t="s">
        <v>245</v>
      </c>
    </row>
    <row r="431" spans="2:65" s="1" customFormat="1" ht="21.75" customHeight="1">
      <c r="B431" s="33"/>
      <c r="C431" s="132" t="s">
        <v>388</v>
      </c>
      <c r="D431" s="132" t="s">
        <v>246</v>
      </c>
      <c r="E431" s="133" t="s">
        <v>849</v>
      </c>
      <c r="F431" s="134" t="s">
        <v>850</v>
      </c>
      <c r="G431" s="135" t="s">
        <v>249</v>
      </c>
      <c r="H431" s="136">
        <v>89.7</v>
      </c>
      <c r="I431" s="137"/>
      <c r="J431" s="138">
        <f>ROUND(I431*H431,2)</f>
        <v>0</v>
      </c>
      <c r="K431" s="134" t="s">
        <v>250</v>
      </c>
      <c r="L431" s="33"/>
      <c r="M431" s="139" t="s">
        <v>1</v>
      </c>
      <c r="N431" s="140" t="s">
        <v>52</v>
      </c>
      <c r="P431" s="141">
        <f>O431*H431</f>
        <v>0</v>
      </c>
      <c r="Q431" s="141">
        <v>0.34499999999999997</v>
      </c>
      <c r="R431" s="141">
        <f>Q431*H431</f>
        <v>30.9465</v>
      </c>
      <c r="S431" s="141">
        <v>0</v>
      </c>
      <c r="T431" s="142">
        <f>S431*H431</f>
        <v>0</v>
      </c>
      <c r="AR431" s="143" t="s">
        <v>251</v>
      </c>
      <c r="AT431" s="143" t="s">
        <v>246</v>
      </c>
      <c r="AU431" s="143" t="s">
        <v>96</v>
      </c>
      <c r="AY431" s="17" t="s">
        <v>245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94</v>
      </c>
      <c r="BK431" s="144">
        <f>ROUND(I431*H431,2)</f>
        <v>0</v>
      </c>
      <c r="BL431" s="17" t="s">
        <v>251</v>
      </c>
      <c r="BM431" s="143" t="s">
        <v>851</v>
      </c>
    </row>
    <row r="432" spans="2:65" s="11" customFormat="1" ht="22.5">
      <c r="B432" s="145"/>
      <c r="D432" s="146" t="s">
        <v>253</v>
      </c>
      <c r="E432" s="147" t="s">
        <v>1</v>
      </c>
      <c r="F432" s="148" t="s">
        <v>2660</v>
      </c>
      <c r="H432" s="147" t="s">
        <v>1</v>
      </c>
      <c r="I432" s="149"/>
      <c r="L432" s="145"/>
      <c r="M432" s="150"/>
      <c r="T432" s="151"/>
      <c r="AT432" s="147" t="s">
        <v>253</v>
      </c>
      <c r="AU432" s="147" t="s">
        <v>96</v>
      </c>
      <c r="AV432" s="11" t="s">
        <v>94</v>
      </c>
      <c r="AW432" s="11" t="s">
        <v>40</v>
      </c>
      <c r="AX432" s="11" t="s">
        <v>87</v>
      </c>
      <c r="AY432" s="147" t="s">
        <v>245</v>
      </c>
    </row>
    <row r="433" spans="2:65" s="11" customFormat="1" ht="22.5">
      <c r="B433" s="145"/>
      <c r="D433" s="146" t="s">
        <v>253</v>
      </c>
      <c r="E433" s="147" t="s">
        <v>1</v>
      </c>
      <c r="F433" s="148" t="s">
        <v>2629</v>
      </c>
      <c r="H433" s="147" t="s">
        <v>1</v>
      </c>
      <c r="I433" s="149"/>
      <c r="L433" s="145"/>
      <c r="M433" s="150"/>
      <c r="T433" s="151"/>
      <c r="AT433" s="147" t="s">
        <v>253</v>
      </c>
      <c r="AU433" s="147" t="s">
        <v>96</v>
      </c>
      <c r="AV433" s="11" t="s">
        <v>94</v>
      </c>
      <c r="AW433" s="11" t="s">
        <v>40</v>
      </c>
      <c r="AX433" s="11" t="s">
        <v>87</v>
      </c>
      <c r="AY433" s="147" t="s">
        <v>245</v>
      </c>
    </row>
    <row r="434" spans="2:65" s="11" customFormat="1" ht="22.5">
      <c r="B434" s="145"/>
      <c r="D434" s="146" t="s">
        <v>253</v>
      </c>
      <c r="E434" s="147" t="s">
        <v>1</v>
      </c>
      <c r="F434" s="148" t="s">
        <v>853</v>
      </c>
      <c r="H434" s="147" t="s">
        <v>1</v>
      </c>
      <c r="I434" s="149"/>
      <c r="L434" s="145"/>
      <c r="M434" s="150"/>
      <c r="T434" s="151"/>
      <c r="AT434" s="147" t="s">
        <v>253</v>
      </c>
      <c r="AU434" s="147" t="s">
        <v>96</v>
      </c>
      <c r="AV434" s="11" t="s">
        <v>94</v>
      </c>
      <c r="AW434" s="11" t="s">
        <v>40</v>
      </c>
      <c r="AX434" s="11" t="s">
        <v>87</v>
      </c>
      <c r="AY434" s="147" t="s">
        <v>245</v>
      </c>
    </row>
    <row r="435" spans="2:65" s="12" customFormat="1" ht="22.5">
      <c r="B435" s="152"/>
      <c r="D435" s="146" t="s">
        <v>253</v>
      </c>
      <c r="E435" s="153" t="s">
        <v>1</v>
      </c>
      <c r="F435" s="154" t="s">
        <v>2630</v>
      </c>
      <c r="H435" s="155">
        <v>58.5</v>
      </c>
      <c r="I435" s="156"/>
      <c r="L435" s="152"/>
      <c r="M435" s="157"/>
      <c r="T435" s="158"/>
      <c r="AT435" s="153" t="s">
        <v>253</v>
      </c>
      <c r="AU435" s="153" t="s">
        <v>96</v>
      </c>
      <c r="AV435" s="12" t="s">
        <v>96</v>
      </c>
      <c r="AW435" s="12" t="s">
        <v>40</v>
      </c>
      <c r="AX435" s="12" t="s">
        <v>87</v>
      </c>
      <c r="AY435" s="153" t="s">
        <v>245</v>
      </c>
    </row>
    <row r="436" spans="2:65" s="15" customFormat="1" ht="11.25">
      <c r="B436" s="177"/>
      <c r="D436" s="146" t="s">
        <v>253</v>
      </c>
      <c r="E436" s="178" t="s">
        <v>1</v>
      </c>
      <c r="F436" s="179" t="s">
        <v>2661</v>
      </c>
      <c r="H436" s="180">
        <v>58.5</v>
      </c>
      <c r="I436" s="181"/>
      <c r="L436" s="177"/>
      <c r="M436" s="182"/>
      <c r="T436" s="183"/>
      <c r="AT436" s="178" t="s">
        <v>253</v>
      </c>
      <c r="AU436" s="178" t="s">
        <v>96</v>
      </c>
      <c r="AV436" s="15" t="s">
        <v>114</v>
      </c>
      <c r="AW436" s="15" t="s">
        <v>40</v>
      </c>
      <c r="AX436" s="15" t="s">
        <v>87</v>
      </c>
      <c r="AY436" s="178" t="s">
        <v>245</v>
      </c>
    </row>
    <row r="437" spans="2:65" s="11" customFormat="1" ht="22.5">
      <c r="B437" s="145"/>
      <c r="D437" s="146" t="s">
        <v>253</v>
      </c>
      <c r="E437" s="147" t="s">
        <v>1</v>
      </c>
      <c r="F437" s="148" t="s">
        <v>2662</v>
      </c>
      <c r="H437" s="147" t="s">
        <v>1</v>
      </c>
      <c r="I437" s="149"/>
      <c r="L437" s="145"/>
      <c r="M437" s="150"/>
      <c r="T437" s="151"/>
      <c r="AT437" s="147" t="s">
        <v>253</v>
      </c>
      <c r="AU437" s="147" t="s">
        <v>96</v>
      </c>
      <c r="AV437" s="11" t="s">
        <v>94</v>
      </c>
      <c r="AW437" s="11" t="s">
        <v>40</v>
      </c>
      <c r="AX437" s="11" t="s">
        <v>87</v>
      </c>
      <c r="AY437" s="147" t="s">
        <v>245</v>
      </c>
    </row>
    <row r="438" spans="2:65" s="12" customFormat="1" ht="22.5">
      <c r="B438" s="152"/>
      <c r="D438" s="146" t="s">
        <v>253</v>
      </c>
      <c r="E438" s="153" t="s">
        <v>1</v>
      </c>
      <c r="F438" s="154" t="s">
        <v>2663</v>
      </c>
      <c r="H438" s="155">
        <v>25.6</v>
      </c>
      <c r="I438" s="156"/>
      <c r="L438" s="152"/>
      <c r="M438" s="157"/>
      <c r="T438" s="158"/>
      <c r="AT438" s="153" t="s">
        <v>253</v>
      </c>
      <c r="AU438" s="153" t="s">
        <v>96</v>
      </c>
      <c r="AV438" s="12" t="s">
        <v>96</v>
      </c>
      <c r="AW438" s="12" t="s">
        <v>40</v>
      </c>
      <c r="AX438" s="12" t="s">
        <v>87</v>
      </c>
      <c r="AY438" s="153" t="s">
        <v>245</v>
      </c>
    </row>
    <row r="439" spans="2:65" s="12" customFormat="1" ht="22.5">
      <c r="B439" s="152"/>
      <c r="D439" s="146" t="s">
        <v>253</v>
      </c>
      <c r="E439" s="153" t="s">
        <v>1</v>
      </c>
      <c r="F439" s="154" t="s">
        <v>2664</v>
      </c>
      <c r="H439" s="155">
        <v>3.6</v>
      </c>
      <c r="I439" s="156"/>
      <c r="L439" s="152"/>
      <c r="M439" s="157"/>
      <c r="T439" s="158"/>
      <c r="AT439" s="153" t="s">
        <v>253</v>
      </c>
      <c r="AU439" s="153" t="s">
        <v>96</v>
      </c>
      <c r="AV439" s="12" t="s">
        <v>96</v>
      </c>
      <c r="AW439" s="12" t="s">
        <v>40</v>
      </c>
      <c r="AX439" s="12" t="s">
        <v>87</v>
      </c>
      <c r="AY439" s="153" t="s">
        <v>245</v>
      </c>
    </row>
    <row r="440" spans="2:65" s="15" customFormat="1" ht="11.25">
      <c r="B440" s="177"/>
      <c r="D440" s="146" t="s">
        <v>253</v>
      </c>
      <c r="E440" s="178" t="s">
        <v>1</v>
      </c>
      <c r="F440" s="179" t="s">
        <v>2665</v>
      </c>
      <c r="H440" s="180">
        <v>29.2</v>
      </c>
      <c r="I440" s="181"/>
      <c r="L440" s="177"/>
      <c r="M440" s="182"/>
      <c r="T440" s="183"/>
      <c r="AT440" s="178" t="s">
        <v>253</v>
      </c>
      <c r="AU440" s="178" t="s">
        <v>96</v>
      </c>
      <c r="AV440" s="15" t="s">
        <v>114</v>
      </c>
      <c r="AW440" s="15" t="s">
        <v>40</v>
      </c>
      <c r="AX440" s="15" t="s">
        <v>87</v>
      </c>
      <c r="AY440" s="178" t="s">
        <v>245</v>
      </c>
    </row>
    <row r="441" spans="2:65" s="11" customFormat="1" ht="22.5">
      <c r="B441" s="145"/>
      <c r="D441" s="146" t="s">
        <v>253</v>
      </c>
      <c r="E441" s="147" t="s">
        <v>1</v>
      </c>
      <c r="F441" s="148" t="s">
        <v>2632</v>
      </c>
      <c r="H441" s="147" t="s">
        <v>1</v>
      </c>
      <c r="I441" s="149"/>
      <c r="L441" s="145"/>
      <c r="M441" s="150"/>
      <c r="T441" s="151"/>
      <c r="AT441" s="147" t="s">
        <v>253</v>
      </c>
      <c r="AU441" s="147" t="s">
        <v>96</v>
      </c>
      <c r="AV441" s="11" t="s">
        <v>94</v>
      </c>
      <c r="AW441" s="11" t="s">
        <v>40</v>
      </c>
      <c r="AX441" s="11" t="s">
        <v>87</v>
      </c>
      <c r="AY441" s="147" t="s">
        <v>245</v>
      </c>
    </row>
    <row r="442" spans="2:65" s="12" customFormat="1" ht="22.5">
      <c r="B442" s="152"/>
      <c r="D442" s="146" t="s">
        <v>253</v>
      </c>
      <c r="E442" s="153" t="s">
        <v>1</v>
      </c>
      <c r="F442" s="154" t="s">
        <v>2666</v>
      </c>
      <c r="H442" s="155">
        <v>1.25</v>
      </c>
      <c r="I442" s="156"/>
      <c r="L442" s="152"/>
      <c r="M442" s="157"/>
      <c r="T442" s="158"/>
      <c r="AT442" s="153" t="s">
        <v>253</v>
      </c>
      <c r="AU442" s="153" t="s">
        <v>96</v>
      </c>
      <c r="AV442" s="12" t="s">
        <v>96</v>
      </c>
      <c r="AW442" s="12" t="s">
        <v>40</v>
      </c>
      <c r="AX442" s="12" t="s">
        <v>87</v>
      </c>
      <c r="AY442" s="153" t="s">
        <v>245</v>
      </c>
    </row>
    <row r="443" spans="2:65" s="12" customFormat="1" ht="22.5">
      <c r="B443" s="152"/>
      <c r="D443" s="146" t="s">
        <v>253</v>
      </c>
      <c r="E443" s="153" t="s">
        <v>1</v>
      </c>
      <c r="F443" s="154" t="s">
        <v>2667</v>
      </c>
      <c r="H443" s="155">
        <v>0.75</v>
      </c>
      <c r="I443" s="156"/>
      <c r="L443" s="152"/>
      <c r="M443" s="157"/>
      <c r="T443" s="158"/>
      <c r="AT443" s="153" t="s">
        <v>253</v>
      </c>
      <c r="AU443" s="153" t="s">
        <v>96</v>
      </c>
      <c r="AV443" s="12" t="s">
        <v>96</v>
      </c>
      <c r="AW443" s="12" t="s">
        <v>40</v>
      </c>
      <c r="AX443" s="12" t="s">
        <v>87</v>
      </c>
      <c r="AY443" s="153" t="s">
        <v>245</v>
      </c>
    </row>
    <row r="444" spans="2:65" s="11" customFormat="1" ht="11.25">
      <c r="B444" s="145"/>
      <c r="D444" s="146" t="s">
        <v>253</v>
      </c>
      <c r="E444" s="147" t="s">
        <v>1</v>
      </c>
      <c r="F444" s="148" t="s">
        <v>2635</v>
      </c>
      <c r="H444" s="147" t="s">
        <v>1</v>
      </c>
      <c r="I444" s="149"/>
      <c r="L444" s="145"/>
      <c r="M444" s="150"/>
      <c r="T444" s="151"/>
      <c r="AT444" s="147" t="s">
        <v>253</v>
      </c>
      <c r="AU444" s="147" t="s">
        <v>96</v>
      </c>
      <c r="AV444" s="11" t="s">
        <v>94</v>
      </c>
      <c r="AW444" s="11" t="s">
        <v>40</v>
      </c>
      <c r="AX444" s="11" t="s">
        <v>87</v>
      </c>
      <c r="AY444" s="147" t="s">
        <v>245</v>
      </c>
    </row>
    <row r="445" spans="2:65" s="15" customFormat="1" ht="11.25">
      <c r="B445" s="177"/>
      <c r="D445" s="146" t="s">
        <v>253</v>
      </c>
      <c r="E445" s="178" t="s">
        <v>1</v>
      </c>
      <c r="F445" s="179" t="s">
        <v>2636</v>
      </c>
      <c r="H445" s="180">
        <v>2</v>
      </c>
      <c r="I445" s="181"/>
      <c r="L445" s="177"/>
      <c r="M445" s="182"/>
      <c r="T445" s="183"/>
      <c r="AT445" s="178" t="s">
        <v>253</v>
      </c>
      <c r="AU445" s="178" t="s">
        <v>96</v>
      </c>
      <c r="AV445" s="15" t="s">
        <v>114</v>
      </c>
      <c r="AW445" s="15" t="s">
        <v>40</v>
      </c>
      <c r="AX445" s="15" t="s">
        <v>87</v>
      </c>
      <c r="AY445" s="178" t="s">
        <v>245</v>
      </c>
    </row>
    <row r="446" spans="2:65" s="13" customFormat="1" ht="11.25">
      <c r="B446" s="159"/>
      <c r="D446" s="146" t="s">
        <v>253</v>
      </c>
      <c r="E446" s="160" t="s">
        <v>1</v>
      </c>
      <c r="F446" s="161" t="s">
        <v>275</v>
      </c>
      <c r="H446" s="162">
        <v>89.7</v>
      </c>
      <c r="I446" s="163"/>
      <c r="L446" s="159"/>
      <c r="M446" s="164"/>
      <c r="T446" s="165"/>
      <c r="AT446" s="160" t="s">
        <v>253</v>
      </c>
      <c r="AU446" s="160" t="s">
        <v>96</v>
      </c>
      <c r="AV446" s="13" t="s">
        <v>251</v>
      </c>
      <c r="AW446" s="13" t="s">
        <v>40</v>
      </c>
      <c r="AX446" s="13" t="s">
        <v>94</v>
      </c>
      <c r="AY446" s="160" t="s">
        <v>245</v>
      </c>
    </row>
    <row r="447" spans="2:65" s="1" customFormat="1" ht="24.2" customHeight="1">
      <c r="B447" s="33"/>
      <c r="C447" s="132" t="s">
        <v>182</v>
      </c>
      <c r="D447" s="132" t="s">
        <v>246</v>
      </c>
      <c r="E447" s="133" t="s">
        <v>856</v>
      </c>
      <c r="F447" s="134" t="s">
        <v>857</v>
      </c>
      <c r="G447" s="135" t="s">
        <v>249</v>
      </c>
      <c r="H447" s="136">
        <v>2243.7800000000002</v>
      </c>
      <c r="I447" s="137"/>
      <c r="J447" s="138">
        <f>ROUND(I447*H447,2)</f>
        <v>0</v>
      </c>
      <c r="K447" s="134" t="s">
        <v>250</v>
      </c>
      <c r="L447" s="33"/>
      <c r="M447" s="139" t="s">
        <v>1</v>
      </c>
      <c r="N447" s="140" t="s">
        <v>52</v>
      </c>
      <c r="P447" s="141">
        <f>O447*H447</f>
        <v>0</v>
      </c>
      <c r="Q447" s="141">
        <v>0</v>
      </c>
      <c r="R447" s="141">
        <f>Q447*H447</f>
        <v>0</v>
      </c>
      <c r="S447" s="141">
        <v>0</v>
      </c>
      <c r="T447" s="142">
        <f>S447*H447</f>
        <v>0</v>
      </c>
      <c r="AR447" s="143" t="s">
        <v>251</v>
      </c>
      <c r="AT447" s="143" t="s">
        <v>246</v>
      </c>
      <c r="AU447" s="143" t="s">
        <v>96</v>
      </c>
      <c r="AY447" s="17" t="s">
        <v>245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94</v>
      </c>
      <c r="BK447" s="144">
        <f>ROUND(I447*H447,2)</f>
        <v>0</v>
      </c>
      <c r="BL447" s="17" t="s">
        <v>251</v>
      </c>
      <c r="BM447" s="143" t="s">
        <v>858</v>
      </c>
    </row>
    <row r="448" spans="2:65" s="11" customFormat="1" ht="22.5">
      <c r="B448" s="145"/>
      <c r="D448" s="146" t="s">
        <v>253</v>
      </c>
      <c r="E448" s="147" t="s">
        <v>1</v>
      </c>
      <c r="F448" s="148" t="s">
        <v>2668</v>
      </c>
      <c r="H448" s="147" t="s">
        <v>1</v>
      </c>
      <c r="I448" s="149"/>
      <c r="L448" s="145"/>
      <c r="M448" s="150"/>
      <c r="T448" s="151"/>
      <c r="AT448" s="147" t="s">
        <v>253</v>
      </c>
      <c r="AU448" s="147" t="s">
        <v>96</v>
      </c>
      <c r="AV448" s="11" t="s">
        <v>94</v>
      </c>
      <c r="AW448" s="11" t="s">
        <v>40</v>
      </c>
      <c r="AX448" s="11" t="s">
        <v>87</v>
      </c>
      <c r="AY448" s="147" t="s">
        <v>245</v>
      </c>
    </row>
    <row r="449" spans="2:51" s="12" customFormat="1" ht="22.5">
      <c r="B449" s="152"/>
      <c r="D449" s="146" t="s">
        <v>253</v>
      </c>
      <c r="E449" s="153" t="s">
        <v>1</v>
      </c>
      <c r="F449" s="154" t="s">
        <v>2669</v>
      </c>
      <c r="H449" s="155">
        <v>572</v>
      </c>
      <c r="I449" s="156"/>
      <c r="L449" s="152"/>
      <c r="M449" s="157"/>
      <c r="T449" s="158"/>
      <c r="AT449" s="153" t="s">
        <v>253</v>
      </c>
      <c r="AU449" s="153" t="s">
        <v>96</v>
      </c>
      <c r="AV449" s="12" t="s">
        <v>96</v>
      </c>
      <c r="AW449" s="12" t="s">
        <v>40</v>
      </c>
      <c r="AX449" s="12" t="s">
        <v>87</v>
      </c>
      <c r="AY449" s="153" t="s">
        <v>245</v>
      </c>
    </row>
    <row r="450" spans="2:51" s="12" customFormat="1" ht="22.5">
      <c r="B450" s="152"/>
      <c r="D450" s="146" t="s">
        <v>253</v>
      </c>
      <c r="E450" s="153" t="s">
        <v>1</v>
      </c>
      <c r="F450" s="154" t="s">
        <v>2670</v>
      </c>
      <c r="H450" s="155">
        <v>90.82</v>
      </c>
      <c r="I450" s="156"/>
      <c r="L450" s="152"/>
      <c r="M450" s="157"/>
      <c r="T450" s="158"/>
      <c r="AT450" s="153" t="s">
        <v>253</v>
      </c>
      <c r="AU450" s="153" t="s">
        <v>96</v>
      </c>
      <c r="AV450" s="12" t="s">
        <v>96</v>
      </c>
      <c r="AW450" s="12" t="s">
        <v>40</v>
      </c>
      <c r="AX450" s="12" t="s">
        <v>87</v>
      </c>
      <c r="AY450" s="153" t="s">
        <v>245</v>
      </c>
    </row>
    <row r="451" spans="2:51" s="15" customFormat="1" ht="11.25">
      <c r="B451" s="177"/>
      <c r="D451" s="146" t="s">
        <v>253</v>
      </c>
      <c r="E451" s="178" t="s">
        <v>1</v>
      </c>
      <c r="F451" s="179" t="s">
        <v>2671</v>
      </c>
      <c r="H451" s="180">
        <v>662.82</v>
      </c>
      <c r="I451" s="181"/>
      <c r="L451" s="177"/>
      <c r="M451" s="182"/>
      <c r="T451" s="183"/>
      <c r="AT451" s="178" t="s">
        <v>253</v>
      </c>
      <c r="AU451" s="178" t="s">
        <v>96</v>
      </c>
      <c r="AV451" s="15" t="s">
        <v>114</v>
      </c>
      <c r="AW451" s="15" t="s">
        <v>40</v>
      </c>
      <c r="AX451" s="15" t="s">
        <v>87</v>
      </c>
      <c r="AY451" s="178" t="s">
        <v>245</v>
      </c>
    </row>
    <row r="452" spans="2:51" s="11" customFormat="1" ht="22.5">
      <c r="B452" s="145"/>
      <c r="D452" s="146" t="s">
        <v>253</v>
      </c>
      <c r="E452" s="147" t="s">
        <v>1</v>
      </c>
      <c r="F452" s="148" t="s">
        <v>2629</v>
      </c>
      <c r="H452" s="147" t="s">
        <v>1</v>
      </c>
      <c r="I452" s="149"/>
      <c r="L452" s="145"/>
      <c r="M452" s="150"/>
      <c r="T452" s="151"/>
      <c r="AT452" s="147" t="s">
        <v>253</v>
      </c>
      <c r="AU452" s="147" t="s">
        <v>96</v>
      </c>
      <c r="AV452" s="11" t="s">
        <v>94</v>
      </c>
      <c r="AW452" s="11" t="s">
        <v>40</v>
      </c>
      <c r="AX452" s="11" t="s">
        <v>87</v>
      </c>
      <c r="AY452" s="147" t="s">
        <v>245</v>
      </c>
    </row>
    <row r="453" spans="2:51" s="11" customFormat="1" ht="22.5">
      <c r="B453" s="145"/>
      <c r="D453" s="146" t="s">
        <v>253</v>
      </c>
      <c r="E453" s="147" t="s">
        <v>1</v>
      </c>
      <c r="F453" s="148" t="s">
        <v>859</v>
      </c>
      <c r="H453" s="147" t="s">
        <v>1</v>
      </c>
      <c r="I453" s="149"/>
      <c r="L453" s="145"/>
      <c r="M453" s="150"/>
      <c r="T453" s="151"/>
      <c r="AT453" s="147" t="s">
        <v>253</v>
      </c>
      <c r="AU453" s="147" t="s">
        <v>96</v>
      </c>
      <c r="AV453" s="11" t="s">
        <v>94</v>
      </c>
      <c r="AW453" s="11" t="s">
        <v>40</v>
      </c>
      <c r="AX453" s="11" t="s">
        <v>87</v>
      </c>
      <c r="AY453" s="147" t="s">
        <v>245</v>
      </c>
    </row>
    <row r="454" spans="2:51" s="11" customFormat="1" ht="22.5">
      <c r="B454" s="145"/>
      <c r="D454" s="146" t="s">
        <v>253</v>
      </c>
      <c r="E454" s="147" t="s">
        <v>1</v>
      </c>
      <c r="F454" s="148" t="s">
        <v>836</v>
      </c>
      <c r="H454" s="147" t="s">
        <v>1</v>
      </c>
      <c r="I454" s="149"/>
      <c r="L454" s="145"/>
      <c r="M454" s="150"/>
      <c r="T454" s="151"/>
      <c r="AT454" s="147" t="s">
        <v>253</v>
      </c>
      <c r="AU454" s="147" t="s">
        <v>96</v>
      </c>
      <c r="AV454" s="11" t="s">
        <v>94</v>
      </c>
      <c r="AW454" s="11" t="s">
        <v>40</v>
      </c>
      <c r="AX454" s="11" t="s">
        <v>87</v>
      </c>
      <c r="AY454" s="147" t="s">
        <v>245</v>
      </c>
    </row>
    <row r="455" spans="2:51" s="11" customFormat="1" ht="11.25">
      <c r="B455" s="145"/>
      <c r="D455" s="146" t="s">
        <v>253</v>
      </c>
      <c r="E455" s="147" t="s">
        <v>1</v>
      </c>
      <c r="F455" s="148" t="s">
        <v>2638</v>
      </c>
      <c r="H455" s="147" t="s">
        <v>1</v>
      </c>
      <c r="I455" s="149"/>
      <c r="L455" s="145"/>
      <c r="M455" s="150"/>
      <c r="T455" s="151"/>
      <c r="AT455" s="147" t="s">
        <v>253</v>
      </c>
      <c r="AU455" s="147" t="s">
        <v>96</v>
      </c>
      <c r="AV455" s="11" t="s">
        <v>94</v>
      </c>
      <c r="AW455" s="11" t="s">
        <v>40</v>
      </c>
      <c r="AX455" s="11" t="s">
        <v>87</v>
      </c>
      <c r="AY455" s="147" t="s">
        <v>245</v>
      </c>
    </row>
    <row r="456" spans="2:51" s="12" customFormat="1" ht="22.5">
      <c r="B456" s="152"/>
      <c r="D456" s="146" t="s">
        <v>253</v>
      </c>
      <c r="E456" s="153" t="s">
        <v>1</v>
      </c>
      <c r="F456" s="154" t="s">
        <v>2639</v>
      </c>
      <c r="H456" s="155">
        <v>231.8</v>
      </c>
      <c r="I456" s="156"/>
      <c r="L456" s="152"/>
      <c r="M456" s="157"/>
      <c r="T456" s="158"/>
      <c r="AT456" s="153" t="s">
        <v>253</v>
      </c>
      <c r="AU456" s="153" t="s">
        <v>96</v>
      </c>
      <c r="AV456" s="12" t="s">
        <v>96</v>
      </c>
      <c r="AW456" s="12" t="s">
        <v>40</v>
      </c>
      <c r="AX456" s="12" t="s">
        <v>87</v>
      </c>
      <c r="AY456" s="153" t="s">
        <v>245</v>
      </c>
    </row>
    <row r="457" spans="2:51" s="12" customFormat="1" ht="22.5">
      <c r="B457" s="152"/>
      <c r="D457" s="146" t="s">
        <v>253</v>
      </c>
      <c r="E457" s="153" t="s">
        <v>1</v>
      </c>
      <c r="F457" s="154" t="s">
        <v>2640</v>
      </c>
      <c r="H457" s="155">
        <v>355.9</v>
      </c>
      <c r="I457" s="156"/>
      <c r="L457" s="152"/>
      <c r="M457" s="157"/>
      <c r="T457" s="158"/>
      <c r="AT457" s="153" t="s">
        <v>253</v>
      </c>
      <c r="AU457" s="153" t="s">
        <v>96</v>
      </c>
      <c r="AV457" s="12" t="s">
        <v>96</v>
      </c>
      <c r="AW457" s="12" t="s">
        <v>40</v>
      </c>
      <c r="AX457" s="12" t="s">
        <v>87</v>
      </c>
      <c r="AY457" s="153" t="s">
        <v>245</v>
      </c>
    </row>
    <row r="458" spans="2:51" s="12" customFormat="1" ht="22.5">
      <c r="B458" s="152"/>
      <c r="D458" s="146" t="s">
        <v>253</v>
      </c>
      <c r="E458" s="153" t="s">
        <v>1</v>
      </c>
      <c r="F458" s="154" t="s">
        <v>2641</v>
      </c>
      <c r="H458" s="155">
        <v>83.2</v>
      </c>
      <c r="I458" s="156"/>
      <c r="L458" s="152"/>
      <c r="M458" s="157"/>
      <c r="T458" s="158"/>
      <c r="AT458" s="153" t="s">
        <v>253</v>
      </c>
      <c r="AU458" s="153" t="s">
        <v>96</v>
      </c>
      <c r="AV458" s="12" t="s">
        <v>96</v>
      </c>
      <c r="AW458" s="12" t="s">
        <v>40</v>
      </c>
      <c r="AX458" s="12" t="s">
        <v>87</v>
      </c>
      <c r="AY458" s="153" t="s">
        <v>245</v>
      </c>
    </row>
    <row r="459" spans="2:51" s="12" customFormat="1" ht="22.5">
      <c r="B459" s="152"/>
      <c r="D459" s="146" t="s">
        <v>253</v>
      </c>
      <c r="E459" s="153" t="s">
        <v>1</v>
      </c>
      <c r="F459" s="154" t="s">
        <v>2672</v>
      </c>
      <c r="H459" s="155">
        <v>74.7</v>
      </c>
      <c r="I459" s="156"/>
      <c r="L459" s="152"/>
      <c r="M459" s="157"/>
      <c r="T459" s="158"/>
      <c r="AT459" s="153" t="s">
        <v>253</v>
      </c>
      <c r="AU459" s="153" t="s">
        <v>96</v>
      </c>
      <c r="AV459" s="12" t="s">
        <v>96</v>
      </c>
      <c r="AW459" s="12" t="s">
        <v>40</v>
      </c>
      <c r="AX459" s="12" t="s">
        <v>87</v>
      </c>
      <c r="AY459" s="153" t="s">
        <v>245</v>
      </c>
    </row>
    <row r="460" spans="2:51" s="12" customFormat="1" ht="22.5">
      <c r="B460" s="152"/>
      <c r="D460" s="146" t="s">
        <v>253</v>
      </c>
      <c r="E460" s="153" t="s">
        <v>1</v>
      </c>
      <c r="F460" s="154" t="s">
        <v>2643</v>
      </c>
      <c r="H460" s="155">
        <v>15.2</v>
      </c>
      <c r="I460" s="156"/>
      <c r="L460" s="152"/>
      <c r="M460" s="157"/>
      <c r="T460" s="158"/>
      <c r="AT460" s="153" t="s">
        <v>253</v>
      </c>
      <c r="AU460" s="153" t="s">
        <v>96</v>
      </c>
      <c r="AV460" s="12" t="s">
        <v>96</v>
      </c>
      <c r="AW460" s="12" t="s">
        <v>40</v>
      </c>
      <c r="AX460" s="12" t="s">
        <v>87</v>
      </c>
      <c r="AY460" s="153" t="s">
        <v>245</v>
      </c>
    </row>
    <row r="461" spans="2:51" s="12" customFormat="1" ht="22.5">
      <c r="B461" s="152"/>
      <c r="D461" s="146" t="s">
        <v>253</v>
      </c>
      <c r="E461" s="153" t="s">
        <v>1</v>
      </c>
      <c r="F461" s="154" t="s">
        <v>2673</v>
      </c>
      <c r="H461" s="155">
        <v>-249.3</v>
      </c>
      <c r="I461" s="156"/>
      <c r="L461" s="152"/>
      <c r="M461" s="157"/>
      <c r="T461" s="158"/>
      <c r="AT461" s="153" t="s">
        <v>253</v>
      </c>
      <c r="AU461" s="153" t="s">
        <v>96</v>
      </c>
      <c r="AV461" s="12" t="s">
        <v>96</v>
      </c>
      <c r="AW461" s="12" t="s">
        <v>40</v>
      </c>
      <c r="AX461" s="12" t="s">
        <v>87</v>
      </c>
      <c r="AY461" s="153" t="s">
        <v>245</v>
      </c>
    </row>
    <row r="462" spans="2:51" s="12" customFormat="1" ht="22.5">
      <c r="B462" s="152"/>
      <c r="D462" s="146" t="s">
        <v>253</v>
      </c>
      <c r="E462" s="153" t="s">
        <v>1</v>
      </c>
      <c r="F462" s="154" t="s">
        <v>2645</v>
      </c>
      <c r="H462" s="155">
        <v>-58.5</v>
      </c>
      <c r="I462" s="156"/>
      <c r="L462" s="152"/>
      <c r="M462" s="157"/>
      <c r="T462" s="158"/>
      <c r="AT462" s="153" t="s">
        <v>253</v>
      </c>
      <c r="AU462" s="153" t="s">
        <v>96</v>
      </c>
      <c r="AV462" s="12" t="s">
        <v>96</v>
      </c>
      <c r="AW462" s="12" t="s">
        <v>40</v>
      </c>
      <c r="AX462" s="12" t="s">
        <v>87</v>
      </c>
      <c r="AY462" s="153" t="s">
        <v>245</v>
      </c>
    </row>
    <row r="463" spans="2:51" s="15" customFormat="1" ht="11.25">
      <c r="B463" s="177"/>
      <c r="D463" s="146" t="s">
        <v>253</v>
      </c>
      <c r="E463" s="178" t="s">
        <v>1</v>
      </c>
      <c r="F463" s="179" t="s">
        <v>2674</v>
      </c>
      <c r="H463" s="180">
        <v>453</v>
      </c>
      <c r="I463" s="181"/>
      <c r="L463" s="177"/>
      <c r="M463" s="182"/>
      <c r="T463" s="183"/>
      <c r="AT463" s="178" t="s">
        <v>253</v>
      </c>
      <c r="AU463" s="178" t="s">
        <v>96</v>
      </c>
      <c r="AV463" s="15" t="s">
        <v>114</v>
      </c>
      <c r="AW463" s="15" t="s">
        <v>40</v>
      </c>
      <c r="AX463" s="15" t="s">
        <v>87</v>
      </c>
      <c r="AY463" s="178" t="s">
        <v>245</v>
      </c>
    </row>
    <row r="464" spans="2:51" s="11" customFormat="1" ht="22.5">
      <c r="B464" s="145"/>
      <c r="D464" s="146" t="s">
        <v>253</v>
      </c>
      <c r="E464" s="147" t="s">
        <v>1</v>
      </c>
      <c r="F464" s="148" t="s">
        <v>2647</v>
      </c>
      <c r="H464" s="147" t="s">
        <v>1</v>
      </c>
      <c r="I464" s="149"/>
      <c r="L464" s="145"/>
      <c r="M464" s="150"/>
      <c r="T464" s="151"/>
      <c r="AT464" s="147" t="s">
        <v>253</v>
      </c>
      <c r="AU464" s="147" t="s">
        <v>96</v>
      </c>
      <c r="AV464" s="11" t="s">
        <v>94</v>
      </c>
      <c r="AW464" s="11" t="s">
        <v>40</v>
      </c>
      <c r="AX464" s="11" t="s">
        <v>87</v>
      </c>
      <c r="AY464" s="147" t="s">
        <v>245</v>
      </c>
    </row>
    <row r="465" spans="2:65" s="11" customFormat="1" ht="11.25">
      <c r="B465" s="145"/>
      <c r="D465" s="146" t="s">
        <v>253</v>
      </c>
      <c r="E465" s="147" t="s">
        <v>1</v>
      </c>
      <c r="F465" s="148" t="s">
        <v>2675</v>
      </c>
      <c r="H465" s="147" t="s">
        <v>1</v>
      </c>
      <c r="I465" s="149"/>
      <c r="L465" s="145"/>
      <c r="M465" s="150"/>
      <c r="T465" s="151"/>
      <c r="AT465" s="147" t="s">
        <v>253</v>
      </c>
      <c r="AU465" s="147" t="s">
        <v>96</v>
      </c>
      <c r="AV465" s="11" t="s">
        <v>94</v>
      </c>
      <c r="AW465" s="11" t="s">
        <v>40</v>
      </c>
      <c r="AX465" s="11" t="s">
        <v>87</v>
      </c>
      <c r="AY465" s="147" t="s">
        <v>245</v>
      </c>
    </row>
    <row r="466" spans="2:65" s="11" customFormat="1" ht="22.5">
      <c r="B466" s="145"/>
      <c r="D466" s="146" t="s">
        <v>253</v>
      </c>
      <c r="E466" s="147" t="s">
        <v>1</v>
      </c>
      <c r="F466" s="148" t="s">
        <v>2649</v>
      </c>
      <c r="H466" s="147" t="s">
        <v>1</v>
      </c>
      <c r="I466" s="149"/>
      <c r="L466" s="145"/>
      <c r="M466" s="150"/>
      <c r="T466" s="151"/>
      <c r="AT466" s="147" t="s">
        <v>253</v>
      </c>
      <c r="AU466" s="147" t="s">
        <v>96</v>
      </c>
      <c r="AV466" s="11" t="s">
        <v>94</v>
      </c>
      <c r="AW466" s="11" t="s">
        <v>40</v>
      </c>
      <c r="AX466" s="11" t="s">
        <v>87</v>
      </c>
      <c r="AY466" s="147" t="s">
        <v>245</v>
      </c>
    </row>
    <row r="467" spans="2:65" s="12" customFormat="1" ht="11.25">
      <c r="B467" s="152"/>
      <c r="D467" s="146" t="s">
        <v>253</v>
      </c>
      <c r="E467" s="153" t="s">
        <v>1</v>
      </c>
      <c r="F467" s="154" t="s">
        <v>2650</v>
      </c>
      <c r="H467" s="155">
        <v>942.7</v>
      </c>
      <c r="I467" s="156"/>
      <c r="L467" s="152"/>
      <c r="M467" s="157"/>
      <c r="T467" s="158"/>
      <c r="AT467" s="153" t="s">
        <v>253</v>
      </c>
      <c r="AU467" s="153" t="s">
        <v>96</v>
      </c>
      <c r="AV467" s="12" t="s">
        <v>96</v>
      </c>
      <c r="AW467" s="12" t="s">
        <v>40</v>
      </c>
      <c r="AX467" s="12" t="s">
        <v>87</v>
      </c>
      <c r="AY467" s="153" t="s">
        <v>245</v>
      </c>
    </row>
    <row r="468" spans="2:65" s="12" customFormat="1" ht="22.5">
      <c r="B468" s="152"/>
      <c r="D468" s="146" t="s">
        <v>253</v>
      </c>
      <c r="E468" s="153" t="s">
        <v>1</v>
      </c>
      <c r="F468" s="154" t="s">
        <v>2676</v>
      </c>
      <c r="H468" s="155">
        <v>35.97</v>
      </c>
      <c r="I468" s="156"/>
      <c r="L468" s="152"/>
      <c r="M468" s="157"/>
      <c r="T468" s="158"/>
      <c r="AT468" s="153" t="s">
        <v>253</v>
      </c>
      <c r="AU468" s="153" t="s">
        <v>96</v>
      </c>
      <c r="AV468" s="12" t="s">
        <v>96</v>
      </c>
      <c r="AW468" s="12" t="s">
        <v>40</v>
      </c>
      <c r="AX468" s="12" t="s">
        <v>87</v>
      </c>
      <c r="AY468" s="153" t="s">
        <v>245</v>
      </c>
    </row>
    <row r="469" spans="2:65" s="15" customFormat="1" ht="11.25">
      <c r="B469" s="177"/>
      <c r="D469" s="146" t="s">
        <v>253</v>
      </c>
      <c r="E469" s="178" t="s">
        <v>1</v>
      </c>
      <c r="F469" s="179" t="s">
        <v>2652</v>
      </c>
      <c r="H469" s="180">
        <v>978.67</v>
      </c>
      <c r="I469" s="181"/>
      <c r="L469" s="177"/>
      <c r="M469" s="182"/>
      <c r="T469" s="183"/>
      <c r="AT469" s="178" t="s">
        <v>253</v>
      </c>
      <c r="AU469" s="178" t="s">
        <v>96</v>
      </c>
      <c r="AV469" s="15" t="s">
        <v>114</v>
      </c>
      <c r="AW469" s="15" t="s">
        <v>40</v>
      </c>
      <c r="AX469" s="15" t="s">
        <v>87</v>
      </c>
      <c r="AY469" s="178" t="s">
        <v>245</v>
      </c>
    </row>
    <row r="470" spans="2:65" s="11" customFormat="1" ht="22.5">
      <c r="B470" s="145"/>
      <c r="D470" s="146" t="s">
        <v>253</v>
      </c>
      <c r="E470" s="147" t="s">
        <v>1</v>
      </c>
      <c r="F470" s="148" t="s">
        <v>2677</v>
      </c>
      <c r="H470" s="147" t="s">
        <v>1</v>
      </c>
      <c r="I470" s="149"/>
      <c r="L470" s="145"/>
      <c r="M470" s="150"/>
      <c r="T470" s="151"/>
      <c r="AT470" s="147" t="s">
        <v>253</v>
      </c>
      <c r="AU470" s="147" t="s">
        <v>96</v>
      </c>
      <c r="AV470" s="11" t="s">
        <v>94</v>
      </c>
      <c r="AW470" s="11" t="s">
        <v>40</v>
      </c>
      <c r="AX470" s="11" t="s">
        <v>87</v>
      </c>
      <c r="AY470" s="147" t="s">
        <v>245</v>
      </c>
    </row>
    <row r="471" spans="2:65" s="12" customFormat="1" ht="22.5">
      <c r="B471" s="152"/>
      <c r="D471" s="146" t="s">
        <v>253</v>
      </c>
      <c r="E471" s="153" t="s">
        <v>1</v>
      </c>
      <c r="F471" s="154" t="s">
        <v>2678</v>
      </c>
      <c r="H471" s="155">
        <v>141.80000000000001</v>
      </c>
      <c r="I471" s="156"/>
      <c r="L471" s="152"/>
      <c r="M471" s="157"/>
      <c r="T471" s="158"/>
      <c r="AT471" s="153" t="s">
        <v>253</v>
      </c>
      <c r="AU471" s="153" t="s">
        <v>96</v>
      </c>
      <c r="AV471" s="12" t="s">
        <v>96</v>
      </c>
      <c r="AW471" s="12" t="s">
        <v>40</v>
      </c>
      <c r="AX471" s="12" t="s">
        <v>87</v>
      </c>
      <c r="AY471" s="153" t="s">
        <v>245</v>
      </c>
    </row>
    <row r="472" spans="2:65" s="12" customFormat="1" ht="11.25">
      <c r="B472" s="152"/>
      <c r="D472" s="146" t="s">
        <v>253</v>
      </c>
      <c r="E472" s="153" t="s">
        <v>1</v>
      </c>
      <c r="F472" s="154" t="s">
        <v>2679</v>
      </c>
      <c r="H472" s="155">
        <v>7.49</v>
      </c>
      <c r="I472" s="156"/>
      <c r="L472" s="152"/>
      <c r="M472" s="157"/>
      <c r="T472" s="158"/>
      <c r="AT472" s="153" t="s">
        <v>253</v>
      </c>
      <c r="AU472" s="153" t="s">
        <v>96</v>
      </c>
      <c r="AV472" s="12" t="s">
        <v>96</v>
      </c>
      <c r="AW472" s="12" t="s">
        <v>40</v>
      </c>
      <c r="AX472" s="12" t="s">
        <v>87</v>
      </c>
      <c r="AY472" s="153" t="s">
        <v>245</v>
      </c>
    </row>
    <row r="473" spans="2:65" s="15" customFormat="1" ht="11.25">
      <c r="B473" s="177"/>
      <c r="D473" s="146" t="s">
        <v>253</v>
      </c>
      <c r="E473" s="178" t="s">
        <v>1</v>
      </c>
      <c r="F473" s="179" t="s">
        <v>2680</v>
      </c>
      <c r="H473" s="180">
        <v>149.29</v>
      </c>
      <c r="I473" s="181"/>
      <c r="L473" s="177"/>
      <c r="M473" s="182"/>
      <c r="T473" s="183"/>
      <c r="AT473" s="178" t="s">
        <v>253</v>
      </c>
      <c r="AU473" s="178" t="s">
        <v>96</v>
      </c>
      <c r="AV473" s="15" t="s">
        <v>114</v>
      </c>
      <c r="AW473" s="15" t="s">
        <v>40</v>
      </c>
      <c r="AX473" s="15" t="s">
        <v>87</v>
      </c>
      <c r="AY473" s="178" t="s">
        <v>245</v>
      </c>
    </row>
    <row r="474" spans="2:65" s="13" customFormat="1" ht="11.25">
      <c r="B474" s="159"/>
      <c r="D474" s="146" t="s">
        <v>253</v>
      </c>
      <c r="E474" s="160" t="s">
        <v>1</v>
      </c>
      <c r="F474" s="161" t="s">
        <v>275</v>
      </c>
      <c r="H474" s="162">
        <v>2243.7800000000002</v>
      </c>
      <c r="I474" s="163"/>
      <c r="L474" s="159"/>
      <c r="M474" s="164"/>
      <c r="T474" s="165"/>
      <c r="AT474" s="160" t="s">
        <v>253</v>
      </c>
      <c r="AU474" s="160" t="s">
        <v>96</v>
      </c>
      <c r="AV474" s="13" t="s">
        <v>251</v>
      </c>
      <c r="AW474" s="13" t="s">
        <v>40</v>
      </c>
      <c r="AX474" s="13" t="s">
        <v>94</v>
      </c>
      <c r="AY474" s="160" t="s">
        <v>245</v>
      </c>
    </row>
    <row r="475" spans="2:65" s="1" customFormat="1" ht="33" customHeight="1">
      <c r="B475" s="33"/>
      <c r="C475" s="132" t="s">
        <v>399</v>
      </c>
      <c r="D475" s="132" t="s">
        <v>246</v>
      </c>
      <c r="E475" s="133" t="s">
        <v>2681</v>
      </c>
      <c r="F475" s="134" t="s">
        <v>2682</v>
      </c>
      <c r="G475" s="135" t="s">
        <v>249</v>
      </c>
      <c r="H475" s="136">
        <v>572</v>
      </c>
      <c r="I475" s="137"/>
      <c r="J475" s="138">
        <f>ROUND(I475*H475,2)</f>
        <v>0</v>
      </c>
      <c r="K475" s="134" t="s">
        <v>815</v>
      </c>
      <c r="L475" s="33"/>
      <c r="M475" s="139" t="s">
        <v>1</v>
      </c>
      <c r="N475" s="140" t="s">
        <v>52</v>
      </c>
      <c r="P475" s="141">
        <f>O475*H475</f>
        <v>0</v>
      </c>
      <c r="Q475" s="141">
        <v>0</v>
      </c>
      <c r="R475" s="141">
        <f>Q475*H475</f>
        <v>0</v>
      </c>
      <c r="S475" s="141">
        <v>0</v>
      </c>
      <c r="T475" s="142">
        <f>S475*H475</f>
        <v>0</v>
      </c>
      <c r="AR475" s="143" t="s">
        <v>251</v>
      </c>
      <c r="AT475" s="143" t="s">
        <v>246</v>
      </c>
      <c r="AU475" s="143" t="s">
        <v>96</v>
      </c>
      <c r="AY475" s="17" t="s">
        <v>245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7" t="s">
        <v>94</v>
      </c>
      <c r="BK475" s="144">
        <f>ROUND(I475*H475,2)</f>
        <v>0</v>
      </c>
      <c r="BL475" s="17" t="s">
        <v>251</v>
      </c>
      <c r="BM475" s="143" t="s">
        <v>2683</v>
      </c>
    </row>
    <row r="476" spans="2:65" s="11" customFormat="1" ht="11.25">
      <c r="B476" s="145"/>
      <c r="D476" s="146" t="s">
        <v>253</v>
      </c>
      <c r="E476" s="147" t="s">
        <v>1</v>
      </c>
      <c r="F476" s="148" t="s">
        <v>2684</v>
      </c>
      <c r="H476" s="147" t="s">
        <v>1</v>
      </c>
      <c r="I476" s="149"/>
      <c r="L476" s="145"/>
      <c r="M476" s="150"/>
      <c r="T476" s="151"/>
      <c r="AT476" s="147" t="s">
        <v>253</v>
      </c>
      <c r="AU476" s="147" t="s">
        <v>96</v>
      </c>
      <c r="AV476" s="11" t="s">
        <v>94</v>
      </c>
      <c r="AW476" s="11" t="s">
        <v>40</v>
      </c>
      <c r="AX476" s="11" t="s">
        <v>87</v>
      </c>
      <c r="AY476" s="147" t="s">
        <v>245</v>
      </c>
    </row>
    <row r="477" spans="2:65" s="12" customFormat="1" ht="22.5">
      <c r="B477" s="152"/>
      <c r="D477" s="146" t="s">
        <v>253</v>
      </c>
      <c r="E477" s="153" t="s">
        <v>1</v>
      </c>
      <c r="F477" s="154" t="s">
        <v>2685</v>
      </c>
      <c r="H477" s="155">
        <v>572</v>
      </c>
      <c r="I477" s="156"/>
      <c r="L477" s="152"/>
      <c r="M477" s="157"/>
      <c r="T477" s="158"/>
      <c r="AT477" s="153" t="s">
        <v>253</v>
      </c>
      <c r="AU477" s="153" t="s">
        <v>96</v>
      </c>
      <c r="AV477" s="12" t="s">
        <v>96</v>
      </c>
      <c r="AW477" s="12" t="s">
        <v>40</v>
      </c>
      <c r="AX477" s="12" t="s">
        <v>87</v>
      </c>
      <c r="AY477" s="153" t="s">
        <v>245</v>
      </c>
    </row>
    <row r="478" spans="2:65" s="13" customFormat="1" ht="11.25">
      <c r="B478" s="159"/>
      <c r="D478" s="146" t="s">
        <v>253</v>
      </c>
      <c r="E478" s="160" t="s">
        <v>1</v>
      </c>
      <c r="F478" s="161" t="s">
        <v>275</v>
      </c>
      <c r="H478" s="162">
        <v>572</v>
      </c>
      <c r="I478" s="163"/>
      <c r="L478" s="159"/>
      <c r="M478" s="164"/>
      <c r="T478" s="165"/>
      <c r="AT478" s="160" t="s">
        <v>253</v>
      </c>
      <c r="AU478" s="160" t="s">
        <v>96</v>
      </c>
      <c r="AV478" s="13" t="s">
        <v>251</v>
      </c>
      <c r="AW478" s="13" t="s">
        <v>40</v>
      </c>
      <c r="AX478" s="13" t="s">
        <v>94</v>
      </c>
      <c r="AY478" s="160" t="s">
        <v>245</v>
      </c>
    </row>
    <row r="479" spans="2:65" s="1" customFormat="1" ht="24.2" customHeight="1">
      <c r="B479" s="33"/>
      <c r="C479" s="132" t="s">
        <v>191</v>
      </c>
      <c r="D479" s="132" t="s">
        <v>246</v>
      </c>
      <c r="E479" s="133" t="s">
        <v>2686</v>
      </c>
      <c r="F479" s="134" t="s">
        <v>2687</v>
      </c>
      <c r="G479" s="135" t="s">
        <v>249</v>
      </c>
      <c r="H479" s="136">
        <v>746.89</v>
      </c>
      <c r="I479" s="137"/>
      <c r="J479" s="138">
        <f>ROUND(I479*H479,2)</f>
        <v>0</v>
      </c>
      <c r="K479" s="134" t="s">
        <v>250</v>
      </c>
      <c r="L479" s="33"/>
      <c r="M479" s="139" t="s">
        <v>1</v>
      </c>
      <c r="N479" s="140" t="s">
        <v>52</v>
      </c>
      <c r="P479" s="141">
        <f>O479*H479</f>
        <v>0</v>
      </c>
      <c r="Q479" s="141">
        <v>0</v>
      </c>
      <c r="R479" s="141">
        <f>Q479*H479</f>
        <v>0</v>
      </c>
      <c r="S479" s="141">
        <v>0</v>
      </c>
      <c r="T479" s="142">
        <f>S479*H479</f>
        <v>0</v>
      </c>
      <c r="AR479" s="143" t="s">
        <v>251</v>
      </c>
      <c r="AT479" s="143" t="s">
        <v>246</v>
      </c>
      <c r="AU479" s="143" t="s">
        <v>96</v>
      </c>
      <c r="AY479" s="17" t="s">
        <v>245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94</v>
      </c>
      <c r="BK479" s="144">
        <f>ROUND(I479*H479,2)</f>
        <v>0</v>
      </c>
      <c r="BL479" s="17" t="s">
        <v>251</v>
      </c>
      <c r="BM479" s="143" t="s">
        <v>2688</v>
      </c>
    </row>
    <row r="480" spans="2:65" s="11" customFormat="1" ht="22.5">
      <c r="B480" s="145"/>
      <c r="D480" s="146" t="s">
        <v>253</v>
      </c>
      <c r="E480" s="147" t="s">
        <v>1</v>
      </c>
      <c r="F480" s="148" t="s">
        <v>2689</v>
      </c>
      <c r="H480" s="147" t="s">
        <v>1</v>
      </c>
      <c r="I480" s="149"/>
      <c r="L480" s="145"/>
      <c r="M480" s="150"/>
      <c r="T480" s="151"/>
      <c r="AT480" s="147" t="s">
        <v>253</v>
      </c>
      <c r="AU480" s="147" t="s">
        <v>96</v>
      </c>
      <c r="AV480" s="11" t="s">
        <v>94</v>
      </c>
      <c r="AW480" s="11" t="s">
        <v>40</v>
      </c>
      <c r="AX480" s="11" t="s">
        <v>87</v>
      </c>
      <c r="AY480" s="147" t="s">
        <v>245</v>
      </c>
    </row>
    <row r="481" spans="2:65" s="12" customFormat="1" ht="22.5">
      <c r="B481" s="152"/>
      <c r="D481" s="146" t="s">
        <v>253</v>
      </c>
      <c r="E481" s="153" t="s">
        <v>1</v>
      </c>
      <c r="F481" s="154" t="s">
        <v>2690</v>
      </c>
      <c r="H481" s="155">
        <v>572</v>
      </c>
      <c r="I481" s="156"/>
      <c r="L481" s="152"/>
      <c r="M481" s="157"/>
      <c r="T481" s="158"/>
      <c r="AT481" s="153" t="s">
        <v>253</v>
      </c>
      <c r="AU481" s="153" t="s">
        <v>96</v>
      </c>
      <c r="AV481" s="12" t="s">
        <v>96</v>
      </c>
      <c r="AW481" s="12" t="s">
        <v>40</v>
      </c>
      <c r="AX481" s="12" t="s">
        <v>87</v>
      </c>
      <c r="AY481" s="153" t="s">
        <v>245</v>
      </c>
    </row>
    <row r="482" spans="2:65" s="15" customFormat="1" ht="11.25">
      <c r="B482" s="177"/>
      <c r="D482" s="146" t="s">
        <v>253</v>
      </c>
      <c r="E482" s="178" t="s">
        <v>1</v>
      </c>
      <c r="F482" s="179" t="s">
        <v>2691</v>
      </c>
      <c r="H482" s="180">
        <v>572</v>
      </c>
      <c r="I482" s="181"/>
      <c r="L482" s="177"/>
      <c r="M482" s="182"/>
      <c r="T482" s="183"/>
      <c r="AT482" s="178" t="s">
        <v>253</v>
      </c>
      <c r="AU482" s="178" t="s">
        <v>96</v>
      </c>
      <c r="AV482" s="15" t="s">
        <v>114</v>
      </c>
      <c r="AW482" s="15" t="s">
        <v>40</v>
      </c>
      <c r="AX482" s="15" t="s">
        <v>87</v>
      </c>
      <c r="AY482" s="178" t="s">
        <v>245</v>
      </c>
    </row>
    <row r="483" spans="2:65" s="11" customFormat="1" ht="22.5">
      <c r="B483" s="145"/>
      <c r="D483" s="146" t="s">
        <v>253</v>
      </c>
      <c r="E483" s="147" t="s">
        <v>1</v>
      </c>
      <c r="F483" s="148" t="s">
        <v>2677</v>
      </c>
      <c r="H483" s="147" t="s">
        <v>1</v>
      </c>
      <c r="I483" s="149"/>
      <c r="L483" s="145"/>
      <c r="M483" s="150"/>
      <c r="T483" s="151"/>
      <c r="AT483" s="147" t="s">
        <v>253</v>
      </c>
      <c r="AU483" s="147" t="s">
        <v>96</v>
      </c>
      <c r="AV483" s="11" t="s">
        <v>94</v>
      </c>
      <c r="AW483" s="11" t="s">
        <v>40</v>
      </c>
      <c r="AX483" s="11" t="s">
        <v>87</v>
      </c>
      <c r="AY483" s="147" t="s">
        <v>245</v>
      </c>
    </row>
    <row r="484" spans="2:65" s="12" customFormat="1" ht="22.5">
      <c r="B484" s="152"/>
      <c r="D484" s="146" t="s">
        <v>253</v>
      </c>
      <c r="E484" s="153" t="s">
        <v>1</v>
      </c>
      <c r="F484" s="154" t="s">
        <v>2692</v>
      </c>
      <c r="H484" s="155">
        <v>141.80000000000001</v>
      </c>
      <c r="I484" s="156"/>
      <c r="L484" s="152"/>
      <c r="M484" s="157"/>
      <c r="T484" s="158"/>
      <c r="AT484" s="153" t="s">
        <v>253</v>
      </c>
      <c r="AU484" s="153" t="s">
        <v>96</v>
      </c>
      <c r="AV484" s="12" t="s">
        <v>96</v>
      </c>
      <c r="AW484" s="12" t="s">
        <v>40</v>
      </c>
      <c r="AX484" s="12" t="s">
        <v>87</v>
      </c>
      <c r="AY484" s="153" t="s">
        <v>245</v>
      </c>
    </row>
    <row r="485" spans="2:65" s="12" customFormat="1" ht="11.25">
      <c r="B485" s="152"/>
      <c r="D485" s="146" t="s">
        <v>253</v>
      </c>
      <c r="E485" s="153" t="s">
        <v>1</v>
      </c>
      <c r="F485" s="154" t="s">
        <v>2679</v>
      </c>
      <c r="H485" s="155">
        <v>7.49</v>
      </c>
      <c r="I485" s="156"/>
      <c r="L485" s="152"/>
      <c r="M485" s="157"/>
      <c r="T485" s="158"/>
      <c r="AT485" s="153" t="s">
        <v>253</v>
      </c>
      <c r="AU485" s="153" t="s">
        <v>96</v>
      </c>
      <c r="AV485" s="12" t="s">
        <v>96</v>
      </c>
      <c r="AW485" s="12" t="s">
        <v>40</v>
      </c>
      <c r="AX485" s="12" t="s">
        <v>87</v>
      </c>
      <c r="AY485" s="153" t="s">
        <v>245</v>
      </c>
    </row>
    <row r="486" spans="2:65" s="15" customFormat="1" ht="11.25">
      <c r="B486" s="177"/>
      <c r="D486" s="146" t="s">
        <v>253</v>
      </c>
      <c r="E486" s="178" t="s">
        <v>1</v>
      </c>
      <c r="F486" s="179" t="s">
        <v>2693</v>
      </c>
      <c r="H486" s="180">
        <v>149.29</v>
      </c>
      <c r="I486" s="181"/>
      <c r="L486" s="177"/>
      <c r="M486" s="182"/>
      <c r="T486" s="183"/>
      <c r="AT486" s="178" t="s">
        <v>253</v>
      </c>
      <c r="AU486" s="178" t="s">
        <v>96</v>
      </c>
      <c r="AV486" s="15" t="s">
        <v>114</v>
      </c>
      <c r="AW486" s="15" t="s">
        <v>40</v>
      </c>
      <c r="AX486" s="15" t="s">
        <v>87</v>
      </c>
      <c r="AY486" s="178" t="s">
        <v>245</v>
      </c>
    </row>
    <row r="487" spans="2:65" s="11" customFormat="1" ht="22.5">
      <c r="B487" s="145"/>
      <c r="D487" s="146" t="s">
        <v>253</v>
      </c>
      <c r="E487" s="147" t="s">
        <v>1</v>
      </c>
      <c r="F487" s="148" t="s">
        <v>2662</v>
      </c>
      <c r="H487" s="147" t="s">
        <v>1</v>
      </c>
      <c r="I487" s="149"/>
      <c r="L487" s="145"/>
      <c r="M487" s="150"/>
      <c r="T487" s="151"/>
      <c r="AT487" s="147" t="s">
        <v>253</v>
      </c>
      <c r="AU487" s="147" t="s">
        <v>96</v>
      </c>
      <c r="AV487" s="11" t="s">
        <v>94</v>
      </c>
      <c r="AW487" s="11" t="s">
        <v>40</v>
      </c>
      <c r="AX487" s="11" t="s">
        <v>87</v>
      </c>
      <c r="AY487" s="147" t="s">
        <v>245</v>
      </c>
    </row>
    <row r="488" spans="2:65" s="12" customFormat="1" ht="11.25">
      <c r="B488" s="152"/>
      <c r="D488" s="146" t="s">
        <v>253</v>
      </c>
      <c r="E488" s="153" t="s">
        <v>1</v>
      </c>
      <c r="F488" s="154" t="s">
        <v>2694</v>
      </c>
      <c r="H488" s="155">
        <v>25.6</v>
      </c>
      <c r="I488" s="156"/>
      <c r="L488" s="152"/>
      <c r="M488" s="157"/>
      <c r="T488" s="158"/>
      <c r="AT488" s="153" t="s">
        <v>253</v>
      </c>
      <c r="AU488" s="153" t="s">
        <v>96</v>
      </c>
      <c r="AV488" s="12" t="s">
        <v>96</v>
      </c>
      <c r="AW488" s="12" t="s">
        <v>40</v>
      </c>
      <c r="AX488" s="12" t="s">
        <v>87</v>
      </c>
      <c r="AY488" s="153" t="s">
        <v>245</v>
      </c>
    </row>
    <row r="489" spans="2:65" s="15" customFormat="1" ht="11.25">
      <c r="B489" s="177"/>
      <c r="D489" s="146" t="s">
        <v>253</v>
      </c>
      <c r="E489" s="178" t="s">
        <v>1</v>
      </c>
      <c r="F489" s="179" t="s">
        <v>2665</v>
      </c>
      <c r="H489" s="180">
        <v>25.6</v>
      </c>
      <c r="I489" s="181"/>
      <c r="L489" s="177"/>
      <c r="M489" s="182"/>
      <c r="T489" s="183"/>
      <c r="AT489" s="178" t="s">
        <v>253</v>
      </c>
      <c r="AU489" s="178" t="s">
        <v>96</v>
      </c>
      <c r="AV489" s="15" t="s">
        <v>114</v>
      </c>
      <c r="AW489" s="15" t="s">
        <v>40</v>
      </c>
      <c r="AX489" s="15" t="s">
        <v>87</v>
      </c>
      <c r="AY489" s="178" t="s">
        <v>245</v>
      </c>
    </row>
    <row r="490" spans="2:65" s="13" customFormat="1" ht="11.25">
      <c r="B490" s="159"/>
      <c r="D490" s="146" t="s">
        <v>253</v>
      </c>
      <c r="E490" s="160" t="s">
        <v>1</v>
      </c>
      <c r="F490" s="161" t="s">
        <v>275</v>
      </c>
      <c r="H490" s="162">
        <v>746.89</v>
      </c>
      <c r="I490" s="163"/>
      <c r="L490" s="159"/>
      <c r="M490" s="164"/>
      <c r="T490" s="165"/>
      <c r="AT490" s="160" t="s">
        <v>253</v>
      </c>
      <c r="AU490" s="160" t="s">
        <v>96</v>
      </c>
      <c r="AV490" s="13" t="s">
        <v>251</v>
      </c>
      <c r="AW490" s="13" t="s">
        <v>40</v>
      </c>
      <c r="AX490" s="13" t="s">
        <v>94</v>
      </c>
      <c r="AY490" s="160" t="s">
        <v>245</v>
      </c>
    </row>
    <row r="491" spans="2:65" s="1" customFormat="1" ht="24.2" customHeight="1">
      <c r="B491" s="33"/>
      <c r="C491" s="132" t="s">
        <v>425</v>
      </c>
      <c r="D491" s="132" t="s">
        <v>246</v>
      </c>
      <c r="E491" s="133" t="s">
        <v>2695</v>
      </c>
      <c r="F491" s="134" t="s">
        <v>2696</v>
      </c>
      <c r="G491" s="135" t="s">
        <v>249</v>
      </c>
      <c r="H491" s="136">
        <v>572</v>
      </c>
      <c r="I491" s="137"/>
      <c r="J491" s="138">
        <f>ROUND(I491*H491,2)</f>
        <v>0</v>
      </c>
      <c r="K491" s="134" t="s">
        <v>250</v>
      </c>
      <c r="L491" s="33"/>
      <c r="M491" s="139" t="s">
        <v>1</v>
      </c>
      <c r="N491" s="140" t="s">
        <v>52</v>
      </c>
      <c r="P491" s="141">
        <f>O491*H491</f>
        <v>0</v>
      </c>
      <c r="Q491" s="141">
        <v>0</v>
      </c>
      <c r="R491" s="141">
        <f>Q491*H491</f>
        <v>0</v>
      </c>
      <c r="S491" s="141">
        <v>0</v>
      </c>
      <c r="T491" s="142">
        <f>S491*H491</f>
        <v>0</v>
      </c>
      <c r="AR491" s="143" t="s">
        <v>251</v>
      </c>
      <c r="AT491" s="143" t="s">
        <v>246</v>
      </c>
      <c r="AU491" s="143" t="s">
        <v>96</v>
      </c>
      <c r="AY491" s="17" t="s">
        <v>245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94</v>
      </c>
      <c r="BK491" s="144">
        <f>ROUND(I491*H491,2)</f>
        <v>0</v>
      </c>
      <c r="BL491" s="17" t="s">
        <v>251</v>
      </c>
      <c r="BM491" s="143" t="s">
        <v>2697</v>
      </c>
    </row>
    <row r="492" spans="2:65" s="11" customFormat="1" ht="11.25">
      <c r="B492" s="145"/>
      <c r="D492" s="146" t="s">
        <v>253</v>
      </c>
      <c r="E492" s="147" t="s">
        <v>1</v>
      </c>
      <c r="F492" s="148" t="s">
        <v>2684</v>
      </c>
      <c r="H492" s="147" t="s">
        <v>1</v>
      </c>
      <c r="I492" s="149"/>
      <c r="L492" s="145"/>
      <c r="M492" s="150"/>
      <c r="T492" s="151"/>
      <c r="AT492" s="147" t="s">
        <v>253</v>
      </c>
      <c r="AU492" s="147" t="s">
        <v>96</v>
      </c>
      <c r="AV492" s="11" t="s">
        <v>94</v>
      </c>
      <c r="AW492" s="11" t="s">
        <v>40</v>
      </c>
      <c r="AX492" s="11" t="s">
        <v>87</v>
      </c>
      <c r="AY492" s="147" t="s">
        <v>245</v>
      </c>
    </row>
    <row r="493" spans="2:65" s="12" customFormat="1" ht="22.5">
      <c r="B493" s="152"/>
      <c r="D493" s="146" t="s">
        <v>253</v>
      </c>
      <c r="E493" s="153" t="s">
        <v>1</v>
      </c>
      <c r="F493" s="154" t="s">
        <v>2698</v>
      </c>
      <c r="H493" s="155">
        <v>572</v>
      </c>
      <c r="I493" s="156"/>
      <c r="L493" s="152"/>
      <c r="M493" s="157"/>
      <c r="T493" s="158"/>
      <c r="AT493" s="153" t="s">
        <v>253</v>
      </c>
      <c r="AU493" s="153" t="s">
        <v>96</v>
      </c>
      <c r="AV493" s="12" t="s">
        <v>96</v>
      </c>
      <c r="AW493" s="12" t="s">
        <v>40</v>
      </c>
      <c r="AX493" s="12" t="s">
        <v>87</v>
      </c>
      <c r="AY493" s="153" t="s">
        <v>245</v>
      </c>
    </row>
    <row r="494" spans="2:65" s="13" customFormat="1" ht="11.25">
      <c r="B494" s="159"/>
      <c r="D494" s="146" t="s">
        <v>253</v>
      </c>
      <c r="E494" s="160" t="s">
        <v>1</v>
      </c>
      <c r="F494" s="161" t="s">
        <v>275</v>
      </c>
      <c r="H494" s="162">
        <v>572</v>
      </c>
      <c r="I494" s="163"/>
      <c r="L494" s="159"/>
      <c r="M494" s="164"/>
      <c r="T494" s="165"/>
      <c r="AT494" s="160" t="s">
        <v>253</v>
      </c>
      <c r="AU494" s="160" t="s">
        <v>96</v>
      </c>
      <c r="AV494" s="13" t="s">
        <v>251</v>
      </c>
      <c r="AW494" s="13" t="s">
        <v>40</v>
      </c>
      <c r="AX494" s="13" t="s">
        <v>94</v>
      </c>
      <c r="AY494" s="160" t="s">
        <v>245</v>
      </c>
    </row>
    <row r="495" spans="2:65" s="1" customFormat="1" ht="21.75" customHeight="1">
      <c r="B495" s="33"/>
      <c r="C495" s="132" t="s">
        <v>429</v>
      </c>
      <c r="D495" s="132" t="s">
        <v>246</v>
      </c>
      <c r="E495" s="133" t="s">
        <v>2699</v>
      </c>
      <c r="F495" s="134" t="s">
        <v>2700</v>
      </c>
      <c r="G495" s="135" t="s">
        <v>249</v>
      </c>
      <c r="H495" s="136">
        <v>572</v>
      </c>
      <c r="I495" s="137"/>
      <c r="J495" s="138">
        <f>ROUND(I495*H495,2)</f>
        <v>0</v>
      </c>
      <c r="K495" s="134" t="s">
        <v>250</v>
      </c>
      <c r="L495" s="33"/>
      <c r="M495" s="139" t="s">
        <v>1</v>
      </c>
      <c r="N495" s="140" t="s">
        <v>52</v>
      </c>
      <c r="P495" s="141">
        <f>O495*H495</f>
        <v>0</v>
      </c>
      <c r="Q495" s="141">
        <v>0</v>
      </c>
      <c r="R495" s="141">
        <f>Q495*H495</f>
        <v>0</v>
      </c>
      <c r="S495" s="141">
        <v>0</v>
      </c>
      <c r="T495" s="142">
        <f>S495*H495</f>
        <v>0</v>
      </c>
      <c r="AR495" s="143" t="s">
        <v>251</v>
      </c>
      <c r="AT495" s="143" t="s">
        <v>246</v>
      </c>
      <c r="AU495" s="143" t="s">
        <v>96</v>
      </c>
      <c r="AY495" s="17" t="s">
        <v>245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7" t="s">
        <v>94</v>
      </c>
      <c r="BK495" s="144">
        <f>ROUND(I495*H495,2)</f>
        <v>0</v>
      </c>
      <c r="BL495" s="17" t="s">
        <v>251</v>
      </c>
      <c r="BM495" s="143" t="s">
        <v>2701</v>
      </c>
    </row>
    <row r="496" spans="2:65" s="11" customFormat="1" ht="11.25">
      <c r="B496" s="145"/>
      <c r="D496" s="146" t="s">
        <v>253</v>
      </c>
      <c r="E496" s="147" t="s">
        <v>1</v>
      </c>
      <c r="F496" s="148" t="s">
        <v>2684</v>
      </c>
      <c r="H496" s="147" t="s">
        <v>1</v>
      </c>
      <c r="I496" s="149"/>
      <c r="L496" s="145"/>
      <c r="M496" s="150"/>
      <c r="T496" s="151"/>
      <c r="AT496" s="147" t="s">
        <v>253</v>
      </c>
      <c r="AU496" s="147" t="s">
        <v>96</v>
      </c>
      <c r="AV496" s="11" t="s">
        <v>94</v>
      </c>
      <c r="AW496" s="11" t="s">
        <v>40</v>
      </c>
      <c r="AX496" s="11" t="s">
        <v>87</v>
      </c>
      <c r="AY496" s="147" t="s">
        <v>245</v>
      </c>
    </row>
    <row r="497" spans="2:65" s="12" customFormat="1" ht="22.5">
      <c r="B497" s="152"/>
      <c r="D497" s="146" t="s">
        <v>253</v>
      </c>
      <c r="E497" s="153" t="s">
        <v>1</v>
      </c>
      <c r="F497" s="154" t="s">
        <v>2702</v>
      </c>
      <c r="H497" s="155">
        <v>572</v>
      </c>
      <c r="I497" s="156"/>
      <c r="L497" s="152"/>
      <c r="M497" s="157"/>
      <c r="T497" s="158"/>
      <c r="AT497" s="153" t="s">
        <v>253</v>
      </c>
      <c r="AU497" s="153" t="s">
        <v>96</v>
      </c>
      <c r="AV497" s="12" t="s">
        <v>96</v>
      </c>
      <c r="AW497" s="12" t="s">
        <v>40</v>
      </c>
      <c r="AX497" s="12" t="s">
        <v>87</v>
      </c>
      <c r="AY497" s="153" t="s">
        <v>245</v>
      </c>
    </row>
    <row r="498" spans="2:65" s="13" customFormat="1" ht="11.25">
      <c r="B498" s="159"/>
      <c r="D498" s="146" t="s">
        <v>253</v>
      </c>
      <c r="E498" s="160" t="s">
        <v>1</v>
      </c>
      <c r="F498" s="161" t="s">
        <v>275</v>
      </c>
      <c r="H498" s="162">
        <v>572</v>
      </c>
      <c r="I498" s="163"/>
      <c r="L498" s="159"/>
      <c r="M498" s="164"/>
      <c r="T498" s="165"/>
      <c r="AT498" s="160" t="s">
        <v>253</v>
      </c>
      <c r="AU498" s="160" t="s">
        <v>96</v>
      </c>
      <c r="AV498" s="13" t="s">
        <v>251</v>
      </c>
      <c r="AW498" s="13" t="s">
        <v>40</v>
      </c>
      <c r="AX498" s="13" t="s">
        <v>94</v>
      </c>
      <c r="AY498" s="160" t="s">
        <v>245</v>
      </c>
    </row>
    <row r="499" spans="2:65" s="1" customFormat="1" ht="37.9" customHeight="1">
      <c r="B499" s="33"/>
      <c r="C499" s="132" t="s">
        <v>434</v>
      </c>
      <c r="D499" s="132" t="s">
        <v>246</v>
      </c>
      <c r="E499" s="133" t="s">
        <v>2703</v>
      </c>
      <c r="F499" s="134" t="s">
        <v>2704</v>
      </c>
      <c r="G499" s="135" t="s">
        <v>249</v>
      </c>
      <c r="H499" s="136">
        <v>572</v>
      </c>
      <c r="I499" s="137"/>
      <c r="J499" s="138">
        <f>ROUND(I499*H499,2)</f>
        <v>0</v>
      </c>
      <c r="K499" s="134" t="s">
        <v>815</v>
      </c>
      <c r="L499" s="33"/>
      <c r="M499" s="139" t="s">
        <v>1</v>
      </c>
      <c r="N499" s="140" t="s">
        <v>52</v>
      </c>
      <c r="P499" s="141">
        <f>O499*H499</f>
        <v>0</v>
      </c>
      <c r="Q499" s="141">
        <v>0</v>
      </c>
      <c r="R499" s="141">
        <f>Q499*H499</f>
        <v>0</v>
      </c>
      <c r="S499" s="141">
        <v>0</v>
      </c>
      <c r="T499" s="142">
        <f>S499*H499</f>
        <v>0</v>
      </c>
      <c r="AR499" s="143" t="s">
        <v>251</v>
      </c>
      <c r="AT499" s="143" t="s">
        <v>246</v>
      </c>
      <c r="AU499" s="143" t="s">
        <v>96</v>
      </c>
      <c r="AY499" s="17" t="s">
        <v>245</v>
      </c>
      <c r="BE499" s="144">
        <f>IF(N499="základní",J499,0)</f>
        <v>0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7" t="s">
        <v>94</v>
      </c>
      <c r="BK499" s="144">
        <f>ROUND(I499*H499,2)</f>
        <v>0</v>
      </c>
      <c r="BL499" s="17" t="s">
        <v>251</v>
      </c>
      <c r="BM499" s="143" t="s">
        <v>2705</v>
      </c>
    </row>
    <row r="500" spans="2:65" s="11" customFormat="1" ht="22.5">
      <c r="B500" s="145"/>
      <c r="D500" s="146" t="s">
        <v>253</v>
      </c>
      <c r="E500" s="147" t="s">
        <v>1</v>
      </c>
      <c r="F500" s="148" t="s">
        <v>2689</v>
      </c>
      <c r="H500" s="147" t="s">
        <v>1</v>
      </c>
      <c r="I500" s="149"/>
      <c r="L500" s="145"/>
      <c r="M500" s="150"/>
      <c r="T500" s="151"/>
      <c r="AT500" s="147" t="s">
        <v>253</v>
      </c>
      <c r="AU500" s="147" t="s">
        <v>96</v>
      </c>
      <c r="AV500" s="11" t="s">
        <v>94</v>
      </c>
      <c r="AW500" s="11" t="s">
        <v>40</v>
      </c>
      <c r="AX500" s="11" t="s">
        <v>87</v>
      </c>
      <c r="AY500" s="147" t="s">
        <v>245</v>
      </c>
    </row>
    <row r="501" spans="2:65" s="11" customFormat="1" ht="22.5">
      <c r="B501" s="145"/>
      <c r="D501" s="146" t="s">
        <v>253</v>
      </c>
      <c r="E501" s="147" t="s">
        <v>1</v>
      </c>
      <c r="F501" s="148" t="s">
        <v>2706</v>
      </c>
      <c r="H501" s="147" t="s">
        <v>1</v>
      </c>
      <c r="I501" s="149"/>
      <c r="L501" s="145"/>
      <c r="M501" s="150"/>
      <c r="T501" s="151"/>
      <c r="AT501" s="147" t="s">
        <v>253</v>
      </c>
      <c r="AU501" s="147" t="s">
        <v>96</v>
      </c>
      <c r="AV501" s="11" t="s">
        <v>94</v>
      </c>
      <c r="AW501" s="11" t="s">
        <v>40</v>
      </c>
      <c r="AX501" s="11" t="s">
        <v>87</v>
      </c>
      <c r="AY501" s="147" t="s">
        <v>245</v>
      </c>
    </row>
    <row r="502" spans="2:65" s="12" customFormat="1" ht="11.25">
      <c r="B502" s="152"/>
      <c r="D502" s="146" t="s">
        <v>253</v>
      </c>
      <c r="E502" s="153" t="s">
        <v>1</v>
      </c>
      <c r="F502" s="154" t="s">
        <v>2707</v>
      </c>
      <c r="H502" s="155">
        <v>572</v>
      </c>
      <c r="I502" s="156"/>
      <c r="L502" s="152"/>
      <c r="M502" s="157"/>
      <c r="T502" s="158"/>
      <c r="AT502" s="153" t="s">
        <v>253</v>
      </c>
      <c r="AU502" s="153" t="s">
        <v>96</v>
      </c>
      <c r="AV502" s="12" t="s">
        <v>96</v>
      </c>
      <c r="AW502" s="12" t="s">
        <v>40</v>
      </c>
      <c r="AX502" s="12" t="s">
        <v>87</v>
      </c>
      <c r="AY502" s="153" t="s">
        <v>245</v>
      </c>
    </row>
    <row r="503" spans="2:65" s="13" customFormat="1" ht="11.25">
      <c r="B503" s="159"/>
      <c r="D503" s="146" t="s">
        <v>253</v>
      </c>
      <c r="E503" s="160" t="s">
        <v>1</v>
      </c>
      <c r="F503" s="161" t="s">
        <v>275</v>
      </c>
      <c r="H503" s="162">
        <v>572</v>
      </c>
      <c r="I503" s="163"/>
      <c r="L503" s="159"/>
      <c r="M503" s="164"/>
      <c r="T503" s="165"/>
      <c r="AT503" s="160" t="s">
        <v>253</v>
      </c>
      <c r="AU503" s="160" t="s">
        <v>96</v>
      </c>
      <c r="AV503" s="13" t="s">
        <v>251</v>
      </c>
      <c r="AW503" s="13" t="s">
        <v>40</v>
      </c>
      <c r="AX503" s="13" t="s">
        <v>94</v>
      </c>
      <c r="AY503" s="160" t="s">
        <v>245</v>
      </c>
    </row>
    <row r="504" spans="2:65" s="1" customFormat="1" ht="37.9" customHeight="1">
      <c r="B504" s="33"/>
      <c r="C504" s="132" t="s">
        <v>441</v>
      </c>
      <c r="D504" s="132" t="s">
        <v>246</v>
      </c>
      <c r="E504" s="133" t="s">
        <v>891</v>
      </c>
      <c r="F504" s="134" t="s">
        <v>892</v>
      </c>
      <c r="G504" s="135" t="s">
        <v>249</v>
      </c>
      <c r="H504" s="136">
        <v>537.1</v>
      </c>
      <c r="I504" s="137"/>
      <c r="J504" s="138">
        <f>ROUND(I504*H504,2)</f>
        <v>0</v>
      </c>
      <c r="K504" s="134" t="s">
        <v>815</v>
      </c>
      <c r="L504" s="33"/>
      <c r="M504" s="139" t="s">
        <v>1</v>
      </c>
      <c r="N504" s="140" t="s">
        <v>52</v>
      </c>
      <c r="P504" s="141">
        <f>O504*H504</f>
        <v>0</v>
      </c>
      <c r="Q504" s="141">
        <v>0.184</v>
      </c>
      <c r="R504" s="141">
        <f>Q504*H504</f>
        <v>98.826400000000007</v>
      </c>
      <c r="S504" s="141">
        <v>0</v>
      </c>
      <c r="T504" s="142">
        <f>S504*H504</f>
        <v>0</v>
      </c>
      <c r="AR504" s="143" t="s">
        <v>251</v>
      </c>
      <c r="AT504" s="143" t="s">
        <v>246</v>
      </c>
      <c r="AU504" s="143" t="s">
        <v>96</v>
      </c>
      <c r="AY504" s="17" t="s">
        <v>245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94</v>
      </c>
      <c r="BK504" s="144">
        <f>ROUND(I504*H504,2)</f>
        <v>0</v>
      </c>
      <c r="BL504" s="17" t="s">
        <v>251</v>
      </c>
      <c r="BM504" s="143" t="s">
        <v>893</v>
      </c>
    </row>
    <row r="505" spans="2:65" s="11" customFormat="1" ht="22.5">
      <c r="B505" s="145"/>
      <c r="D505" s="146" t="s">
        <v>253</v>
      </c>
      <c r="E505" s="147" t="s">
        <v>1</v>
      </c>
      <c r="F505" s="148" t="s">
        <v>2708</v>
      </c>
      <c r="H505" s="147" t="s">
        <v>1</v>
      </c>
      <c r="I505" s="149"/>
      <c r="L505" s="145"/>
      <c r="M505" s="150"/>
      <c r="T505" s="151"/>
      <c r="AT505" s="147" t="s">
        <v>253</v>
      </c>
      <c r="AU505" s="147" t="s">
        <v>96</v>
      </c>
      <c r="AV505" s="11" t="s">
        <v>94</v>
      </c>
      <c r="AW505" s="11" t="s">
        <v>40</v>
      </c>
      <c r="AX505" s="11" t="s">
        <v>87</v>
      </c>
      <c r="AY505" s="147" t="s">
        <v>245</v>
      </c>
    </row>
    <row r="506" spans="2:65" s="11" customFormat="1" ht="11.25">
      <c r="B506" s="145"/>
      <c r="D506" s="146" t="s">
        <v>253</v>
      </c>
      <c r="E506" s="147" t="s">
        <v>1</v>
      </c>
      <c r="F506" s="148" t="s">
        <v>2709</v>
      </c>
      <c r="H506" s="147" t="s">
        <v>1</v>
      </c>
      <c r="I506" s="149"/>
      <c r="L506" s="145"/>
      <c r="M506" s="150"/>
      <c r="T506" s="151"/>
      <c r="AT506" s="147" t="s">
        <v>253</v>
      </c>
      <c r="AU506" s="147" t="s">
        <v>96</v>
      </c>
      <c r="AV506" s="11" t="s">
        <v>94</v>
      </c>
      <c r="AW506" s="11" t="s">
        <v>40</v>
      </c>
      <c r="AX506" s="11" t="s">
        <v>87</v>
      </c>
      <c r="AY506" s="147" t="s">
        <v>245</v>
      </c>
    </row>
    <row r="507" spans="2:65" s="11" customFormat="1" ht="22.5">
      <c r="B507" s="145"/>
      <c r="D507" s="146" t="s">
        <v>253</v>
      </c>
      <c r="E507" s="147" t="s">
        <v>1</v>
      </c>
      <c r="F507" s="148" t="s">
        <v>836</v>
      </c>
      <c r="H507" s="147" t="s">
        <v>1</v>
      </c>
      <c r="I507" s="149"/>
      <c r="L507" s="145"/>
      <c r="M507" s="150"/>
      <c r="T507" s="151"/>
      <c r="AT507" s="147" t="s">
        <v>253</v>
      </c>
      <c r="AU507" s="147" t="s">
        <v>96</v>
      </c>
      <c r="AV507" s="11" t="s">
        <v>94</v>
      </c>
      <c r="AW507" s="11" t="s">
        <v>40</v>
      </c>
      <c r="AX507" s="11" t="s">
        <v>87</v>
      </c>
      <c r="AY507" s="147" t="s">
        <v>245</v>
      </c>
    </row>
    <row r="508" spans="2:65" s="11" customFormat="1" ht="11.25">
      <c r="B508" s="145"/>
      <c r="D508" s="146" t="s">
        <v>253</v>
      </c>
      <c r="E508" s="147" t="s">
        <v>1</v>
      </c>
      <c r="F508" s="148" t="s">
        <v>2638</v>
      </c>
      <c r="H508" s="147" t="s">
        <v>1</v>
      </c>
      <c r="I508" s="149"/>
      <c r="L508" s="145"/>
      <c r="M508" s="150"/>
      <c r="T508" s="151"/>
      <c r="AT508" s="147" t="s">
        <v>253</v>
      </c>
      <c r="AU508" s="147" t="s">
        <v>96</v>
      </c>
      <c r="AV508" s="11" t="s">
        <v>94</v>
      </c>
      <c r="AW508" s="11" t="s">
        <v>40</v>
      </c>
      <c r="AX508" s="11" t="s">
        <v>87</v>
      </c>
      <c r="AY508" s="147" t="s">
        <v>245</v>
      </c>
    </row>
    <row r="509" spans="2:65" s="12" customFormat="1" ht="22.5">
      <c r="B509" s="152"/>
      <c r="D509" s="146" t="s">
        <v>253</v>
      </c>
      <c r="E509" s="153" t="s">
        <v>1</v>
      </c>
      <c r="F509" s="154" t="s">
        <v>2639</v>
      </c>
      <c r="H509" s="155">
        <v>231.8</v>
      </c>
      <c r="I509" s="156"/>
      <c r="L509" s="152"/>
      <c r="M509" s="157"/>
      <c r="T509" s="158"/>
      <c r="AT509" s="153" t="s">
        <v>253</v>
      </c>
      <c r="AU509" s="153" t="s">
        <v>96</v>
      </c>
      <c r="AV509" s="12" t="s">
        <v>96</v>
      </c>
      <c r="AW509" s="12" t="s">
        <v>40</v>
      </c>
      <c r="AX509" s="12" t="s">
        <v>87</v>
      </c>
      <c r="AY509" s="153" t="s">
        <v>245</v>
      </c>
    </row>
    <row r="510" spans="2:65" s="12" customFormat="1" ht="22.5">
      <c r="B510" s="152"/>
      <c r="D510" s="146" t="s">
        <v>253</v>
      </c>
      <c r="E510" s="153" t="s">
        <v>1</v>
      </c>
      <c r="F510" s="154" t="s">
        <v>2640</v>
      </c>
      <c r="H510" s="155">
        <v>355.9</v>
      </c>
      <c r="I510" s="156"/>
      <c r="L510" s="152"/>
      <c r="M510" s="157"/>
      <c r="T510" s="158"/>
      <c r="AT510" s="153" t="s">
        <v>253</v>
      </c>
      <c r="AU510" s="153" t="s">
        <v>96</v>
      </c>
      <c r="AV510" s="12" t="s">
        <v>96</v>
      </c>
      <c r="AW510" s="12" t="s">
        <v>40</v>
      </c>
      <c r="AX510" s="12" t="s">
        <v>87</v>
      </c>
      <c r="AY510" s="153" t="s">
        <v>245</v>
      </c>
    </row>
    <row r="511" spans="2:65" s="12" customFormat="1" ht="22.5">
      <c r="B511" s="152"/>
      <c r="D511" s="146" t="s">
        <v>253</v>
      </c>
      <c r="E511" s="153" t="s">
        <v>1</v>
      </c>
      <c r="F511" s="154" t="s">
        <v>2641</v>
      </c>
      <c r="H511" s="155">
        <v>83.2</v>
      </c>
      <c r="I511" s="156"/>
      <c r="L511" s="152"/>
      <c r="M511" s="157"/>
      <c r="T511" s="158"/>
      <c r="AT511" s="153" t="s">
        <v>253</v>
      </c>
      <c r="AU511" s="153" t="s">
        <v>96</v>
      </c>
      <c r="AV511" s="12" t="s">
        <v>96</v>
      </c>
      <c r="AW511" s="12" t="s">
        <v>40</v>
      </c>
      <c r="AX511" s="12" t="s">
        <v>87</v>
      </c>
      <c r="AY511" s="153" t="s">
        <v>245</v>
      </c>
    </row>
    <row r="512" spans="2:65" s="12" customFormat="1" ht="22.5">
      <c r="B512" s="152"/>
      <c r="D512" s="146" t="s">
        <v>253</v>
      </c>
      <c r="E512" s="153" t="s">
        <v>1</v>
      </c>
      <c r="F512" s="154" t="s">
        <v>2672</v>
      </c>
      <c r="H512" s="155">
        <v>74.7</v>
      </c>
      <c r="I512" s="156"/>
      <c r="L512" s="152"/>
      <c r="M512" s="157"/>
      <c r="T512" s="158"/>
      <c r="AT512" s="153" t="s">
        <v>253</v>
      </c>
      <c r="AU512" s="153" t="s">
        <v>96</v>
      </c>
      <c r="AV512" s="12" t="s">
        <v>96</v>
      </c>
      <c r="AW512" s="12" t="s">
        <v>40</v>
      </c>
      <c r="AX512" s="12" t="s">
        <v>87</v>
      </c>
      <c r="AY512" s="153" t="s">
        <v>245</v>
      </c>
    </row>
    <row r="513" spans="2:65" s="12" customFormat="1" ht="22.5">
      <c r="B513" s="152"/>
      <c r="D513" s="146" t="s">
        <v>253</v>
      </c>
      <c r="E513" s="153" t="s">
        <v>1</v>
      </c>
      <c r="F513" s="154" t="s">
        <v>2710</v>
      </c>
      <c r="H513" s="155">
        <v>15.2</v>
      </c>
      <c r="I513" s="156"/>
      <c r="L513" s="152"/>
      <c r="M513" s="157"/>
      <c r="T513" s="158"/>
      <c r="AT513" s="153" t="s">
        <v>253</v>
      </c>
      <c r="AU513" s="153" t="s">
        <v>96</v>
      </c>
      <c r="AV513" s="12" t="s">
        <v>96</v>
      </c>
      <c r="AW513" s="12" t="s">
        <v>40</v>
      </c>
      <c r="AX513" s="12" t="s">
        <v>87</v>
      </c>
      <c r="AY513" s="153" t="s">
        <v>245</v>
      </c>
    </row>
    <row r="514" spans="2:65" s="15" customFormat="1" ht="11.25">
      <c r="B514" s="177"/>
      <c r="D514" s="146" t="s">
        <v>253</v>
      </c>
      <c r="E514" s="178" t="s">
        <v>1</v>
      </c>
      <c r="F514" s="179" t="s">
        <v>2711</v>
      </c>
      <c r="H514" s="180">
        <v>760.8</v>
      </c>
      <c r="I514" s="181"/>
      <c r="L514" s="177"/>
      <c r="M514" s="182"/>
      <c r="T514" s="183"/>
      <c r="AT514" s="178" t="s">
        <v>253</v>
      </c>
      <c r="AU514" s="178" t="s">
        <v>96</v>
      </c>
      <c r="AV514" s="15" t="s">
        <v>114</v>
      </c>
      <c r="AW514" s="15" t="s">
        <v>40</v>
      </c>
      <c r="AX514" s="15" t="s">
        <v>87</v>
      </c>
      <c r="AY514" s="178" t="s">
        <v>245</v>
      </c>
    </row>
    <row r="515" spans="2:65" s="12" customFormat="1" ht="22.5">
      <c r="B515" s="152"/>
      <c r="D515" s="146" t="s">
        <v>253</v>
      </c>
      <c r="E515" s="153" t="s">
        <v>1</v>
      </c>
      <c r="F515" s="154" t="s">
        <v>2644</v>
      </c>
      <c r="H515" s="155">
        <v>-249.3</v>
      </c>
      <c r="I515" s="156"/>
      <c r="L515" s="152"/>
      <c r="M515" s="157"/>
      <c r="T515" s="158"/>
      <c r="AT515" s="153" t="s">
        <v>253</v>
      </c>
      <c r="AU515" s="153" t="s">
        <v>96</v>
      </c>
      <c r="AV515" s="12" t="s">
        <v>96</v>
      </c>
      <c r="AW515" s="12" t="s">
        <v>40</v>
      </c>
      <c r="AX515" s="12" t="s">
        <v>87</v>
      </c>
      <c r="AY515" s="153" t="s">
        <v>245</v>
      </c>
    </row>
    <row r="516" spans="2:65" s="15" customFormat="1" ht="11.25">
      <c r="B516" s="177"/>
      <c r="D516" s="146" t="s">
        <v>253</v>
      </c>
      <c r="E516" s="178" t="s">
        <v>1</v>
      </c>
      <c r="F516" s="179" t="s">
        <v>695</v>
      </c>
      <c r="H516" s="180">
        <v>-249.3</v>
      </c>
      <c r="I516" s="181"/>
      <c r="L516" s="177"/>
      <c r="M516" s="182"/>
      <c r="T516" s="183"/>
      <c r="AT516" s="178" t="s">
        <v>253</v>
      </c>
      <c r="AU516" s="178" t="s">
        <v>96</v>
      </c>
      <c r="AV516" s="15" t="s">
        <v>114</v>
      </c>
      <c r="AW516" s="15" t="s">
        <v>40</v>
      </c>
      <c r="AX516" s="15" t="s">
        <v>87</v>
      </c>
      <c r="AY516" s="178" t="s">
        <v>245</v>
      </c>
    </row>
    <row r="517" spans="2:65" s="11" customFormat="1" ht="22.5">
      <c r="B517" s="145"/>
      <c r="D517" s="146" t="s">
        <v>253</v>
      </c>
      <c r="E517" s="147" t="s">
        <v>1</v>
      </c>
      <c r="F517" s="148" t="s">
        <v>2662</v>
      </c>
      <c r="H517" s="147" t="s">
        <v>1</v>
      </c>
      <c r="I517" s="149"/>
      <c r="L517" s="145"/>
      <c r="M517" s="150"/>
      <c r="T517" s="151"/>
      <c r="AT517" s="147" t="s">
        <v>253</v>
      </c>
      <c r="AU517" s="147" t="s">
        <v>96</v>
      </c>
      <c r="AV517" s="11" t="s">
        <v>94</v>
      </c>
      <c r="AW517" s="11" t="s">
        <v>40</v>
      </c>
      <c r="AX517" s="11" t="s">
        <v>87</v>
      </c>
      <c r="AY517" s="147" t="s">
        <v>245</v>
      </c>
    </row>
    <row r="518" spans="2:65" s="12" customFormat="1" ht="11.25">
      <c r="B518" s="152"/>
      <c r="D518" s="146" t="s">
        <v>253</v>
      </c>
      <c r="E518" s="153" t="s">
        <v>1</v>
      </c>
      <c r="F518" s="154" t="s">
        <v>2712</v>
      </c>
      <c r="H518" s="155">
        <v>25.6</v>
      </c>
      <c r="I518" s="156"/>
      <c r="L518" s="152"/>
      <c r="M518" s="157"/>
      <c r="T518" s="158"/>
      <c r="AT518" s="153" t="s">
        <v>253</v>
      </c>
      <c r="AU518" s="153" t="s">
        <v>96</v>
      </c>
      <c r="AV518" s="12" t="s">
        <v>96</v>
      </c>
      <c r="AW518" s="12" t="s">
        <v>40</v>
      </c>
      <c r="AX518" s="12" t="s">
        <v>87</v>
      </c>
      <c r="AY518" s="153" t="s">
        <v>245</v>
      </c>
    </row>
    <row r="519" spans="2:65" s="15" customFormat="1" ht="11.25">
      <c r="B519" s="177"/>
      <c r="D519" s="146" t="s">
        <v>253</v>
      </c>
      <c r="E519" s="178" t="s">
        <v>1</v>
      </c>
      <c r="F519" s="179" t="s">
        <v>2713</v>
      </c>
      <c r="H519" s="180">
        <v>25.6</v>
      </c>
      <c r="I519" s="181"/>
      <c r="L519" s="177"/>
      <c r="M519" s="182"/>
      <c r="T519" s="183"/>
      <c r="AT519" s="178" t="s">
        <v>253</v>
      </c>
      <c r="AU519" s="178" t="s">
        <v>96</v>
      </c>
      <c r="AV519" s="15" t="s">
        <v>114</v>
      </c>
      <c r="AW519" s="15" t="s">
        <v>40</v>
      </c>
      <c r="AX519" s="15" t="s">
        <v>87</v>
      </c>
      <c r="AY519" s="178" t="s">
        <v>245</v>
      </c>
    </row>
    <row r="520" spans="2:65" s="13" customFormat="1" ht="11.25">
      <c r="B520" s="159"/>
      <c r="D520" s="146" t="s">
        <v>253</v>
      </c>
      <c r="E520" s="160" t="s">
        <v>1</v>
      </c>
      <c r="F520" s="161" t="s">
        <v>2714</v>
      </c>
      <c r="H520" s="162">
        <v>537.1</v>
      </c>
      <c r="I520" s="163"/>
      <c r="L520" s="159"/>
      <c r="M520" s="164"/>
      <c r="T520" s="165"/>
      <c r="AT520" s="160" t="s">
        <v>253</v>
      </c>
      <c r="AU520" s="160" t="s">
        <v>96</v>
      </c>
      <c r="AV520" s="13" t="s">
        <v>251</v>
      </c>
      <c r="AW520" s="13" t="s">
        <v>40</v>
      </c>
      <c r="AX520" s="13" t="s">
        <v>94</v>
      </c>
      <c r="AY520" s="160" t="s">
        <v>245</v>
      </c>
    </row>
    <row r="521" spans="2:65" s="1" customFormat="1" ht="16.5" customHeight="1">
      <c r="B521" s="33"/>
      <c r="C521" s="184" t="s">
        <v>449</v>
      </c>
      <c r="D521" s="184" t="s">
        <v>794</v>
      </c>
      <c r="E521" s="185" t="s">
        <v>886</v>
      </c>
      <c r="F521" s="186" t="s">
        <v>887</v>
      </c>
      <c r="G521" s="187" t="s">
        <v>249</v>
      </c>
      <c r="H521" s="188">
        <v>547.84199999999998</v>
      </c>
      <c r="I521" s="189"/>
      <c r="J521" s="190">
        <f>ROUND(I521*H521,2)</f>
        <v>0</v>
      </c>
      <c r="K521" s="186" t="s">
        <v>250</v>
      </c>
      <c r="L521" s="191"/>
      <c r="M521" s="192" t="s">
        <v>1</v>
      </c>
      <c r="N521" s="193" t="s">
        <v>52</v>
      </c>
      <c r="P521" s="141">
        <f>O521*H521</f>
        <v>0</v>
      </c>
      <c r="Q521" s="141">
        <v>0.222</v>
      </c>
      <c r="R521" s="141">
        <f>Q521*H521</f>
        <v>121.620924</v>
      </c>
      <c r="S521" s="141">
        <v>0</v>
      </c>
      <c r="T521" s="142">
        <f>S521*H521</f>
        <v>0</v>
      </c>
      <c r="AR521" s="143" t="s">
        <v>194</v>
      </c>
      <c r="AT521" s="143" t="s">
        <v>794</v>
      </c>
      <c r="AU521" s="143" t="s">
        <v>96</v>
      </c>
      <c r="AY521" s="17" t="s">
        <v>245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7" t="s">
        <v>94</v>
      </c>
      <c r="BK521" s="144">
        <f>ROUND(I521*H521,2)</f>
        <v>0</v>
      </c>
      <c r="BL521" s="17" t="s">
        <v>251</v>
      </c>
      <c r="BM521" s="143" t="s">
        <v>896</v>
      </c>
    </row>
    <row r="522" spans="2:65" s="11" customFormat="1" ht="22.5">
      <c r="B522" s="145"/>
      <c r="D522" s="146" t="s">
        <v>253</v>
      </c>
      <c r="E522" s="147" t="s">
        <v>1</v>
      </c>
      <c r="F522" s="148" t="s">
        <v>894</v>
      </c>
      <c r="H522" s="147" t="s">
        <v>1</v>
      </c>
      <c r="I522" s="149"/>
      <c r="L522" s="145"/>
      <c r="M522" s="150"/>
      <c r="T522" s="151"/>
      <c r="AT522" s="147" t="s">
        <v>253</v>
      </c>
      <c r="AU522" s="147" t="s">
        <v>96</v>
      </c>
      <c r="AV522" s="11" t="s">
        <v>94</v>
      </c>
      <c r="AW522" s="11" t="s">
        <v>40</v>
      </c>
      <c r="AX522" s="11" t="s">
        <v>87</v>
      </c>
      <c r="AY522" s="147" t="s">
        <v>245</v>
      </c>
    </row>
    <row r="523" spans="2:65" s="11" customFormat="1" ht="22.5">
      <c r="B523" s="145"/>
      <c r="D523" s="146" t="s">
        <v>253</v>
      </c>
      <c r="E523" s="147" t="s">
        <v>1</v>
      </c>
      <c r="F523" s="148" t="s">
        <v>836</v>
      </c>
      <c r="H523" s="147" t="s">
        <v>1</v>
      </c>
      <c r="I523" s="149"/>
      <c r="L523" s="145"/>
      <c r="M523" s="150"/>
      <c r="T523" s="151"/>
      <c r="AT523" s="147" t="s">
        <v>253</v>
      </c>
      <c r="AU523" s="147" t="s">
        <v>96</v>
      </c>
      <c r="AV523" s="11" t="s">
        <v>94</v>
      </c>
      <c r="AW523" s="11" t="s">
        <v>40</v>
      </c>
      <c r="AX523" s="11" t="s">
        <v>87</v>
      </c>
      <c r="AY523" s="147" t="s">
        <v>245</v>
      </c>
    </row>
    <row r="524" spans="2:65" s="12" customFormat="1" ht="11.25">
      <c r="B524" s="152"/>
      <c r="D524" s="146" t="s">
        <v>253</v>
      </c>
      <c r="E524" s="153" t="s">
        <v>1</v>
      </c>
      <c r="F524" s="154" t="s">
        <v>2715</v>
      </c>
      <c r="H524" s="155">
        <v>776.01599999999996</v>
      </c>
      <c r="I524" s="156"/>
      <c r="L524" s="152"/>
      <c r="M524" s="157"/>
      <c r="T524" s="158"/>
      <c r="AT524" s="153" t="s">
        <v>253</v>
      </c>
      <c r="AU524" s="153" t="s">
        <v>96</v>
      </c>
      <c r="AV524" s="12" t="s">
        <v>96</v>
      </c>
      <c r="AW524" s="12" t="s">
        <v>40</v>
      </c>
      <c r="AX524" s="12" t="s">
        <v>87</v>
      </c>
      <c r="AY524" s="153" t="s">
        <v>245</v>
      </c>
    </row>
    <row r="525" spans="2:65" s="12" customFormat="1" ht="22.5">
      <c r="B525" s="152"/>
      <c r="D525" s="146" t="s">
        <v>253</v>
      </c>
      <c r="E525" s="153" t="s">
        <v>1</v>
      </c>
      <c r="F525" s="154" t="s">
        <v>2716</v>
      </c>
      <c r="H525" s="155">
        <v>-254.286</v>
      </c>
      <c r="I525" s="156"/>
      <c r="L525" s="152"/>
      <c r="M525" s="157"/>
      <c r="T525" s="158"/>
      <c r="AT525" s="153" t="s">
        <v>253</v>
      </c>
      <c r="AU525" s="153" t="s">
        <v>96</v>
      </c>
      <c r="AV525" s="12" t="s">
        <v>96</v>
      </c>
      <c r="AW525" s="12" t="s">
        <v>40</v>
      </c>
      <c r="AX525" s="12" t="s">
        <v>87</v>
      </c>
      <c r="AY525" s="153" t="s">
        <v>245</v>
      </c>
    </row>
    <row r="526" spans="2:65" s="15" customFormat="1" ht="11.25">
      <c r="B526" s="177"/>
      <c r="D526" s="146" t="s">
        <v>253</v>
      </c>
      <c r="E526" s="178" t="s">
        <v>1</v>
      </c>
      <c r="F526" s="179" t="s">
        <v>2717</v>
      </c>
      <c r="H526" s="180">
        <v>521.73</v>
      </c>
      <c r="I526" s="181"/>
      <c r="L526" s="177"/>
      <c r="M526" s="182"/>
      <c r="T526" s="183"/>
      <c r="AT526" s="178" t="s">
        <v>253</v>
      </c>
      <c r="AU526" s="178" t="s">
        <v>96</v>
      </c>
      <c r="AV526" s="15" t="s">
        <v>114</v>
      </c>
      <c r="AW526" s="15" t="s">
        <v>40</v>
      </c>
      <c r="AX526" s="15" t="s">
        <v>87</v>
      </c>
      <c r="AY526" s="178" t="s">
        <v>245</v>
      </c>
    </row>
    <row r="527" spans="2:65" s="11" customFormat="1" ht="22.5">
      <c r="B527" s="145"/>
      <c r="D527" s="146" t="s">
        <v>253</v>
      </c>
      <c r="E527" s="147" t="s">
        <v>1</v>
      </c>
      <c r="F527" s="148" t="s">
        <v>2718</v>
      </c>
      <c r="H527" s="147" t="s">
        <v>1</v>
      </c>
      <c r="I527" s="149"/>
      <c r="L527" s="145"/>
      <c r="M527" s="150"/>
      <c r="T527" s="151"/>
      <c r="AT527" s="147" t="s">
        <v>253</v>
      </c>
      <c r="AU527" s="147" t="s">
        <v>96</v>
      </c>
      <c r="AV527" s="11" t="s">
        <v>94</v>
      </c>
      <c r="AW527" s="11" t="s">
        <v>40</v>
      </c>
      <c r="AX527" s="11" t="s">
        <v>87</v>
      </c>
      <c r="AY527" s="147" t="s">
        <v>245</v>
      </c>
    </row>
    <row r="528" spans="2:65" s="12" customFormat="1" ht="11.25">
      <c r="B528" s="152"/>
      <c r="D528" s="146" t="s">
        <v>253</v>
      </c>
      <c r="E528" s="153" t="s">
        <v>1</v>
      </c>
      <c r="F528" s="154" t="s">
        <v>2719</v>
      </c>
      <c r="H528" s="155">
        <v>26.111999999999998</v>
      </c>
      <c r="I528" s="156"/>
      <c r="L528" s="152"/>
      <c r="M528" s="157"/>
      <c r="T528" s="158"/>
      <c r="AT528" s="153" t="s">
        <v>253</v>
      </c>
      <c r="AU528" s="153" t="s">
        <v>96</v>
      </c>
      <c r="AV528" s="12" t="s">
        <v>96</v>
      </c>
      <c r="AW528" s="12" t="s">
        <v>40</v>
      </c>
      <c r="AX528" s="12" t="s">
        <v>87</v>
      </c>
      <c r="AY528" s="153" t="s">
        <v>245</v>
      </c>
    </row>
    <row r="529" spans="2:65" s="15" customFormat="1" ht="11.25">
      <c r="B529" s="177"/>
      <c r="D529" s="146" t="s">
        <v>253</v>
      </c>
      <c r="E529" s="178" t="s">
        <v>1</v>
      </c>
      <c r="F529" s="179" t="s">
        <v>2720</v>
      </c>
      <c r="H529" s="180">
        <v>26.111999999999998</v>
      </c>
      <c r="I529" s="181"/>
      <c r="L529" s="177"/>
      <c r="M529" s="182"/>
      <c r="T529" s="183"/>
      <c r="AT529" s="178" t="s">
        <v>253</v>
      </c>
      <c r="AU529" s="178" t="s">
        <v>96</v>
      </c>
      <c r="AV529" s="15" t="s">
        <v>114</v>
      </c>
      <c r="AW529" s="15" t="s">
        <v>40</v>
      </c>
      <c r="AX529" s="15" t="s">
        <v>87</v>
      </c>
      <c r="AY529" s="178" t="s">
        <v>245</v>
      </c>
    </row>
    <row r="530" spans="2:65" s="11" customFormat="1" ht="11.25">
      <c r="B530" s="145"/>
      <c r="D530" s="146" t="s">
        <v>253</v>
      </c>
      <c r="E530" s="147" t="s">
        <v>1</v>
      </c>
      <c r="F530" s="148" t="s">
        <v>890</v>
      </c>
      <c r="H530" s="147" t="s">
        <v>1</v>
      </c>
      <c r="I530" s="149"/>
      <c r="L530" s="145"/>
      <c r="M530" s="150"/>
      <c r="T530" s="151"/>
      <c r="AT530" s="147" t="s">
        <v>253</v>
      </c>
      <c r="AU530" s="147" t="s">
        <v>96</v>
      </c>
      <c r="AV530" s="11" t="s">
        <v>94</v>
      </c>
      <c r="AW530" s="11" t="s">
        <v>40</v>
      </c>
      <c r="AX530" s="11" t="s">
        <v>87</v>
      </c>
      <c r="AY530" s="147" t="s">
        <v>245</v>
      </c>
    </row>
    <row r="531" spans="2:65" s="13" customFormat="1" ht="11.25">
      <c r="B531" s="159"/>
      <c r="D531" s="146" t="s">
        <v>253</v>
      </c>
      <c r="E531" s="160" t="s">
        <v>1</v>
      </c>
      <c r="F531" s="161" t="s">
        <v>275</v>
      </c>
      <c r="H531" s="162">
        <v>547.84199999999998</v>
      </c>
      <c r="I531" s="163"/>
      <c r="L531" s="159"/>
      <c r="M531" s="164"/>
      <c r="T531" s="165"/>
      <c r="AT531" s="160" t="s">
        <v>253</v>
      </c>
      <c r="AU531" s="160" t="s">
        <v>96</v>
      </c>
      <c r="AV531" s="13" t="s">
        <v>251</v>
      </c>
      <c r="AW531" s="13" t="s">
        <v>40</v>
      </c>
      <c r="AX531" s="13" t="s">
        <v>94</v>
      </c>
      <c r="AY531" s="160" t="s">
        <v>245</v>
      </c>
    </row>
    <row r="532" spans="2:65" s="1" customFormat="1" ht="24.2" customHeight="1">
      <c r="B532" s="33"/>
      <c r="C532" s="132" t="s">
        <v>453</v>
      </c>
      <c r="D532" s="132" t="s">
        <v>246</v>
      </c>
      <c r="E532" s="133" t="s">
        <v>2721</v>
      </c>
      <c r="F532" s="134" t="s">
        <v>2722</v>
      </c>
      <c r="G532" s="135" t="s">
        <v>249</v>
      </c>
      <c r="H532" s="136">
        <v>1.25</v>
      </c>
      <c r="I532" s="137"/>
      <c r="J532" s="138">
        <f>ROUND(I532*H532,2)</f>
        <v>0</v>
      </c>
      <c r="K532" s="134" t="s">
        <v>250</v>
      </c>
      <c r="L532" s="33"/>
      <c r="M532" s="139" t="s">
        <v>1</v>
      </c>
      <c r="N532" s="140" t="s">
        <v>52</v>
      </c>
      <c r="P532" s="141">
        <f>O532*H532</f>
        <v>0</v>
      </c>
      <c r="Q532" s="141">
        <v>0.16700000000000001</v>
      </c>
      <c r="R532" s="141">
        <f>Q532*H532</f>
        <v>0.20875000000000002</v>
      </c>
      <c r="S532" s="141">
        <v>0</v>
      </c>
      <c r="T532" s="142">
        <f>S532*H532</f>
        <v>0</v>
      </c>
      <c r="AR532" s="143" t="s">
        <v>251</v>
      </c>
      <c r="AT532" s="143" t="s">
        <v>246</v>
      </c>
      <c r="AU532" s="143" t="s">
        <v>96</v>
      </c>
      <c r="AY532" s="17" t="s">
        <v>245</v>
      </c>
      <c r="BE532" s="144">
        <f>IF(N532="základní",J532,0)</f>
        <v>0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7" t="s">
        <v>94</v>
      </c>
      <c r="BK532" s="144">
        <f>ROUND(I532*H532,2)</f>
        <v>0</v>
      </c>
      <c r="BL532" s="17" t="s">
        <v>251</v>
      </c>
      <c r="BM532" s="143" t="s">
        <v>2723</v>
      </c>
    </row>
    <row r="533" spans="2:65" s="11" customFormat="1" ht="22.5">
      <c r="B533" s="145"/>
      <c r="D533" s="146" t="s">
        <v>253</v>
      </c>
      <c r="E533" s="147" t="s">
        <v>1</v>
      </c>
      <c r="F533" s="148" t="s">
        <v>2462</v>
      </c>
      <c r="H533" s="147" t="s">
        <v>1</v>
      </c>
      <c r="I533" s="149"/>
      <c r="L533" s="145"/>
      <c r="M533" s="150"/>
      <c r="T533" s="151"/>
      <c r="AT533" s="147" t="s">
        <v>253</v>
      </c>
      <c r="AU533" s="147" t="s">
        <v>96</v>
      </c>
      <c r="AV533" s="11" t="s">
        <v>94</v>
      </c>
      <c r="AW533" s="11" t="s">
        <v>40</v>
      </c>
      <c r="AX533" s="11" t="s">
        <v>87</v>
      </c>
      <c r="AY533" s="147" t="s">
        <v>245</v>
      </c>
    </row>
    <row r="534" spans="2:65" s="12" customFormat="1" ht="22.5">
      <c r="B534" s="152"/>
      <c r="D534" s="146" t="s">
        <v>253</v>
      </c>
      <c r="E534" s="153" t="s">
        <v>1</v>
      </c>
      <c r="F534" s="154" t="s">
        <v>2724</v>
      </c>
      <c r="H534" s="155">
        <v>1.25</v>
      </c>
      <c r="I534" s="156"/>
      <c r="L534" s="152"/>
      <c r="M534" s="157"/>
      <c r="T534" s="158"/>
      <c r="AT534" s="153" t="s">
        <v>253</v>
      </c>
      <c r="AU534" s="153" t="s">
        <v>96</v>
      </c>
      <c r="AV534" s="12" t="s">
        <v>96</v>
      </c>
      <c r="AW534" s="12" t="s">
        <v>40</v>
      </c>
      <c r="AX534" s="12" t="s">
        <v>87</v>
      </c>
      <c r="AY534" s="153" t="s">
        <v>245</v>
      </c>
    </row>
    <row r="535" spans="2:65" s="13" customFormat="1" ht="11.25">
      <c r="B535" s="159"/>
      <c r="D535" s="146" t="s">
        <v>253</v>
      </c>
      <c r="E535" s="160" t="s">
        <v>1</v>
      </c>
      <c r="F535" s="161" t="s">
        <v>275</v>
      </c>
      <c r="H535" s="162">
        <v>1.25</v>
      </c>
      <c r="I535" s="163"/>
      <c r="L535" s="159"/>
      <c r="M535" s="164"/>
      <c r="T535" s="165"/>
      <c r="AT535" s="160" t="s">
        <v>253</v>
      </c>
      <c r="AU535" s="160" t="s">
        <v>96</v>
      </c>
      <c r="AV535" s="13" t="s">
        <v>251</v>
      </c>
      <c r="AW535" s="13" t="s">
        <v>40</v>
      </c>
      <c r="AX535" s="13" t="s">
        <v>94</v>
      </c>
      <c r="AY535" s="160" t="s">
        <v>245</v>
      </c>
    </row>
    <row r="536" spans="2:65" s="1" customFormat="1" ht="16.5" customHeight="1">
      <c r="B536" s="33"/>
      <c r="C536" s="184" t="s">
        <v>458</v>
      </c>
      <c r="D536" s="184" t="s">
        <v>794</v>
      </c>
      <c r="E536" s="185" t="s">
        <v>2725</v>
      </c>
      <c r="F536" s="186" t="s">
        <v>2726</v>
      </c>
      <c r="G536" s="187" t="s">
        <v>249</v>
      </c>
      <c r="H536" s="188">
        <v>1.2749999999999999</v>
      </c>
      <c r="I536" s="189"/>
      <c r="J536" s="190">
        <f>ROUND(I536*H536,2)</f>
        <v>0</v>
      </c>
      <c r="K536" s="186" t="s">
        <v>250</v>
      </c>
      <c r="L536" s="191"/>
      <c r="M536" s="192" t="s">
        <v>1</v>
      </c>
      <c r="N536" s="193" t="s">
        <v>52</v>
      </c>
      <c r="P536" s="141">
        <f>O536*H536</f>
        <v>0</v>
      </c>
      <c r="Q536" s="141">
        <v>0.11799999999999999</v>
      </c>
      <c r="R536" s="141">
        <f>Q536*H536</f>
        <v>0.15044999999999997</v>
      </c>
      <c r="S536" s="141">
        <v>0</v>
      </c>
      <c r="T536" s="142">
        <f>S536*H536</f>
        <v>0</v>
      </c>
      <c r="AR536" s="143" t="s">
        <v>194</v>
      </c>
      <c r="AT536" s="143" t="s">
        <v>794</v>
      </c>
      <c r="AU536" s="143" t="s">
        <v>96</v>
      </c>
      <c r="AY536" s="17" t="s">
        <v>245</v>
      </c>
      <c r="BE536" s="144">
        <f>IF(N536="základní",J536,0)</f>
        <v>0</v>
      </c>
      <c r="BF536" s="144">
        <f>IF(N536="snížená",J536,0)</f>
        <v>0</v>
      </c>
      <c r="BG536" s="144">
        <f>IF(N536="zákl. přenesená",J536,0)</f>
        <v>0</v>
      </c>
      <c r="BH536" s="144">
        <f>IF(N536="sníž. přenesená",J536,0)</f>
        <v>0</v>
      </c>
      <c r="BI536" s="144">
        <f>IF(N536="nulová",J536,0)</f>
        <v>0</v>
      </c>
      <c r="BJ536" s="17" t="s">
        <v>94</v>
      </c>
      <c r="BK536" s="144">
        <f>ROUND(I536*H536,2)</f>
        <v>0</v>
      </c>
      <c r="BL536" s="17" t="s">
        <v>251</v>
      </c>
      <c r="BM536" s="143" t="s">
        <v>2727</v>
      </c>
    </row>
    <row r="537" spans="2:65" s="11" customFormat="1" ht="22.5">
      <c r="B537" s="145"/>
      <c r="D537" s="146" t="s">
        <v>253</v>
      </c>
      <c r="E537" s="147" t="s">
        <v>1</v>
      </c>
      <c r="F537" s="148" t="s">
        <v>2728</v>
      </c>
      <c r="H537" s="147" t="s">
        <v>1</v>
      </c>
      <c r="I537" s="149"/>
      <c r="L537" s="145"/>
      <c r="M537" s="150"/>
      <c r="T537" s="151"/>
      <c r="AT537" s="147" t="s">
        <v>253</v>
      </c>
      <c r="AU537" s="147" t="s">
        <v>96</v>
      </c>
      <c r="AV537" s="11" t="s">
        <v>94</v>
      </c>
      <c r="AW537" s="11" t="s">
        <v>40</v>
      </c>
      <c r="AX537" s="11" t="s">
        <v>87</v>
      </c>
      <c r="AY537" s="147" t="s">
        <v>245</v>
      </c>
    </row>
    <row r="538" spans="2:65" s="12" customFormat="1" ht="11.25">
      <c r="B538" s="152"/>
      <c r="D538" s="146" t="s">
        <v>253</v>
      </c>
      <c r="E538" s="153" t="s">
        <v>1</v>
      </c>
      <c r="F538" s="154" t="s">
        <v>2729</v>
      </c>
      <c r="H538" s="155">
        <v>1.2749999999999999</v>
      </c>
      <c r="I538" s="156"/>
      <c r="L538" s="152"/>
      <c r="M538" s="157"/>
      <c r="T538" s="158"/>
      <c r="AT538" s="153" t="s">
        <v>253</v>
      </c>
      <c r="AU538" s="153" t="s">
        <v>96</v>
      </c>
      <c r="AV538" s="12" t="s">
        <v>96</v>
      </c>
      <c r="AW538" s="12" t="s">
        <v>40</v>
      </c>
      <c r="AX538" s="12" t="s">
        <v>87</v>
      </c>
      <c r="AY538" s="153" t="s">
        <v>245</v>
      </c>
    </row>
    <row r="539" spans="2:65" s="11" customFormat="1" ht="11.25">
      <c r="B539" s="145"/>
      <c r="D539" s="146" t="s">
        <v>253</v>
      </c>
      <c r="E539" s="147" t="s">
        <v>1</v>
      </c>
      <c r="F539" s="148" t="s">
        <v>890</v>
      </c>
      <c r="H539" s="147" t="s">
        <v>1</v>
      </c>
      <c r="I539" s="149"/>
      <c r="L539" s="145"/>
      <c r="M539" s="150"/>
      <c r="T539" s="151"/>
      <c r="AT539" s="147" t="s">
        <v>253</v>
      </c>
      <c r="AU539" s="147" t="s">
        <v>96</v>
      </c>
      <c r="AV539" s="11" t="s">
        <v>94</v>
      </c>
      <c r="AW539" s="11" t="s">
        <v>40</v>
      </c>
      <c r="AX539" s="11" t="s">
        <v>87</v>
      </c>
      <c r="AY539" s="147" t="s">
        <v>245</v>
      </c>
    </row>
    <row r="540" spans="2:65" s="13" customFormat="1" ht="11.25">
      <c r="B540" s="159"/>
      <c r="D540" s="146" t="s">
        <v>253</v>
      </c>
      <c r="E540" s="160" t="s">
        <v>1</v>
      </c>
      <c r="F540" s="161" t="s">
        <v>275</v>
      </c>
      <c r="H540" s="162">
        <v>1.2749999999999999</v>
      </c>
      <c r="I540" s="163"/>
      <c r="L540" s="159"/>
      <c r="M540" s="164"/>
      <c r="T540" s="165"/>
      <c r="AT540" s="160" t="s">
        <v>253</v>
      </c>
      <c r="AU540" s="160" t="s">
        <v>96</v>
      </c>
      <c r="AV540" s="13" t="s">
        <v>251</v>
      </c>
      <c r="AW540" s="13" t="s">
        <v>40</v>
      </c>
      <c r="AX540" s="13" t="s">
        <v>94</v>
      </c>
      <c r="AY540" s="160" t="s">
        <v>245</v>
      </c>
    </row>
    <row r="541" spans="2:65" s="1" customFormat="1" ht="24.2" customHeight="1">
      <c r="B541" s="33"/>
      <c r="C541" s="132" t="s">
        <v>463</v>
      </c>
      <c r="D541" s="132" t="s">
        <v>246</v>
      </c>
      <c r="E541" s="133" t="s">
        <v>2730</v>
      </c>
      <c r="F541" s="134" t="s">
        <v>2731</v>
      </c>
      <c r="G541" s="135" t="s">
        <v>249</v>
      </c>
      <c r="H541" s="136">
        <v>1084.5</v>
      </c>
      <c r="I541" s="137"/>
      <c r="J541" s="138">
        <f>ROUND(I541*H541,2)</f>
        <v>0</v>
      </c>
      <c r="K541" s="134" t="s">
        <v>250</v>
      </c>
      <c r="L541" s="33"/>
      <c r="M541" s="139" t="s">
        <v>1</v>
      </c>
      <c r="N541" s="140" t="s">
        <v>52</v>
      </c>
      <c r="P541" s="141">
        <f>O541*H541</f>
        <v>0</v>
      </c>
      <c r="Q541" s="141">
        <v>8.8800000000000004E-2</v>
      </c>
      <c r="R541" s="141">
        <f>Q541*H541</f>
        <v>96.303600000000003</v>
      </c>
      <c r="S541" s="141">
        <v>0</v>
      </c>
      <c r="T541" s="142">
        <f>S541*H541</f>
        <v>0</v>
      </c>
      <c r="AR541" s="143" t="s">
        <v>251</v>
      </c>
      <c r="AT541" s="143" t="s">
        <v>246</v>
      </c>
      <c r="AU541" s="143" t="s">
        <v>96</v>
      </c>
      <c r="AY541" s="17" t="s">
        <v>245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94</v>
      </c>
      <c r="BK541" s="144">
        <f>ROUND(I541*H541,2)</f>
        <v>0</v>
      </c>
      <c r="BL541" s="17" t="s">
        <v>251</v>
      </c>
      <c r="BM541" s="143" t="s">
        <v>2732</v>
      </c>
    </row>
    <row r="542" spans="2:65" s="11" customFormat="1" ht="11.25">
      <c r="B542" s="145"/>
      <c r="D542" s="146" t="s">
        <v>253</v>
      </c>
      <c r="E542" s="147" t="s">
        <v>1</v>
      </c>
      <c r="F542" s="148" t="s">
        <v>2733</v>
      </c>
      <c r="H542" s="147" t="s">
        <v>1</v>
      </c>
      <c r="I542" s="149"/>
      <c r="L542" s="145"/>
      <c r="M542" s="150"/>
      <c r="T542" s="151"/>
      <c r="AT542" s="147" t="s">
        <v>253</v>
      </c>
      <c r="AU542" s="147" t="s">
        <v>96</v>
      </c>
      <c r="AV542" s="11" t="s">
        <v>94</v>
      </c>
      <c r="AW542" s="11" t="s">
        <v>40</v>
      </c>
      <c r="AX542" s="11" t="s">
        <v>87</v>
      </c>
      <c r="AY542" s="147" t="s">
        <v>245</v>
      </c>
    </row>
    <row r="543" spans="2:65" s="11" customFormat="1" ht="22.5">
      <c r="B543" s="145"/>
      <c r="D543" s="146" t="s">
        <v>253</v>
      </c>
      <c r="E543" s="147" t="s">
        <v>1</v>
      </c>
      <c r="F543" s="148" t="s">
        <v>2647</v>
      </c>
      <c r="H543" s="147" t="s">
        <v>1</v>
      </c>
      <c r="I543" s="149"/>
      <c r="L543" s="145"/>
      <c r="M543" s="150"/>
      <c r="T543" s="151"/>
      <c r="AT543" s="147" t="s">
        <v>253</v>
      </c>
      <c r="AU543" s="147" t="s">
        <v>96</v>
      </c>
      <c r="AV543" s="11" t="s">
        <v>94</v>
      </c>
      <c r="AW543" s="11" t="s">
        <v>40</v>
      </c>
      <c r="AX543" s="11" t="s">
        <v>87</v>
      </c>
      <c r="AY543" s="147" t="s">
        <v>245</v>
      </c>
    </row>
    <row r="544" spans="2:65" s="11" customFormat="1" ht="22.5">
      <c r="B544" s="145"/>
      <c r="D544" s="146" t="s">
        <v>253</v>
      </c>
      <c r="E544" s="147" t="s">
        <v>1</v>
      </c>
      <c r="F544" s="148" t="s">
        <v>2734</v>
      </c>
      <c r="H544" s="147" t="s">
        <v>1</v>
      </c>
      <c r="I544" s="149"/>
      <c r="L544" s="145"/>
      <c r="M544" s="150"/>
      <c r="T544" s="151"/>
      <c r="AT544" s="147" t="s">
        <v>253</v>
      </c>
      <c r="AU544" s="147" t="s">
        <v>96</v>
      </c>
      <c r="AV544" s="11" t="s">
        <v>94</v>
      </c>
      <c r="AW544" s="11" t="s">
        <v>40</v>
      </c>
      <c r="AX544" s="11" t="s">
        <v>87</v>
      </c>
      <c r="AY544" s="147" t="s">
        <v>245</v>
      </c>
    </row>
    <row r="545" spans="2:65" s="11" customFormat="1" ht="11.25">
      <c r="B545" s="145"/>
      <c r="D545" s="146" t="s">
        <v>253</v>
      </c>
      <c r="E545" s="147" t="s">
        <v>1</v>
      </c>
      <c r="F545" s="148" t="s">
        <v>2735</v>
      </c>
      <c r="H545" s="147" t="s">
        <v>1</v>
      </c>
      <c r="I545" s="149"/>
      <c r="L545" s="145"/>
      <c r="M545" s="150"/>
      <c r="T545" s="151"/>
      <c r="AT545" s="147" t="s">
        <v>253</v>
      </c>
      <c r="AU545" s="147" t="s">
        <v>96</v>
      </c>
      <c r="AV545" s="11" t="s">
        <v>94</v>
      </c>
      <c r="AW545" s="11" t="s">
        <v>40</v>
      </c>
      <c r="AX545" s="11" t="s">
        <v>87</v>
      </c>
      <c r="AY545" s="147" t="s">
        <v>245</v>
      </c>
    </row>
    <row r="546" spans="2:65" s="11" customFormat="1" ht="22.5">
      <c r="B546" s="145"/>
      <c r="D546" s="146" t="s">
        <v>253</v>
      </c>
      <c r="E546" s="147" t="s">
        <v>1</v>
      </c>
      <c r="F546" s="148" t="s">
        <v>2649</v>
      </c>
      <c r="H546" s="147" t="s">
        <v>1</v>
      </c>
      <c r="I546" s="149"/>
      <c r="L546" s="145"/>
      <c r="M546" s="150"/>
      <c r="T546" s="151"/>
      <c r="AT546" s="147" t="s">
        <v>253</v>
      </c>
      <c r="AU546" s="147" t="s">
        <v>96</v>
      </c>
      <c r="AV546" s="11" t="s">
        <v>94</v>
      </c>
      <c r="AW546" s="11" t="s">
        <v>40</v>
      </c>
      <c r="AX546" s="11" t="s">
        <v>87</v>
      </c>
      <c r="AY546" s="147" t="s">
        <v>245</v>
      </c>
    </row>
    <row r="547" spans="2:65" s="12" customFormat="1" ht="11.25">
      <c r="B547" s="152"/>
      <c r="D547" s="146" t="s">
        <v>253</v>
      </c>
      <c r="E547" s="153" t="s">
        <v>1</v>
      </c>
      <c r="F547" s="154" t="s">
        <v>2650</v>
      </c>
      <c r="H547" s="155">
        <v>942.7</v>
      </c>
      <c r="I547" s="156"/>
      <c r="L547" s="152"/>
      <c r="M547" s="157"/>
      <c r="T547" s="158"/>
      <c r="AT547" s="153" t="s">
        <v>253</v>
      </c>
      <c r="AU547" s="153" t="s">
        <v>96</v>
      </c>
      <c r="AV547" s="12" t="s">
        <v>96</v>
      </c>
      <c r="AW547" s="12" t="s">
        <v>40</v>
      </c>
      <c r="AX547" s="12" t="s">
        <v>87</v>
      </c>
      <c r="AY547" s="153" t="s">
        <v>245</v>
      </c>
    </row>
    <row r="548" spans="2:65" s="15" customFormat="1" ht="11.25">
      <c r="B548" s="177"/>
      <c r="D548" s="146" t="s">
        <v>253</v>
      </c>
      <c r="E548" s="178" t="s">
        <v>1</v>
      </c>
      <c r="F548" s="179" t="s">
        <v>2736</v>
      </c>
      <c r="H548" s="180">
        <v>942.7</v>
      </c>
      <c r="I548" s="181"/>
      <c r="L548" s="177"/>
      <c r="M548" s="182"/>
      <c r="T548" s="183"/>
      <c r="AT548" s="178" t="s">
        <v>253</v>
      </c>
      <c r="AU548" s="178" t="s">
        <v>96</v>
      </c>
      <c r="AV548" s="15" t="s">
        <v>114</v>
      </c>
      <c r="AW548" s="15" t="s">
        <v>40</v>
      </c>
      <c r="AX548" s="15" t="s">
        <v>87</v>
      </c>
      <c r="AY548" s="178" t="s">
        <v>245</v>
      </c>
    </row>
    <row r="549" spans="2:65" s="11" customFormat="1" ht="22.5">
      <c r="B549" s="145"/>
      <c r="D549" s="146" t="s">
        <v>253</v>
      </c>
      <c r="E549" s="147" t="s">
        <v>1</v>
      </c>
      <c r="F549" s="148" t="s">
        <v>2677</v>
      </c>
      <c r="H549" s="147" t="s">
        <v>1</v>
      </c>
      <c r="I549" s="149"/>
      <c r="L549" s="145"/>
      <c r="M549" s="150"/>
      <c r="T549" s="151"/>
      <c r="AT549" s="147" t="s">
        <v>253</v>
      </c>
      <c r="AU549" s="147" t="s">
        <v>96</v>
      </c>
      <c r="AV549" s="11" t="s">
        <v>94</v>
      </c>
      <c r="AW549" s="11" t="s">
        <v>40</v>
      </c>
      <c r="AX549" s="11" t="s">
        <v>87</v>
      </c>
      <c r="AY549" s="147" t="s">
        <v>245</v>
      </c>
    </row>
    <row r="550" spans="2:65" s="11" customFormat="1" ht="22.5">
      <c r="B550" s="145"/>
      <c r="D550" s="146" t="s">
        <v>253</v>
      </c>
      <c r="E550" s="147" t="s">
        <v>1</v>
      </c>
      <c r="F550" s="148" t="s">
        <v>2734</v>
      </c>
      <c r="H550" s="147" t="s">
        <v>1</v>
      </c>
      <c r="I550" s="149"/>
      <c r="L550" s="145"/>
      <c r="M550" s="150"/>
      <c r="T550" s="151"/>
      <c r="AT550" s="147" t="s">
        <v>253</v>
      </c>
      <c r="AU550" s="147" t="s">
        <v>96</v>
      </c>
      <c r="AV550" s="11" t="s">
        <v>94</v>
      </c>
      <c r="AW550" s="11" t="s">
        <v>40</v>
      </c>
      <c r="AX550" s="11" t="s">
        <v>87</v>
      </c>
      <c r="AY550" s="147" t="s">
        <v>245</v>
      </c>
    </row>
    <row r="551" spans="2:65" s="11" customFormat="1" ht="11.25">
      <c r="B551" s="145"/>
      <c r="D551" s="146" t="s">
        <v>253</v>
      </c>
      <c r="E551" s="147" t="s">
        <v>1</v>
      </c>
      <c r="F551" s="148" t="s">
        <v>2735</v>
      </c>
      <c r="H551" s="147" t="s">
        <v>1</v>
      </c>
      <c r="I551" s="149"/>
      <c r="L551" s="145"/>
      <c r="M551" s="150"/>
      <c r="T551" s="151"/>
      <c r="AT551" s="147" t="s">
        <v>253</v>
      </c>
      <c r="AU551" s="147" t="s">
        <v>96</v>
      </c>
      <c r="AV551" s="11" t="s">
        <v>94</v>
      </c>
      <c r="AW551" s="11" t="s">
        <v>40</v>
      </c>
      <c r="AX551" s="11" t="s">
        <v>87</v>
      </c>
      <c r="AY551" s="147" t="s">
        <v>245</v>
      </c>
    </row>
    <row r="552" spans="2:65" s="12" customFormat="1" ht="11.25">
      <c r="B552" s="152"/>
      <c r="D552" s="146" t="s">
        <v>253</v>
      </c>
      <c r="E552" s="153" t="s">
        <v>1</v>
      </c>
      <c r="F552" s="154" t="s">
        <v>2737</v>
      </c>
      <c r="H552" s="155">
        <v>141.80000000000001</v>
      </c>
      <c r="I552" s="156"/>
      <c r="L552" s="152"/>
      <c r="M552" s="157"/>
      <c r="T552" s="158"/>
      <c r="AT552" s="153" t="s">
        <v>253</v>
      </c>
      <c r="AU552" s="153" t="s">
        <v>96</v>
      </c>
      <c r="AV552" s="12" t="s">
        <v>96</v>
      </c>
      <c r="AW552" s="12" t="s">
        <v>40</v>
      </c>
      <c r="AX552" s="12" t="s">
        <v>87</v>
      </c>
      <c r="AY552" s="153" t="s">
        <v>245</v>
      </c>
    </row>
    <row r="553" spans="2:65" s="15" customFormat="1" ht="11.25">
      <c r="B553" s="177"/>
      <c r="D553" s="146" t="s">
        <v>253</v>
      </c>
      <c r="E553" s="178" t="s">
        <v>1</v>
      </c>
      <c r="F553" s="179" t="s">
        <v>2693</v>
      </c>
      <c r="H553" s="180">
        <v>141.80000000000001</v>
      </c>
      <c r="I553" s="181"/>
      <c r="L553" s="177"/>
      <c r="M553" s="182"/>
      <c r="T553" s="183"/>
      <c r="AT553" s="178" t="s">
        <v>253</v>
      </c>
      <c r="AU553" s="178" t="s">
        <v>96</v>
      </c>
      <c r="AV553" s="15" t="s">
        <v>114</v>
      </c>
      <c r="AW553" s="15" t="s">
        <v>40</v>
      </c>
      <c r="AX553" s="15" t="s">
        <v>87</v>
      </c>
      <c r="AY553" s="178" t="s">
        <v>245</v>
      </c>
    </row>
    <row r="554" spans="2:65" s="13" customFormat="1" ht="11.25">
      <c r="B554" s="159"/>
      <c r="D554" s="146" t="s">
        <v>253</v>
      </c>
      <c r="E554" s="160" t="s">
        <v>1</v>
      </c>
      <c r="F554" s="161" t="s">
        <v>275</v>
      </c>
      <c r="H554" s="162">
        <v>1084.5</v>
      </c>
      <c r="I554" s="163"/>
      <c r="L554" s="159"/>
      <c r="M554" s="164"/>
      <c r="T554" s="165"/>
      <c r="AT554" s="160" t="s">
        <v>253</v>
      </c>
      <c r="AU554" s="160" t="s">
        <v>96</v>
      </c>
      <c r="AV554" s="13" t="s">
        <v>251</v>
      </c>
      <c r="AW554" s="13" t="s">
        <v>40</v>
      </c>
      <c r="AX554" s="13" t="s">
        <v>94</v>
      </c>
      <c r="AY554" s="160" t="s">
        <v>245</v>
      </c>
    </row>
    <row r="555" spans="2:65" s="1" customFormat="1" ht="33" customHeight="1">
      <c r="B555" s="33"/>
      <c r="C555" s="184" t="s">
        <v>469</v>
      </c>
      <c r="D555" s="184" t="s">
        <v>794</v>
      </c>
      <c r="E555" s="185" t="s">
        <v>2738</v>
      </c>
      <c r="F555" s="186" t="s">
        <v>2739</v>
      </c>
      <c r="G555" s="187" t="s">
        <v>249</v>
      </c>
      <c r="H555" s="188">
        <v>1117.0350000000001</v>
      </c>
      <c r="I555" s="189"/>
      <c r="J555" s="190">
        <f>ROUND(I555*H555,2)</f>
        <v>0</v>
      </c>
      <c r="K555" s="186" t="s">
        <v>815</v>
      </c>
      <c r="L555" s="191"/>
      <c r="M555" s="192" t="s">
        <v>1</v>
      </c>
      <c r="N555" s="193" t="s">
        <v>52</v>
      </c>
      <c r="P555" s="141">
        <f>O555*H555</f>
        <v>0</v>
      </c>
      <c r="Q555" s="141">
        <v>0.27</v>
      </c>
      <c r="R555" s="141">
        <f>Q555*H555</f>
        <v>301.59945000000005</v>
      </c>
      <c r="S555" s="141">
        <v>0</v>
      </c>
      <c r="T555" s="142">
        <f>S555*H555</f>
        <v>0</v>
      </c>
      <c r="AR555" s="143" t="s">
        <v>194</v>
      </c>
      <c r="AT555" s="143" t="s">
        <v>794</v>
      </c>
      <c r="AU555" s="143" t="s">
        <v>96</v>
      </c>
      <c r="AY555" s="17" t="s">
        <v>245</v>
      </c>
      <c r="BE555" s="144">
        <f>IF(N555="základní",J555,0)</f>
        <v>0</v>
      </c>
      <c r="BF555" s="144">
        <f>IF(N555="snížená",J555,0)</f>
        <v>0</v>
      </c>
      <c r="BG555" s="144">
        <f>IF(N555="zákl. přenesená",J555,0)</f>
        <v>0</v>
      </c>
      <c r="BH555" s="144">
        <f>IF(N555="sníž. přenesená",J555,0)</f>
        <v>0</v>
      </c>
      <c r="BI555" s="144">
        <f>IF(N555="nulová",J555,0)</f>
        <v>0</v>
      </c>
      <c r="BJ555" s="17" t="s">
        <v>94</v>
      </c>
      <c r="BK555" s="144">
        <f>ROUND(I555*H555,2)</f>
        <v>0</v>
      </c>
      <c r="BL555" s="17" t="s">
        <v>251</v>
      </c>
      <c r="BM555" s="143" t="s">
        <v>2740</v>
      </c>
    </row>
    <row r="556" spans="2:65" s="11" customFormat="1" ht="22.5">
      <c r="B556" s="145"/>
      <c r="D556" s="146" t="s">
        <v>253</v>
      </c>
      <c r="E556" s="147" t="s">
        <v>1</v>
      </c>
      <c r="F556" s="148" t="s">
        <v>2741</v>
      </c>
      <c r="H556" s="147" t="s">
        <v>1</v>
      </c>
      <c r="I556" s="149"/>
      <c r="L556" s="145"/>
      <c r="M556" s="150"/>
      <c r="T556" s="151"/>
      <c r="AT556" s="147" t="s">
        <v>253</v>
      </c>
      <c r="AU556" s="147" t="s">
        <v>96</v>
      </c>
      <c r="AV556" s="11" t="s">
        <v>94</v>
      </c>
      <c r="AW556" s="11" t="s">
        <v>40</v>
      </c>
      <c r="AX556" s="11" t="s">
        <v>87</v>
      </c>
      <c r="AY556" s="147" t="s">
        <v>245</v>
      </c>
    </row>
    <row r="557" spans="2:65" s="11" customFormat="1" ht="22.5">
      <c r="B557" s="145"/>
      <c r="D557" s="146" t="s">
        <v>253</v>
      </c>
      <c r="E557" s="147" t="s">
        <v>1</v>
      </c>
      <c r="F557" s="148" t="s">
        <v>2742</v>
      </c>
      <c r="H557" s="147" t="s">
        <v>1</v>
      </c>
      <c r="I557" s="149"/>
      <c r="L557" s="145"/>
      <c r="M557" s="150"/>
      <c r="T557" s="151"/>
      <c r="AT557" s="147" t="s">
        <v>253</v>
      </c>
      <c r="AU557" s="147" t="s">
        <v>96</v>
      </c>
      <c r="AV557" s="11" t="s">
        <v>94</v>
      </c>
      <c r="AW557" s="11" t="s">
        <v>40</v>
      </c>
      <c r="AX557" s="11" t="s">
        <v>87</v>
      </c>
      <c r="AY557" s="147" t="s">
        <v>245</v>
      </c>
    </row>
    <row r="558" spans="2:65" s="12" customFormat="1" ht="22.5">
      <c r="B558" s="152"/>
      <c r="D558" s="146" t="s">
        <v>253</v>
      </c>
      <c r="E558" s="153" t="s">
        <v>1</v>
      </c>
      <c r="F558" s="154" t="s">
        <v>2743</v>
      </c>
      <c r="H558" s="155">
        <v>970.98099999999999</v>
      </c>
      <c r="I558" s="156"/>
      <c r="L558" s="152"/>
      <c r="M558" s="157"/>
      <c r="T558" s="158"/>
      <c r="AT558" s="153" t="s">
        <v>253</v>
      </c>
      <c r="AU558" s="153" t="s">
        <v>96</v>
      </c>
      <c r="AV558" s="12" t="s">
        <v>96</v>
      </c>
      <c r="AW558" s="12" t="s">
        <v>40</v>
      </c>
      <c r="AX558" s="12" t="s">
        <v>87</v>
      </c>
      <c r="AY558" s="153" t="s">
        <v>245</v>
      </c>
    </row>
    <row r="559" spans="2:65" s="12" customFormat="1" ht="22.5">
      <c r="B559" s="152"/>
      <c r="D559" s="146" t="s">
        <v>253</v>
      </c>
      <c r="E559" s="153" t="s">
        <v>1</v>
      </c>
      <c r="F559" s="154" t="s">
        <v>2744</v>
      </c>
      <c r="H559" s="155">
        <v>146.054</v>
      </c>
      <c r="I559" s="156"/>
      <c r="L559" s="152"/>
      <c r="M559" s="157"/>
      <c r="T559" s="158"/>
      <c r="AT559" s="153" t="s">
        <v>253</v>
      </c>
      <c r="AU559" s="153" t="s">
        <v>96</v>
      </c>
      <c r="AV559" s="12" t="s">
        <v>96</v>
      </c>
      <c r="AW559" s="12" t="s">
        <v>40</v>
      </c>
      <c r="AX559" s="12" t="s">
        <v>87</v>
      </c>
      <c r="AY559" s="153" t="s">
        <v>245</v>
      </c>
    </row>
    <row r="560" spans="2:65" s="13" customFormat="1" ht="11.25">
      <c r="B560" s="159"/>
      <c r="D560" s="146" t="s">
        <v>253</v>
      </c>
      <c r="E560" s="160" t="s">
        <v>1</v>
      </c>
      <c r="F560" s="161" t="s">
        <v>275</v>
      </c>
      <c r="H560" s="162">
        <v>1117.0350000000001</v>
      </c>
      <c r="I560" s="163"/>
      <c r="L560" s="159"/>
      <c r="M560" s="164"/>
      <c r="T560" s="165"/>
      <c r="AT560" s="160" t="s">
        <v>253</v>
      </c>
      <c r="AU560" s="160" t="s">
        <v>96</v>
      </c>
      <c r="AV560" s="13" t="s">
        <v>251</v>
      </c>
      <c r="AW560" s="13" t="s">
        <v>40</v>
      </c>
      <c r="AX560" s="13" t="s">
        <v>94</v>
      </c>
      <c r="AY560" s="160" t="s">
        <v>245</v>
      </c>
    </row>
    <row r="561" spans="2:65" s="10" customFormat="1" ht="22.9" customHeight="1">
      <c r="B561" s="122"/>
      <c r="D561" s="123" t="s">
        <v>86</v>
      </c>
      <c r="E561" s="175" t="s">
        <v>189</v>
      </c>
      <c r="F561" s="175" t="s">
        <v>912</v>
      </c>
      <c r="I561" s="125"/>
      <c r="J561" s="176">
        <f>BK561</f>
        <v>0</v>
      </c>
      <c r="L561" s="122"/>
      <c r="M561" s="127"/>
      <c r="P561" s="128">
        <f>SUM(P562:P671)</f>
        <v>0</v>
      </c>
      <c r="R561" s="128">
        <f>SUM(R562:R671)</f>
        <v>167.01132210999998</v>
      </c>
      <c r="T561" s="129">
        <f>SUM(T562:T671)</f>
        <v>0</v>
      </c>
      <c r="AR561" s="123" t="s">
        <v>94</v>
      </c>
      <c r="AT561" s="130" t="s">
        <v>86</v>
      </c>
      <c r="AU561" s="130" t="s">
        <v>94</v>
      </c>
      <c r="AY561" s="123" t="s">
        <v>245</v>
      </c>
      <c r="BK561" s="131">
        <f>SUM(BK562:BK671)</f>
        <v>0</v>
      </c>
    </row>
    <row r="562" spans="2:65" s="1" customFormat="1" ht="24.2" customHeight="1">
      <c r="B562" s="33"/>
      <c r="C562" s="132" t="s">
        <v>472</v>
      </c>
      <c r="D562" s="132" t="s">
        <v>246</v>
      </c>
      <c r="E562" s="133" t="s">
        <v>2745</v>
      </c>
      <c r="F562" s="134" t="s">
        <v>2746</v>
      </c>
      <c r="G562" s="135" t="s">
        <v>271</v>
      </c>
      <c r="H562" s="136">
        <v>2</v>
      </c>
      <c r="I562" s="137"/>
      <c r="J562" s="138">
        <f>ROUND(I562*H562,2)</f>
        <v>0</v>
      </c>
      <c r="K562" s="134" t="s">
        <v>250</v>
      </c>
      <c r="L562" s="33"/>
      <c r="M562" s="139" t="s">
        <v>1</v>
      </c>
      <c r="N562" s="140" t="s">
        <v>52</v>
      </c>
      <c r="P562" s="141">
        <f>O562*H562</f>
        <v>0</v>
      </c>
      <c r="Q562" s="141">
        <v>7.1900000000000006E-2</v>
      </c>
      <c r="R562" s="141">
        <f>Q562*H562</f>
        <v>0.14380000000000001</v>
      </c>
      <c r="S562" s="141">
        <v>0</v>
      </c>
      <c r="T562" s="142">
        <f>S562*H562</f>
        <v>0</v>
      </c>
      <c r="AR562" s="143" t="s">
        <v>251</v>
      </c>
      <c r="AT562" s="143" t="s">
        <v>246</v>
      </c>
      <c r="AU562" s="143" t="s">
        <v>96</v>
      </c>
      <c r="AY562" s="17" t="s">
        <v>245</v>
      </c>
      <c r="BE562" s="144">
        <f>IF(N562="základní",J562,0)</f>
        <v>0</v>
      </c>
      <c r="BF562" s="144">
        <f>IF(N562="snížená",J562,0)</f>
        <v>0</v>
      </c>
      <c r="BG562" s="144">
        <f>IF(N562="zákl. přenesená",J562,0)</f>
        <v>0</v>
      </c>
      <c r="BH562" s="144">
        <f>IF(N562="sníž. přenesená",J562,0)</f>
        <v>0</v>
      </c>
      <c r="BI562" s="144">
        <f>IF(N562="nulová",J562,0)</f>
        <v>0</v>
      </c>
      <c r="BJ562" s="17" t="s">
        <v>94</v>
      </c>
      <c r="BK562" s="144">
        <f>ROUND(I562*H562,2)</f>
        <v>0</v>
      </c>
      <c r="BL562" s="17" t="s">
        <v>251</v>
      </c>
      <c r="BM562" s="143" t="s">
        <v>915</v>
      </c>
    </row>
    <row r="563" spans="2:65" s="11" customFormat="1" ht="22.5">
      <c r="B563" s="145"/>
      <c r="D563" s="146" t="s">
        <v>253</v>
      </c>
      <c r="E563" s="147" t="s">
        <v>1</v>
      </c>
      <c r="F563" s="148" t="s">
        <v>2462</v>
      </c>
      <c r="H563" s="147" t="s">
        <v>1</v>
      </c>
      <c r="I563" s="149"/>
      <c r="L563" s="145"/>
      <c r="M563" s="150"/>
      <c r="T563" s="151"/>
      <c r="AT563" s="147" t="s">
        <v>253</v>
      </c>
      <c r="AU563" s="147" t="s">
        <v>96</v>
      </c>
      <c r="AV563" s="11" t="s">
        <v>94</v>
      </c>
      <c r="AW563" s="11" t="s">
        <v>40</v>
      </c>
      <c r="AX563" s="11" t="s">
        <v>87</v>
      </c>
      <c r="AY563" s="147" t="s">
        <v>245</v>
      </c>
    </row>
    <row r="564" spans="2:65" s="11" customFormat="1" ht="22.5">
      <c r="B564" s="145"/>
      <c r="D564" s="146" t="s">
        <v>253</v>
      </c>
      <c r="E564" s="147" t="s">
        <v>1</v>
      </c>
      <c r="F564" s="148" t="s">
        <v>2747</v>
      </c>
      <c r="H564" s="147" t="s">
        <v>1</v>
      </c>
      <c r="I564" s="149"/>
      <c r="L564" s="145"/>
      <c r="M564" s="150"/>
      <c r="T564" s="151"/>
      <c r="AT564" s="147" t="s">
        <v>253</v>
      </c>
      <c r="AU564" s="147" t="s">
        <v>96</v>
      </c>
      <c r="AV564" s="11" t="s">
        <v>94</v>
      </c>
      <c r="AW564" s="11" t="s">
        <v>40</v>
      </c>
      <c r="AX564" s="11" t="s">
        <v>87</v>
      </c>
      <c r="AY564" s="147" t="s">
        <v>245</v>
      </c>
    </row>
    <row r="565" spans="2:65" s="12" customFormat="1" ht="22.5">
      <c r="B565" s="152"/>
      <c r="D565" s="146" t="s">
        <v>253</v>
      </c>
      <c r="E565" s="153" t="s">
        <v>1</v>
      </c>
      <c r="F565" s="154" t="s">
        <v>2748</v>
      </c>
      <c r="H565" s="155">
        <v>2</v>
      </c>
      <c r="I565" s="156"/>
      <c r="L565" s="152"/>
      <c r="M565" s="157"/>
      <c r="T565" s="158"/>
      <c r="AT565" s="153" t="s">
        <v>253</v>
      </c>
      <c r="AU565" s="153" t="s">
        <v>96</v>
      </c>
      <c r="AV565" s="12" t="s">
        <v>96</v>
      </c>
      <c r="AW565" s="12" t="s">
        <v>40</v>
      </c>
      <c r="AX565" s="12" t="s">
        <v>87</v>
      </c>
      <c r="AY565" s="153" t="s">
        <v>245</v>
      </c>
    </row>
    <row r="566" spans="2:65" s="11" customFormat="1" ht="11.25">
      <c r="B566" s="145"/>
      <c r="D566" s="146" t="s">
        <v>253</v>
      </c>
      <c r="E566" s="147" t="s">
        <v>1</v>
      </c>
      <c r="F566" s="148" t="s">
        <v>2464</v>
      </c>
      <c r="H566" s="147" t="s">
        <v>1</v>
      </c>
      <c r="I566" s="149"/>
      <c r="L566" s="145"/>
      <c r="M566" s="150"/>
      <c r="T566" s="151"/>
      <c r="AT566" s="147" t="s">
        <v>253</v>
      </c>
      <c r="AU566" s="147" t="s">
        <v>96</v>
      </c>
      <c r="AV566" s="11" t="s">
        <v>94</v>
      </c>
      <c r="AW566" s="11" t="s">
        <v>40</v>
      </c>
      <c r="AX566" s="11" t="s">
        <v>87</v>
      </c>
      <c r="AY566" s="147" t="s">
        <v>245</v>
      </c>
    </row>
    <row r="567" spans="2:65" s="13" customFormat="1" ht="11.25">
      <c r="B567" s="159"/>
      <c r="D567" s="146" t="s">
        <v>253</v>
      </c>
      <c r="E567" s="160" t="s">
        <v>2441</v>
      </c>
      <c r="F567" s="161" t="s">
        <v>275</v>
      </c>
      <c r="H567" s="162">
        <v>2</v>
      </c>
      <c r="I567" s="163"/>
      <c r="L567" s="159"/>
      <c r="M567" s="164"/>
      <c r="T567" s="165"/>
      <c r="AT567" s="160" t="s">
        <v>253</v>
      </c>
      <c r="AU567" s="160" t="s">
        <v>96</v>
      </c>
      <c r="AV567" s="13" t="s">
        <v>251</v>
      </c>
      <c r="AW567" s="13" t="s">
        <v>40</v>
      </c>
      <c r="AX567" s="13" t="s">
        <v>94</v>
      </c>
      <c r="AY567" s="160" t="s">
        <v>245</v>
      </c>
    </row>
    <row r="568" spans="2:65" s="1" customFormat="1" ht="24.2" customHeight="1">
      <c r="B568" s="33"/>
      <c r="C568" s="132" t="s">
        <v>474</v>
      </c>
      <c r="D568" s="132" t="s">
        <v>246</v>
      </c>
      <c r="E568" s="133" t="s">
        <v>913</v>
      </c>
      <c r="F568" s="134" t="s">
        <v>914</v>
      </c>
      <c r="G568" s="135" t="s">
        <v>271</v>
      </c>
      <c r="H568" s="136">
        <v>2</v>
      </c>
      <c r="I568" s="137"/>
      <c r="J568" s="138">
        <f>ROUND(I568*H568,2)</f>
        <v>0</v>
      </c>
      <c r="K568" s="134" t="s">
        <v>250</v>
      </c>
      <c r="L568" s="33"/>
      <c r="M568" s="139" t="s">
        <v>1</v>
      </c>
      <c r="N568" s="140" t="s">
        <v>52</v>
      </c>
      <c r="P568" s="141">
        <f>O568*H568</f>
        <v>0</v>
      </c>
      <c r="Q568" s="141">
        <v>8.9779999999999999E-2</v>
      </c>
      <c r="R568" s="141">
        <f>Q568*H568</f>
        <v>0.17956</v>
      </c>
      <c r="S568" s="141">
        <v>0</v>
      </c>
      <c r="T568" s="142">
        <f>S568*H568</f>
        <v>0</v>
      </c>
      <c r="AR568" s="143" t="s">
        <v>251</v>
      </c>
      <c r="AT568" s="143" t="s">
        <v>246</v>
      </c>
      <c r="AU568" s="143" t="s">
        <v>96</v>
      </c>
      <c r="AY568" s="17" t="s">
        <v>245</v>
      </c>
      <c r="BE568" s="144">
        <f>IF(N568="základní",J568,0)</f>
        <v>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7" t="s">
        <v>94</v>
      </c>
      <c r="BK568" s="144">
        <f>ROUND(I568*H568,2)</f>
        <v>0</v>
      </c>
      <c r="BL568" s="17" t="s">
        <v>251</v>
      </c>
      <c r="BM568" s="143" t="s">
        <v>2749</v>
      </c>
    </row>
    <row r="569" spans="2:65" s="11" customFormat="1" ht="22.5">
      <c r="B569" s="145"/>
      <c r="D569" s="146" t="s">
        <v>253</v>
      </c>
      <c r="E569" s="147" t="s">
        <v>1</v>
      </c>
      <c r="F569" s="148" t="s">
        <v>2462</v>
      </c>
      <c r="H569" s="147" t="s">
        <v>1</v>
      </c>
      <c r="I569" s="149"/>
      <c r="L569" s="145"/>
      <c r="M569" s="150"/>
      <c r="T569" s="151"/>
      <c r="AT569" s="147" t="s">
        <v>253</v>
      </c>
      <c r="AU569" s="147" t="s">
        <v>96</v>
      </c>
      <c r="AV569" s="11" t="s">
        <v>94</v>
      </c>
      <c r="AW569" s="11" t="s">
        <v>40</v>
      </c>
      <c r="AX569" s="11" t="s">
        <v>87</v>
      </c>
      <c r="AY569" s="147" t="s">
        <v>245</v>
      </c>
    </row>
    <row r="570" spans="2:65" s="12" customFormat="1" ht="11.25">
      <c r="B570" s="152"/>
      <c r="D570" s="146" t="s">
        <v>253</v>
      </c>
      <c r="E570" s="153" t="s">
        <v>1</v>
      </c>
      <c r="F570" s="154" t="s">
        <v>2441</v>
      </c>
      <c r="H570" s="155">
        <v>2</v>
      </c>
      <c r="I570" s="156"/>
      <c r="L570" s="152"/>
      <c r="M570" s="157"/>
      <c r="T570" s="158"/>
      <c r="AT570" s="153" t="s">
        <v>253</v>
      </c>
      <c r="AU570" s="153" t="s">
        <v>96</v>
      </c>
      <c r="AV570" s="12" t="s">
        <v>96</v>
      </c>
      <c r="AW570" s="12" t="s">
        <v>40</v>
      </c>
      <c r="AX570" s="12" t="s">
        <v>94</v>
      </c>
      <c r="AY570" s="153" t="s">
        <v>245</v>
      </c>
    </row>
    <row r="571" spans="2:65" s="1" customFormat="1" ht="24.2" customHeight="1">
      <c r="B571" s="33"/>
      <c r="C571" s="132" t="s">
        <v>477</v>
      </c>
      <c r="D571" s="132" t="s">
        <v>246</v>
      </c>
      <c r="E571" s="133" t="s">
        <v>2750</v>
      </c>
      <c r="F571" s="134" t="s">
        <v>2751</v>
      </c>
      <c r="G571" s="135" t="s">
        <v>271</v>
      </c>
      <c r="H571" s="136">
        <v>3</v>
      </c>
      <c r="I571" s="137"/>
      <c r="J571" s="138">
        <f>ROUND(I571*H571,2)</f>
        <v>0</v>
      </c>
      <c r="K571" s="134" t="s">
        <v>250</v>
      </c>
      <c r="L571" s="33"/>
      <c r="M571" s="139" t="s">
        <v>1</v>
      </c>
      <c r="N571" s="140" t="s">
        <v>52</v>
      </c>
      <c r="P571" s="141">
        <f>O571*H571</f>
        <v>0</v>
      </c>
      <c r="Q571" s="141">
        <v>0.12095</v>
      </c>
      <c r="R571" s="141">
        <f>Q571*H571</f>
        <v>0.36285000000000001</v>
      </c>
      <c r="S571" s="141">
        <v>0</v>
      </c>
      <c r="T571" s="142">
        <f>S571*H571</f>
        <v>0</v>
      </c>
      <c r="AR571" s="143" t="s">
        <v>251</v>
      </c>
      <c r="AT571" s="143" t="s">
        <v>246</v>
      </c>
      <c r="AU571" s="143" t="s">
        <v>96</v>
      </c>
      <c r="AY571" s="17" t="s">
        <v>245</v>
      </c>
      <c r="BE571" s="144">
        <f>IF(N571="základní",J571,0)</f>
        <v>0</v>
      </c>
      <c r="BF571" s="144">
        <f>IF(N571="snížená",J571,0)</f>
        <v>0</v>
      </c>
      <c r="BG571" s="144">
        <f>IF(N571="zákl. přenesená",J571,0)</f>
        <v>0</v>
      </c>
      <c r="BH571" s="144">
        <f>IF(N571="sníž. přenesená",J571,0)</f>
        <v>0</v>
      </c>
      <c r="BI571" s="144">
        <f>IF(N571="nulová",J571,0)</f>
        <v>0</v>
      </c>
      <c r="BJ571" s="17" t="s">
        <v>94</v>
      </c>
      <c r="BK571" s="144">
        <f>ROUND(I571*H571,2)</f>
        <v>0</v>
      </c>
      <c r="BL571" s="17" t="s">
        <v>251</v>
      </c>
      <c r="BM571" s="143" t="s">
        <v>2752</v>
      </c>
    </row>
    <row r="572" spans="2:65" s="11" customFormat="1" ht="22.5">
      <c r="B572" s="145"/>
      <c r="D572" s="146" t="s">
        <v>253</v>
      </c>
      <c r="E572" s="147" t="s">
        <v>1</v>
      </c>
      <c r="F572" s="148" t="s">
        <v>2462</v>
      </c>
      <c r="H572" s="147" t="s">
        <v>1</v>
      </c>
      <c r="I572" s="149"/>
      <c r="L572" s="145"/>
      <c r="M572" s="150"/>
      <c r="T572" s="151"/>
      <c r="AT572" s="147" t="s">
        <v>253</v>
      </c>
      <c r="AU572" s="147" t="s">
        <v>96</v>
      </c>
      <c r="AV572" s="11" t="s">
        <v>94</v>
      </c>
      <c r="AW572" s="11" t="s">
        <v>40</v>
      </c>
      <c r="AX572" s="11" t="s">
        <v>87</v>
      </c>
      <c r="AY572" s="147" t="s">
        <v>245</v>
      </c>
    </row>
    <row r="573" spans="2:65" s="12" customFormat="1" ht="22.5">
      <c r="B573" s="152"/>
      <c r="D573" s="146" t="s">
        <v>253</v>
      </c>
      <c r="E573" s="153" t="s">
        <v>1</v>
      </c>
      <c r="F573" s="154" t="s">
        <v>2753</v>
      </c>
      <c r="H573" s="155">
        <v>3</v>
      </c>
      <c r="I573" s="156"/>
      <c r="L573" s="152"/>
      <c r="M573" s="157"/>
      <c r="T573" s="158"/>
      <c r="AT573" s="153" t="s">
        <v>253</v>
      </c>
      <c r="AU573" s="153" t="s">
        <v>96</v>
      </c>
      <c r="AV573" s="12" t="s">
        <v>96</v>
      </c>
      <c r="AW573" s="12" t="s">
        <v>40</v>
      </c>
      <c r="AX573" s="12" t="s">
        <v>87</v>
      </c>
      <c r="AY573" s="153" t="s">
        <v>245</v>
      </c>
    </row>
    <row r="574" spans="2:65" s="11" customFormat="1" ht="11.25">
      <c r="B574" s="145"/>
      <c r="D574" s="146" t="s">
        <v>253</v>
      </c>
      <c r="E574" s="147" t="s">
        <v>1</v>
      </c>
      <c r="F574" s="148" t="s">
        <v>2635</v>
      </c>
      <c r="H574" s="147" t="s">
        <v>1</v>
      </c>
      <c r="I574" s="149"/>
      <c r="L574" s="145"/>
      <c r="M574" s="150"/>
      <c r="T574" s="151"/>
      <c r="AT574" s="147" t="s">
        <v>253</v>
      </c>
      <c r="AU574" s="147" t="s">
        <v>96</v>
      </c>
      <c r="AV574" s="11" t="s">
        <v>94</v>
      </c>
      <c r="AW574" s="11" t="s">
        <v>40</v>
      </c>
      <c r="AX574" s="11" t="s">
        <v>87</v>
      </c>
      <c r="AY574" s="147" t="s">
        <v>245</v>
      </c>
    </row>
    <row r="575" spans="2:65" s="13" customFormat="1" ht="11.25">
      <c r="B575" s="159"/>
      <c r="D575" s="146" t="s">
        <v>253</v>
      </c>
      <c r="E575" s="160" t="s">
        <v>1</v>
      </c>
      <c r="F575" s="161" t="s">
        <v>275</v>
      </c>
      <c r="H575" s="162">
        <v>3</v>
      </c>
      <c r="I575" s="163"/>
      <c r="L575" s="159"/>
      <c r="M575" s="164"/>
      <c r="T575" s="165"/>
      <c r="AT575" s="160" t="s">
        <v>253</v>
      </c>
      <c r="AU575" s="160" t="s">
        <v>96</v>
      </c>
      <c r="AV575" s="13" t="s">
        <v>251</v>
      </c>
      <c r="AW575" s="13" t="s">
        <v>40</v>
      </c>
      <c r="AX575" s="13" t="s">
        <v>94</v>
      </c>
      <c r="AY575" s="160" t="s">
        <v>245</v>
      </c>
    </row>
    <row r="576" spans="2:65" s="1" customFormat="1" ht="16.5" customHeight="1">
      <c r="B576" s="33"/>
      <c r="C576" s="184" t="s">
        <v>482</v>
      </c>
      <c r="D576" s="184" t="s">
        <v>794</v>
      </c>
      <c r="E576" s="185" t="s">
        <v>2754</v>
      </c>
      <c r="F576" s="186" t="s">
        <v>2755</v>
      </c>
      <c r="G576" s="187" t="s">
        <v>271</v>
      </c>
      <c r="H576" s="188">
        <v>3.06</v>
      </c>
      <c r="I576" s="189"/>
      <c r="J576" s="190">
        <f>ROUND(I576*H576,2)</f>
        <v>0</v>
      </c>
      <c r="K576" s="186" t="s">
        <v>250</v>
      </c>
      <c r="L576" s="191"/>
      <c r="M576" s="192" t="s">
        <v>1</v>
      </c>
      <c r="N576" s="193" t="s">
        <v>52</v>
      </c>
      <c r="P576" s="141">
        <f>O576*H576</f>
        <v>0</v>
      </c>
      <c r="Q576" s="141">
        <v>4.5999999999999999E-2</v>
      </c>
      <c r="R576" s="141">
        <f>Q576*H576</f>
        <v>0.14076</v>
      </c>
      <c r="S576" s="141">
        <v>0</v>
      </c>
      <c r="T576" s="142">
        <f>S576*H576</f>
        <v>0</v>
      </c>
      <c r="AR576" s="143" t="s">
        <v>194</v>
      </c>
      <c r="AT576" s="143" t="s">
        <v>794</v>
      </c>
      <c r="AU576" s="143" t="s">
        <v>96</v>
      </c>
      <c r="AY576" s="17" t="s">
        <v>245</v>
      </c>
      <c r="BE576" s="144">
        <f>IF(N576="základní",J576,0)</f>
        <v>0</v>
      </c>
      <c r="BF576" s="144">
        <f>IF(N576="snížená",J576,0)</f>
        <v>0</v>
      </c>
      <c r="BG576" s="144">
        <f>IF(N576="zákl. přenesená",J576,0)</f>
        <v>0</v>
      </c>
      <c r="BH576" s="144">
        <f>IF(N576="sníž. přenesená",J576,0)</f>
        <v>0</v>
      </c>
      <c r="BI576" s="144">
        <f>IF(N576="nulová",J576,0)</f>
        <v>0</v>
      </c>
      <c r="BJ576" s="17" t="s">
        <v>94</v>
      </c>
      <c r="BK576" s="144">
        <f>ROUND(I576*H576,2)</f>
        <v>0</v>
      </c>
      <c r="BL576" s="17" t="s">
        <v>251</v>
      </c>
      <c r="BM576" s="143" t="s">
        <v>2756</v>
      </c>
    </row>
    <row r="577" spans="2:65" s="11" customFormat="1" ht="22.5">
      <c r="B577" s="145"/>
      <c r="D577" s="146" t="s">
        <v>253</v>
      </c>
      <c r="E577" s="147" t="s">
        <v>1</v>
      </c>
      <c r="F577" s="148" t="s">
        <v>2462</v>
      </c>
      <c r="H577" s="147" t="s">
        <v>1</v>
      </c>
      <c r="I577" s="149"/>
      <c r="L577" s="145"/>
      <c r="M577" s="150"/>
      <c r="T577" s="151"/>
      <c r="AT577" s="147" t="s">
        <v>253</v>
      </c>
      <c r="AU577" s="147" t="s">
        <v>96</v>
      </c>
      <c r="AV577" s="11" t="s">
        <v>94</v>
      </c>
      <c r="AW577" s="11" t="s">
        <v>40</v>
      </c>
      <c r="AX577" s="11" t="s">
        <v>87</v>
      </c>
      <c r="AY577" s="147" t="s">
        <v>245</v>
      </c>
    </row>
    <row r="578" spans="2:65" s="12" customFormat="1" ht="22.5">
      <c r="B578" s="152"/>
      <c r="D578" s="146" t="s">
        <v>253</v>
      </c>
      <c r="E578" s="153" t="s">
        <v>1</v>
      </c>
      <c r="F578" s="154" t="s">
        <v>2757</v>
      </c>
      <c r="H578" s="155">
        <v>3.06</v>
      </c>
      <c r="I578" s="156"/>
      <c r="L578" s="152"/>
      <c r="M578" s="157"/>
      <c r="T578" s="158"/>
      <c r="AT578" s="153" t="s">
        <v>253</v>
      </c>
      <c r="AU578" s="153" t="s">
        <v>96</v>
      </c>
      <c r="AV578" s="12" t="s">
        <v>96</v>
      </c>
      <c r="AW578" s="12" t="s">
        <v>40</v>
      </c>
      <c r="AX578" s="12" t="s">
        <v>87</v>
      </c>
      <c r="AY578" s="153" t="s">
        <v>245</v>
      </c>
    </row>
    <row r="579" spans="2:65" s="13" customFormat="1" ht="11.25">
      <c r="B579" s="159"/>
      <c r="D579" s="146" t="s">
        <v>253</v>
      </c>
      <c r="E579" s="160" t="s">
        <v>1</v>
      </c>
      <c r="F579" s="161" t="s">
        <v>275</v>
      </c>
      <c r="H579" s="162">
        <v>3.06</v>
      </c>
      <c r="I579" s="163"/>
      <c r="L579" s="159"/>
      <c r="M579" s="164"/>
      <c r="T579" s="165"/>
      <c r="AT579" s="160" t="s">
        <v>253</v>
      </c>
      <c r="AU579" s="160" t="s">
        <v>96</v>
      </c>
      <c r="AV579" s="13" t="s">
        <v>251</v>
      </c>
      <c r="AW579" s="13" t="s">
        <v>40</v>
      </c>
      <c r="AX579" s="13" t="s">
        <v>94</v>
      </c>
      <c r="AY579" s="160" t="s">
        <v>245</v>
      </c>
    </row>
    <row r="580" spans="2:65" s="1" customFormat="1" ht="24.2" customHeight="1">
      <c r="B580" s="33"/>
      <c r="C580" s="132" t="s">
        <v>486</v>
      </c>
      <c r="D580" s="132" t="s">
        <v>246</v>
      </c>
      <c r="E580" s="133" t="s">
        <v>923</v>
      </c>
      <c r="F580" s="134" t="s">
        <v>924</v>
      </c>
      <c r="G580" s="135" t="s">
        <v>271</v>
      </c>
      <c r="H580" s="136">
        <v>2</v>
      </c>
      <c r="I580" s="137"/>
      <c r="J580" s="138">
        <f>ROUND(I580*H580,2)</f>
        <v>0</v>
      </c>
      <c r="K580" s="134" t="s">
        <v>250</v>
      </c>
      <c r="L580" s="33"/>
      <c r="M580" s="139" t="s">
        <v>1</v>
      </c>
      <c r="N580" s="140" t="s">
        <v>52</v>
      </c>
      <c r="P580" s="141">
        <f>O580*H580</f>
        <v>0</v>
      </c>
      <c r="Q580" s="141">
        <v>0.15256</v>
      </c>
      <c r="R580" s="141">
        <f>Q580*H580</f>
        <v>0.30512</v>
      </c>
      <c r="S580" s="141">
        <v>0</v>
      </c>
      <c r="T580" s="142">
        <f>S580*H580</f>
        <v>0</v>
      </c>
      <c r="AR580" s="143" t="s">
        <v>251</v>
      </c>
      <c r="AT580" s="143" t="s">
        <v>246</v>
      </c>
      <c r="AU580" s="143" t="s">
        <v>96</v>
      </c>
      <c r="AY580" s="17" t="s">
        <v>245</v>
      </c>
      <c r="BE580" s="144">
        <f>IF(N580="základní",J580,0)</f>
        <v>0</v>
      </c>
      <c r="BF580" s="144">
        <f>IF(N580="snížená",J580,0)</f>
        <v>0</v>
      </c>
      <c r="BG580" s="144">
        <f>IF(N580="zákl. přenesená",J580,0)</f>
        <v>0</v>
      </c>
      <c r="BH580" s="144">
        <f>IF(N580="sníž. přenesená",J580,0)</f>
        <v>0</v>
      </c>
      <c r="BI580" s="144">
        <f>IF(N580="nulová",J580,0)</f>
        <v>0</v>
      </c>
      <c r="BJ580" s="17" t="s">
        <v>94</v>
      </c>
      <c r="BK580" s="144">
        <f>ROUND(I580*H580,2)</f>
        <v>0</v>
      </c>
      <c r="BL580" s="17" t="s">
        <v>251</v>
      </c>
      <c r="BM580" s="143" t="s">
        <v>2758</v>
      </c>
    </row>
    <row r="581" spans="2:65" s="11" customFormat="1" ht="22.5">
      <c r="B581" s="145"/>
      <c r="D581" s="146" t="s">
        <v>253</v>
      </c>
      <c r="E581" s="147" t="s">
        <v>1</v>
      </c>
      <c r="F581" s="148" t="s">
        <v>2462</v>
      </c>
      <c r="H581" s="147" t="s">
        <v>1</v>
      </c>
      <c r="I581" s="149"/>
      <c r="L581" s="145"/>
      <c r="M581" s="150"/>
      <c r="T581" s="151"/>
      <c r="AT581" s="147" t="s">
        <v>253</v>
      </c>
      <c r="AU581" s="147" t="s">
        <v>96</v>
      </c>
      <c r="AV581" s="11" t="s">
        <v>94</v>
      </c>
      <c r="AW581" s="11" t="s">
        <v>40</v>
      </c>
      <c r="AX581" s="11" t="s">
        <v>87</v>
      </c>
      <c r="AY581" s="147" t="s">
        <v>245</v>
      </c>
    </row>
    <row r="582" spans="2:65" s="12" customFormat="1" ht="22.5">
      <c r="B582" s="152"/>
      <c r="D582" s="146" t="s">
        <v>253</v>
      </c>
      <c r="E582" s="153" t="s">
        <v>1</v>
      </c>
      <c r="F582" s="154" t="s">
        <v>2759</v>
      </c>
      <c r="H582" s="155">
        <v>2</v>
      </c>
      <c r="I582" s="156"/>
      <c r="L582" s="152"/>
      <c r="M582" s="157"/>
      <c r="T582" s="158"/>
      <c r="AT582" s="153" t="s">
        <v>253</v>
      </c>
      <c r="AU582" s="153" t="s">
        <v>96</v>
      </c>
      <c r="AV582" s="12" t="s">
        <v>96</v>
      </c>
      <c r="AW582" s="12" t="s">
        <v>40</v>
      </c>
      <c r="AX582" s="12" t="s">
        <v>87</v>
      </c>
      <c r="AY582" s="153" t="s">
        <v>245</v>
      </c>
    </row>
    <row r="583" spans="2:65" s="11" customFormat="1" ht="11.25">
      <c r="B583" s="145"/>
      <c r="D583" s="146" t="s">
        <v>253</v>
      </c>
      <c r="E583" s="147" t="s">
        <v>1</v>
      </c>
      <c r="F583" s="148" t="s">
        <v>2635</v>
      </c>
      <c r="H583" s="147" t="s">
        <v>1</v>
      </c>
      <c r="I583" s="149"/>
      <c r="L583" s="145"/>
      <c r="M583" s="150"/>
      <c r="T583" s="151"/>
      <c r="AT583" s="147" t="s">
        <v>253</v>
      </c>
      <c r="AU583" s="147" t="s">
        <v>96</v>
      </c>
      <c r="AV583" s="11" t="s">
        <v>94</v>
      </c>
      <c r="AW583" s="11" t="s">
        <v>40</v>
      </c>
      <c r="AX583" s="11" t="s">
        <v>87</v>
      </c>
      <c r="AY583" s="147" t="s">
        <v>245</v>
      </c>
    </row>
    <row r="584" spans="2:65" s="13" customFormat="1" ht="11.25">
      <c r="B584" s="159"/>
      <c r="D584" s="146" t="s">
        <v>253</v>
      </c>
      <c r="E584" s="160" t="s">
        <v>1</v>
      </c>
      <c r="F584" s="161" t="s">
        <v>275</v>
      </c>
      <c r="H584" s="162">
        <v>2</v>
      </c>
      <c r="I584" s="163"/>
      <c r="L584" s="159"/>
      <c r="M584" s="164"/>
      <c r="T584" s="165"/>
      <c r="AT584" s="160" t="s">
        <v>253</v>
      </c>
      <c r="AU584" s="160" t="s">
        <v>96</v>
      </c>
      <c r="AV584" s="13" t="s">
        <v>251</v>
      </c>
      <c r="AW584" s="13" t="s">
        <v>40</v>
      </c>
      <c r="AX584" s="13" t="s">
        <v>94</v>
      </c>
      <c r="AY584" s="160" t="s">
        <v>245</v>
      </c>
    </row>
    <row r="585" spans="2:65" s="1" customFormat="1" ht="16.5" customHeight="1">
      <c r="B585" s="33"/>
      <c r="C585" s="184" t="s">
        <v>500</v>
      </c>
      <c r="D585" s="184" t="s">
        <v>794</v>
      </c>
      <c r="E585" s="185" t="s">
        <v>2760</v>
      </c>
      <c r="F585" s="186" t="s">
        <v>2761</v>
      </c>
      <c r="G585" s="187" t="s">
        <v>271</v>
      </c>
      <c r="H585" s="188">
        <v>2.04</v>
      </c>
      <c r="I585" s="189"/>
      <c r="J585" s="190">
        <f>ROUND(I585*H585,2)</f>
        <v>0</v>
      </c>
      <c r="K585" s="186" t="s">
        <v>250</v>
      </c>
      <c r="L585" s="191"/>
      <c r="M585" s="192" t="s">
        <v>1</v>
      </c>
      <c r="N585" s="193" t="s">
        <v>52</v>
      </c>
      <c r="P585" s="141">
        <f>O585*H585</f>
        <v>0</v>
      </c>
      <c r="Q585" s="141">
        <v>0.125</v>
      </c>
      <c r="R585" s="141">
        <f>Q585*H585</f>
        <v>0.255</v>
      </c>
      <c r="S585" s="141">
        <v>0</v>
      </c>
      <c r="T585" s="142">
        <f>S585*H585</f>
        <v>0</v>
      </c>
      <c r="AR585" s="143" t="s">
        <v>194</v>
      </c>
      <c r="AT585" s="143" t="s">
        <v>794</v>
      </c>
      <c r="AU585" s="143" t="s">
        <v>96</v>
      </c>
      <c r="AY585" s="17" t="s">
        <v>245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7" t="s">
        <v>94</v>
      </c>
      <c r="BK585" s="144">
        <f>ROUND(I585*H585,2)</f>
        <v>0</v>
      </c>
      <c r="BL585" s="17" t="s">
        <v>251</v>
      </c>
      <c r="BM585" s="143" t="s">
        <v>2762</v>
      </c>
    </row>
    <row r="586" spans="2:65" s="11" customFormat="1" ht="22.5">
      <c r="B586" s="145"/>
      <c r="D586" s="146" t="s">
        <v>253</v>
      </c>
      <c r="E586" s="147" t="s">
        <v>1</v>
      </c>
      <c r="F586" s="148" t="s">
        <v>2462</v>
      </c>
      <c r="H586" s="147" t="s">
        <v>1</v>
      </c>
      <c r="I586" s="149"/>
      <c r="L586" s="145"/>
      <c r="M586" s="150"/>
      <c r="T586" s="151"/>
      <c r="AT586" s="147" t="s">
        <v>253</v>
      </c>
      <c r="AU586" s="147" t="s">
        <v>96</v>
      </c>
      <c r="AV586" s="11" t="s">
        <v>94</v>
      </c>
      <c r="AW586" s="11" t="s">
        <v>40</v>
      </c>
      <c r="AX586" s="11" t="s">
        <v>87</v>
      </c>
      <c r="AY586" s="147" t="s">
        <v>245</v>
      </c>
    </row>
    <row r="587" spans="2:65" s="12" customFormat="1" ht="22.5">
      <c r="B587" s="152"/>
      <c r="D587" s="146" t="s">
        <v>253</v>
      </c>
      <c r="E587" s="153" t="s">
        <v>1</v>
      </c>
      <c r="F587" s="154" t="s">
        <v>2763</v>
      </c>
      <c r="H587" s="155">
        <v>2.04</v>
      </c>
      <c r="I587" s="156"/>
      <c r="L587" s="152"/>
      <c r="M587" s="157"/>
      <c r="T587" s="158"/>
      <c r="AT587" s="153" t="s">
        <v>253</v>
      </c>
      <c r="AU587" s="153" t="s">
        <v>96</v>
      </c>
      <c r="AV587" s="12" t="s">
        <v>96</v>
      </c>
      <c r="AW587" s="12" t="s">
        <v>40</v>
      </c>
      <c r="AX587" s="12" t="s">
        <v>87</v>
      </c>
      <c r="AY587" s="153" t="s">
        <v>245</v>
      </c>
    </row>
    <row r="588" spans="2:65" s="13" customFormat="1" ht="11.25">
      <c r="B588" s="159"/>
      <c r="D588" s="146" t="s">
        <v>253</v>
      </c>
      <c r="E588" s="160" t="s">
        <v>1</v>
      </c>
      <c r="F588" s="161" t="s">
        <v>275</v>
      </c>
      <c r="H588" s="162">
        <v>2.04</v>
      </c>
      <c r="I588" s="163"/>
      <c r="L588" s="159"/>
      <c r="M588" s="164"/>
      <c r="T588" s="165"/>
      <c r="AT588" s="160" t="s">
        <v>253</v>
      </c>
      <c r="AU588" s="160" t="s">
        <v>96</v>
      </c>
      <c r="AV588" s="13" t="s">
        <v>251</v>
      </c>
      <c r="AW588" s="13" t="s">
        <v>40</v>
      </c>
      <c r="AX588" s="13" t="s">
        <v>94</v>
      </c>
      <c r="AY588" s="160" t="s">
        <v>245</v>
      </c>
    </row>
    <row r="589" spans="2:65" s="1" customFormat="1" ht="24.2" customHeight="1">
      <c r="B589" s="33"/>
      <c r="C589" s="132" t="s">
        <v>505</v>
      </c>
      <c r="D589" s="132" t="s">
        <v>246</v>
      </c>
      <c r="E589" s="133" t="s">
        <v>923</v>
      </c>
      <c r="F589" s="134" t="s">
        <v>924</v>
      </c>
      <c r="G589" s="135" t="s">
        <v>271</v>
      </c>
      <c r="H589" s="136">
        <v>970.8</v>
      </c>
      <c r="I589" s="137"/>
      <c r="J589" s="138">
        <f>ROUND(I589*H589,2)</f>
        <v>0</v>
      </c>
      <c r="K589" s="134" t="s">
        <v>250</v>
      </c>
      <c r="L589" s="33"/>
      <c r="M589" s="139" t="s">
        <v>1</v>
      </c>
      <c r="N589" s="140" t="s">
        <v>52</v>
      </c>
      <c r="P589" s="141">
        <f>O589*H589</f>
        <v>0</v>
      </c>
      <c r="Q589" s="141">
        <v>0.15256</v>
      </c>
      <c r="R589" s="141">
        <f>Q589*H589</f>
        <v>148.10524799999999</v>
      </c>
      <c r="S589" s="141">
        <v>0</v>
      </c>
      <c r="T589" s="142">
        <f>S589*H589</f>
        <v>0</v>
      </c>
      <c r="AR589" s="143" t="s">
        <v>251</v>
      </c>
      <c r="AT589" s="143" t="s">
        <v>246</v>
      </c>
      <c r="AU589" s="143" t="s">
        <v>96</v>
      </c>
      <c r="AY589" s="17" t="s">
        <v>245</v>
      </c>
      <c r="BE589" s="144">
        <f>IF(N589="základní",J589,0)</f>
        <v>0</v>
      </c>
      <c r="BF589" s="144">
        <f>IF(N589="snížená",J589,0)</f>
        <v>0</v>
      </c>
      <c r="BG589" s="144">
        <f>IF(N589="zákl. přenesená",J589,0)</f>
        <v>0</v>
      </c>
      <c r="BH589" s="144">
        <f>IF(N589="sníž. přenesená",J589,0)</f>
        <v>0</v>
      </c>
      <c r="BI589" s="144">
        <f>IF(N589="nulová",J589,0)</f>
        <v>0</v>
      </c>
      <c r="BJ589" s="17" t="s">
        <v>94</v>
      </c>
      <c r="BK589" s="144">
        <f>ROUND(I589*H589,2)</f>
        <v>0</v>
      </c>
      <c r="BL589" s="17" t="s">
        <v>251</v>
      </c>
      <c r="BM589" s="143" t="s">
        <v>925</v>
      </c>
    </row>
    <row r="590" spans="2:65" s="11" customFormat="1" ht="22.5">
      <c r="B590" s="145"/>
      <c r="D590" s="146" t="s">
        <v>253</v>
      </c>
      <c r="E590" s="147" t="s">
        <v>1</v>
      </c>
      <c r="F590" s="148" t="s">
        <v>926</v>
      </c>
      <c r="H590" s="147" t="s">
        <v>1</v>
      </c>
      <c r="I590" s="149"/>
      <c r="L590" s="145"/>
      <c r="M590" s="150"/>
      <c r="T590" s="151"/>
      <c r="AT590" s="147" t="s">
        <v>253</v>
      </c>
      <c r="AU590" s="147" t="s">
        <v>96</v>
      </c>
      <c r="AV590" s="11" t="s">
        <v>94</v>
      </c>
      <c r="AW590" s="11" t="s">
        <v>40</v>
      </c>
      <c r="AX590" s="11" t="s">
        <v>87</v>
      </c>
      <c r="AY590" s="147" t="s">
        <v>245</v>
      </c>
    </row>
    <row r="591" spans="2:65" s="11" customFormat="1" ht="22.5">
      <c r="B591" s="145"/>
      <c r="D591" s="146" t="s">
        <v>253</v>
      </c>
      <c r="E591" s="147" t="s">
        <v>1</v>
      </c>
      <c r="F591" s="148" t="s">
        <v>2764</v>
      </c>
      <c r="H591" s="147" t="s">
        <v>1</v>
      </c>
      <c r="I591" s="149"/>
      <c r="L591" s="145"/>
      <c r="M591" s="150"/>
      <c r="T591" s="151"/>
      <c r="AT591" s="147" t="s">
        <v>253</v>
      </c>
      <c r="AU591" s="147" t="s">
        <v>96</v>
      </c>
      <c r="AV591" s="11" t="s">
        <v>94</v>
      </c>
      <c r="AW591" s="11" t="s">
        <v>40</v>
      </c>
      <c r="AX591" s="11" t="s">
        <v>87</v>
      </c>
      <c r="AY591" s="147" t="s">
        <v>245</v>
      </c>
    </row>
    <row r="592" spans="2:65" s="12" customFormat="1" ht="11.25">
      <c r="B592" s="152"/>
      <c r="D592" s="146" t="s">
        <v>253</v>
      </c>
      <c r="E592" s="153" t="s">
        <v>1</v>
      </c>
      <c r="F592" s="154" t="s">
        <v>2765</v>
      </c>
      <c r="H592" s="155">
        <v>1163.7</v>
      </c>
      <c r="I592" s="156"/>
      <c r="L592" s="152"/>
      <c r="M592" s="157"/>
      <c r="T592" s="158"/>
      <c r="AT592" s="153" t="s">
        <v>253</v>
      </c>
      <c r="AU592" s="153" t="s">
        <v>96</v>
      </c>
      <c r="AV592" s="12" t="s">
        <v>96</v>
      </c>
      <c r="AW592" s="12" t="s">
        <v>40</v>
      </c>
      <c r="AX592" s="12" t="s">
        <v>87</v>
      </c>
      <c r="AY592" s="153" t="s">
        <v>245</v>
      </c>
    </row>
    <row r="593" spans="2:65" s="11" customFormat="1" ht="11.25">
      <c r="B593" s="145"/>
      <c r="D593" s="146" t="s">
        <v>253</v>
      </c>
      <c r="E593" s="147" t="s">
        <v>1</v>
      </c>
      <c r="F593" s="148" t="s">
        <v>2766</v>
      </c>
      <c r="H593" s="147" t="s">
        <v>1</v>
      </c>
      <c r="I593" s="149"/>
      <c r="L593" s="145"/>
      <c r="M593" s="150"/>
      <c r="T593" s="151"/>
      <c r="AT593" s="147" t="s">
        <v>253</v>
      </c>
      <c r="AU593" s="147" t="s">
        <v>96</v>
      </c>
      <c r="AV593" s="11" t="s">
        <v>94</v>
      </c>
      <c r="AW593" s="11" t="s">
        <v>40</v>
      </c>
      <c r="AX593" s="11" t="s">
        <v>87</v>
      </c>
      <c r="AY593" s="147" t="s">
        <v>245</v>
      </c>
    </row>
    <row r="594" spans="2:65" s="12" customFormat="1" ht="22.5">
      <c r="B594" s="152"/>
      <c r="D594" s="146" t="s">
        <v>253</v>
      </c>
      <c r="E594" s="153" t="s">
        <v>1</v>
      </c>
      <c r="F594" s="154" t="s">
        <v>2767</v>
      </c>
      <c r="H594" s="155">
        <v>-180.7</v>
      </c>
      <c r="I594" s="156"/>
      <c r="L594" s="152"/>
      <c r="M594" s="157"/>
      <c r="T594" s="158"/>
      <c r="AT594" s="153" t="s">
        <v>253</v>
      </c>
      <c r="AU594" s="153" t="s">
        <v>96</v>
      </c>
      <c r="AV594" s="12" t="s">
        <v>96</v>
      </c>
      <c r="AW594" s="12" t="s">
        <v>40</v>
      </c>
      <c r="AX594" s="12" t="s">
        <v>87</v>
      </c>
      <c r="AY594" s="153" t="s">
        <v>245</v>
      </c>
    </row>
    <row r="595" spans="2:65" s="12" customFormat="1" ht="22.5">
      <c r="B595" s="152"/>
      <c r="D595" s="146" t="s">
        <v>253</v>
      </c>
      <c r="E595" s="153" t="s">
        <v>1</v>
      </c>
      <c r="F595" s="154" t="s">
        <v>2768</v>
      </c>
      <c r="H595" s="155">
        <v>-12.2</v>
      </c>
      <c r="I595" s="156"/>
      <c r="L595" s="152"/>
      <c r="M595" s="157"/>
      <c r="T595" s="158"/>
      <c r="AT595" s="153" t="s">
        <v>253</v>
      </c>
      <c r="AU595" s="153" t="s">
        <v>96</v>
      </c>
      <c r="AV595" s="12" t="s">
        <v>96</v>
      </c>
      <c r="AW595" s="12" t="s">
        <v>40</v>
      </c>
      <c r="AX595" s="12" t="s">
        <v>87</v>
      </c>
      <c r="AY595" s="153" t="s">
        <v>245</v>
      </c>
    </row>
    <row r="596" spans="2:65" s="15" customFormat="1" ht="11.25">
      <c r="B596" s="177"/>
      <c r="D596" s="146" t="s">
        <v>253</v>
      </c>
      <c r="E596" s="178" t="s">
        <v>2769</v>
      </c>
      <c r="F596" s="179" t="s">
        <v>695</v>
      </c>
      <c r="H596" s="180">
        <v>970.8</v>
      </c>
      <c r="I596" s="181"/>
      <c r="L596" s="177"/>
      <c r="M596" s="182"/>
      <c r="T596" s="183"/>
      <c r="AT596" s="178" t="s">
        <v>253</v>
      </c>
      <c r="AU596" s="178" t="s">
        <v>96</v>
      </c>
      <c r="AV596" s="15" t="s">
        <v>114</v>
      </c>
      <c r="AW596" s="15" t="s">
        <v>40</v>
      </c>
      <c r="AX596" s="15" t="s">
        <v>87</v>
      </c>
      <c r="AY596" s="178" t="s">
        <v>245</v>
      </c>
    </row>
    <row r="597" spans="2:65" s="13" customFormat="1" ht="11.25">
      <c r="B597" s="159"/>
      <c r="D597" s="146" t="s">
        <v>253</v>
      </c>
      <c r="E597" s="160" t="s">
        <v>1</v>
      </c>
      <c r="F597" s="161" t="s">
        <v>275</v>
      </c>
      <c r="H597" s="162">
        <v>970.8</v>
      </c>
      <c r="I597" s="163"/>
      <c r="L597" s="159"/>
      <c r="M597" s="164"/>
      <c r="T597" s="165"/>
      <c r="AT597" s="160" t="s">
        <v>253</v>
      </c>
      <c r="AU597" s="160" t="s">
        <v>96</v>
      </c>
      <c r="AV597" s="13" t="s">
        <v>251</v>
      </c>
      <c r="AW597" s="13" t="s">
        <v>40</v>
      </c>
      <c r="AX597" s="13" t="s">
        <v>94</v>
      </c>
      <c r="AY597" s="160" t="s">
        <v>245</v>
      </c>
    </row>
    <row r="598" spans="2:65" s="1" customFormat="1" ht="24.2" customHeight="1">
      <c r="B598" s="33"/>
      <c r="C598" s="184" t="s">
        <v>509</v>
      </c>
      <c r="D598" s="184" t="s">
        <v>794</v>
      </c>
      <c r="E598" s="185" t="s">
        <v>932</v>
      </c>
      <c r="F598" s="186" t="s">
        <v>933</v>
      </c>
      <c r="G598" s="187" t="s">
        <v>271</v>
      </c>
      <c r="H598" s="188">
        <v>69.516000000000005</v>
      </c>
      <c r="I598" s="189"/>
      <c r="J598" s="190">
        <f>ROUND(I598*H598,2)</f>
        <v>0</v>
      </c>
      <c r="K598" s="186" t="s">
        <v>815</v>
      </c>
      <c r="L598" s="191"/>
      <c r="M598" s="192" t="s">
        <v>1</v>
      </c>
      <c r="N598" s="193" t="s">
        <v>52</v>
      </c>
      <c r="P598" s="141">
        <f>O598*H598</f>
        <v>0</v>
      </c>
      <c r="Q598" s="141">
        <v>5.2999999999999999E-2</v>
      </c>
      <c r="R598" s="141">
        <f>Q598*H598</f>
        <v>3.6843480000000004</v>
      </c>
      <c r="S598" s="141">
        <v>0</v>
      </c>
      <c r="T598" s="142">
        <f>S598*H598</f>
        <v>0</v>
      </c>
      <c r="AR598" s="143" t="s">
        <v>194</v>
      </c>
      <c r="AT598" s="143" t="s">
        <v>794</v>
      </c>
      <c r="AU598" s="143" t="s">
        <v>96</v>
      </c>
      <c r="AY598" s="17" t="s">
        <v>245</v>
      </c>
      <c r="BE598" s="144">
        <f>IF(N598="základní",J598,0)</f>
        <v>0</v>
      </c>
      <c r="BF598" s="144">
        <f>IF(N598="snížená",J598,0)</f>
        <v>0</v>
      </c>
      <c r="BG598" s="144">
        <f>IF(N598="zákl. přenesená",J598,0)</f>
        <v>0</v>
      </c>
      <c r="BH598" s="144">
        <f>IF(N598="sníž. přenesená",J598,0)</f>
        <v>0</v>
      </c>
      <c r="BI598" s="144">
        <f>IF(N598="nulová",J598,0)</f>
        <v>0</v>
      </c>
      <c r="BJ598" s="17" t="s">
        <v>94</v>
      </c>
      <c r="BK598" s="144">
        <f>ROUND(I598*H598,2)</f>
        <v>0</v>
      </c>
      <c r="BL598" s="17" t="s">
        <v>251</v>
      </c>
      <c r="BM598" s="143" t="s">
        <v>934</v>
      </c>
    </row>
    <row r="599" spans="2:65" s="11" customFormat="1" ht="11.25">
      <c r="B599" s="145"/>
      <c r="D599" s="146" t="s">
        <v>253</v>
      </c>
      <c r="E599" s="147" t="s">
        <v>1</v>
      </c>
      <c r="F599" s="148" t="s">
        <v>935</v>
      </c>
      <c r="H599" s="147" t="s">
        <v>1</v>
      </c>
      <c r="I599" s="149"/>
      <c r="L599" s="145"/>
      <c r="M599" s="150"/>
      <c r="T599" s="151"/>
      <c r="AT599" s="147" t="s">
        <v>253</v>
      </c>
      <c r="AU599" s="147" t="s">
        <v>96</v>
      </c>
      <c r="AV599" s="11" t="s">
        <v>94</v>
      </c>
      <c r="AW599" s="11" t="s">
        <v>40</v>
      </c>
      <c r="AX599" s="11" t="s">
        <v>87</v>
      </c>
      <c r="AY599" s="147" t="s">
        <v>245</v>
      </c>
    </row>
    <row r="600" spans="2:65" s="12" customFormat="1" ht="22.5">
      <c r="B600" s="152"/>
      <c r="D600" s="146" t="s">
        <v>253</v>
      </c>
      <c r="E600" s="153" t="s">
        <v>1</v>
      </c>
      <c r="F600" s="154" t="s">
        <v>2770</v>
      </c>
      <c r="H600" s="155">
        <v>1186.9739999999999</v>
      </c>
      <c r="I600" s="156"/>
      <c r="L600" s="152"/>
      <c r="M600" s="157"/>
      <c r="T600" s="158"/>
      <c r="AT600" s="153" t="s">
        <v>253</v>
      </c>
      <c r="AU600" s="153" t="s">
        <v>96</v>
      </c>
      <c r="AV600" s="12" t="s">
        <v>96</v>
      </c>
      <c r="AW600" s="12" t="s">
        <v>40</v>
      </c>
      <c r="AX600" s="12" t="s">
        <v>87</v>
      </c>
      <c r="AY600" s="153" t="s">
        <v>245</v>
      </c>
    </row>
    <row r="601" spans="2:65" s="12" customFormat="1" ht="22.5">
      <c r="B601" s="152"/>
      <c r="D601" s="146" t="s">
        <v>253</v>
      </c>
      <c r="E601" s="153" t="s">
        <v>1</v>
      </c>
      <c r="F601" s="154" t="s">
        <v>2771</v>
      </c>
      <c r="H601" s="155">
        <v>-920.7</v>
      </c>
      <c r="I601" s="156"/>
      <c r="L601" s="152"/>
      <c r="M601" s="157"/>
      <c r="T601" s="158"/>
      <c r="AT601" s="153" t="s">
        <v>253</v>
      </c>
      <c r="AU601" s="153" t="s">
        <v>96</v>
      </c>
      <c r="AV601" s="12" t="s">
        <v>96</v>
      </c>
      <c r="AW601" s="12" t="s">
        <v>40</v>
      </c>
      <c r="AX601" s="12" t="s">
        <v>87</v>
      </c>
      <c r="AY601" s="153" t="s">
        <v>245</v>
      </c>
    </row>
    <row r="602" spans="2:65" s="15" customFormat="1" ht="22.5">
      <c r="B602" s="177"/>
      <c r="D602" s="146" t="s">
        <v>253</v>
      </c>
      <c r="E602" s="178" t="s">
        <v>1</v>
      </c>
      <c r="F602" s="179" t="s">
        <v>2772</v>
      </c>
      <c r="H602" s="180">
        <v>266.274</v>
      </c>
      <c r="I602" s="181"/>
      <c r="L602" s="177"/>
      <c r="M602" s="182"/>
      <c r="T602" s="183"/>
      <c r="AT602" s="178" t="s">
        <v>253</v>
      </c>
      <c r="AU602" s="178" t="s">
        <v>96</v>
      </c>
      <c r="AV602" s="15" t="s">
        <v>114</v>
      </c>
      <c r="AW602" s="15" t="s">
        <v>40</v>
      </c>
      <c r="AX602" s="15" t="s">
        <v>87</v>
      </c>
      <c r="AY602" s="178" t="s">
        <v>245</v>
      </c>
    </row>
    <row r="603" spans="2:65" s="12" customFormat="1" ht="22.5">
      <c r="B603" s="152"/>
      <c r="D603" s="146" t="s">
        <v>253</v>
      </c>
      <c r="E603" s="153" t="s">
        <v>1</v>
      </c>
      <c r="F603" s="154" t="s">
        <v>2773</v>
      </c>
      <c r="H603" s="155">
        <v>-196.75800000000001</v>
      </c>
      <c r="I603" s="156"/>
      <c r="L603" s="152"/>
      <c r="M603" s="157"/>
      <c r="T603" s="158"/>
      <c r="AT603" s="153" t="s">
        <v>253</v>
      </c>
      <c r="AU603" s="153" t="s">
        <v>96</v>
      </c>
      <c r="AV603" s="12" t="s">
        <v>96</v>
      </c>
      <c r="AW603" s="12" t="s">
        <v>40</v>
      </c>
      <c r="AX603" s="12" t="s">
        <v>87</v>
      </c>
      <c r="AY603" s="153" t="s">
        <v>245</v>
      </c>
    </row>
    <row r="604" spans="2:65" s="13" customFormat="1" ht="11.25">
      <c r="B604" s="159"/>
      <c r="D604" s="146" t="s">
        <v>253</v>
      </c>
      <c r="E604" s="160" t="s">
        <v>1</v>
      </c>
      <c r="F604" s="161" t="s">
        <v>2774</v>
      </c>
      <c r="H604" s="162">
        <v>69.515999999999906</v>
      </c>
      <c r="I604" s="163"/>
      <c r="L604" s="159"/>
      <c r="M604" s="164"/>
      <c r="T604" s="165"/>
      <c r="AT604" s="160" t="s">
        <v>253</v>
      </c>
      <c r="AU604" s="160" t="s">
        <v>96</v>
      </c>
      <c r="AV604" s="13" t="s">
        <v>251</v>
      </c>
      <c r="AW604" s="13" t="s">
        <v>40</v>
      </c>
      <c r="AX604" s="13" t="s">
        <v>94</v>
      </c>
      <c r="AY604" s="160" t="s">
        <v>245</v>
      </c>
    </row>
    <row r="605" spans="2:65" s="1" customFormat="1" ht="55.5" customHeight="1">
      <c r="B605" s="33"/>
      <c r="C605" s="132" t="s">
        <v>514</v>
      </c>
      <c r="D605" s="132" t="s">
        <v>246</v>
      </c>
      <c r="E605" s="133" t="s">
        <v>942</v>
      </c>
      <c r="F605" s="134" t="s">
        <v>943</v>
      </c>
      <c r="G605" s="135" t="s">
        <v>271</v>
      </c>
      <c r="H605" s="136">
        <v>434.6</v>
      </c>
      <c r="I605" s="137"/>
      <c r="J605" s="138">
        <f>ROUND(I605*H605,2)</f>
        <v>0</v>
      </c>
      <c r="K605" s="134" t="s">
        <v>815</v>
      </c>
      <c r="L605" s="33"/>
      <c r="M605" s="139" t="s">
        <v>1</v>
      </c>
      <c r="N605" s="140" t="s">
        <v>52</v>
      </c>
      <c r="P605" s="141">
        <f>O605*H605</f>
        <v>0</v>
      </c>
      <c r="Q605" s="141">
        <v>0</v>
      </c>
      <c r="R605" s="141">
        <f>Q605*H605</f>
        <v>0</v>
      </c>
      <c r="S605" s="141">
        <v>0</v>
      </c>
      <c r="T605" s="142">
        <f>S605*H605</f>
        <v>0</v>
      </c>
      <c r="AR605" s="143" t="s">
        <v>251</v>
      </c>
      <c r="AT605" s="143" t="s">
        <v>246</v>
      </c>
      <c r="AU605" s="143" t="s">
        <v>96</v>
      </c>
      <c r="AY605" s="17" t="s">
        <v>245</v>
      </c>
      <c r="BE605" s="144">
        <f>IF(N605="základní",J605,0)</f>
        <v>0</v>
      </c>
      <c r="BF605" s="144">
        <f>IF(N605="snížená",J605,0)</f>
        <v>0</v>
      </c>
      <c r="BG605" s="144">
        <f>IF(N605="zákl. přenesená",J605,0)</f>
        <v>0</v>
      </c>
      <c r="BH605" s="144">
        <f>IF(N605="sníž. přenesená",J605,0)</f>
        <v>0</v>
      </c>
      <c r="BI605" s="144">
        <f>IF(N605="nulová",J605,0)</f>
        <v>0</v>
      </c>
      <c r="BJ605" s="17" t="s">
        <v>94</v>
      </c>
      <c r="BK605" s="144">
        <f>ROUND(I605*H605,2)</f>
        <v>0</v>
      </c>
      <c r="BL605" s="17" t="s">
        <v>251</v>
      </c>
      <c r="BM605" s="143" t="s">
        <v>944</v>
      </c>
    </row>
    <row r="606" spans="2:65" s="11" customFormat="1" ht="22.5">
      <c r="B606" s="145"/>
      <c r="D606" s="146" t="s">
        <v>253</v>
      </c>
      <c r="E606" s="147" t="s">
        <v>1</v>
      </c>
      <c r="F606" s="148" t="s">
        <v>945</v>
      </c>
      <c r="H606" s="147" t="s">
        <v>1</v>
      </c>
      <c r="I606" s="149"/>
      <c r="L606" s="145"/>
      <c r="M606" s="150"/>
      <c r="T606" s="151"/>
      <c r="AT606" s="147" t="s">
        <v>253</v>
      </c>
      <c r="AU606" s="147" t="s">
        <v>96</v>
      </c>
      <c r="AV606" s="11" t="s">
        <v>94</v>
      </c>
      <c r="AW606" s="11" t="s">
        <v>40</v>
      </c>
      <c r="AX606" s="11" t="s">
        <v>87</v>
      </c>
      <c r="AY606" s="147" t="s">
        <v>245</v>
      </c>
    </row>
    <row r="607" spans="2:65" s="11" customFormat="1" ht="22.5">
      <c r="B607" s="145"/>
      <c r="D607" s="146" t="s">
        <v>253</v>
      </c>
      <c r="E607" s="147" t="s">
        <v>1</v>
      </c>
      <c r="F607" s="148" t="s">
        <v>946</v>
      </c>
      <c r="H607" s="147" t="s">
        <v>1</v>
      </c>
      <c r="I607" s="149"/>
      <c r="L607" s="145"/>
      <c r="M607" s="150"/>
      <c r="T607" s="151"/>
      <c r="AT607" s="147" t="s">
        <v>253</v>
      </c>
      <c r="AU607" s="147" t="s">
        <v>96</v>
      </c>
      <c r="AV607" s="11" t="s">
        <v>94</v>
      </c>
      <c r="AW607" s="11" t="s">
        <v>40</v>
      </c>
      <c r="AX607" s="11" t="s">
        <v>87</v>
      </c>
      <c r="AY607" s="147" t="s">
        <v>245</v>
      </c>
    </row>
    <row r="608" spans="2:65" s="11" customFormat="1" ht="22.5">
      <c r="B608" s="145"/>
      <c r="D608" s="146" t="s">
        <v>253</v>
      </c>
      <c r="E608" s="147" t="s">
        <v>1</v>
      </c>
      <c r="F608" s="148" t="s">
        <v>2775</v>
      </c>
      <c r="H608" s="147" t="s">
        <v>1</v>
      </c>
      <c r="I608" s="149"/>
      <c r="L608" s="145"/>
      <c r="M608" s="150"/>
      <c r="T608" s="151"/>
      <c r="AT608" s="147" t="s">
        <v>253</v>
      </c>
      <c r="AU608" s="147" t="s">
        <v>96</v>
      </c>
      <c r="AV608" s="11" t="s">
        <v>94</v>
      </c>
      <c r="AW608" s="11" t="s">
        <v>40</v>
      </c>
      <c r="AX608" s="11" t="s">
        <v>87</v>
      </c>
      <c r="AY608" s="147" t="s">
        <v>245</v>
      </c>
    </row>
    <row r="609" spans="2:65" s="11" customFormat="1" ht="22.5">
      <c r="B609" s="145"/>
      <c r="D609" s="146" t="s">
        <v>253</v>
      </c>
      <c r="E609" s="147" t="s">
        <v>1</v>
      </c>
      <c r="F609" s="148" t="s">
        <v>2776</v>
      </c>
      <c r="H609" s="147" t="s">
        <v>1</v>
      </c>
      <c r="I609" s="149"/>
      <c r="L609" s="145"/>
      <c r="M609" s="150"/>
      <c r="T609" s="151"/>
      <c r="AT609" s="147" t="s">
        <v>253</v>
      </c>
      <c r="AU609" s="147" t="s">
        <v>96</v>
      </c>
      <c r="AV609" s="11" t="s">
        <v>94</v>
      </c>
      <c r="AW609" s="11" t="s">
        <v>40</v>
      </c>
      <c r="AX609" s="11" t="s">
        <v>87</v>
      </c>
      <c r="AY609" s="147" t="s">
        <v>245</v>
      </c>
    </row>
    <row r="610" spans="2:65" s="12" customFormat="1" ht="11.25">
      <c r="B610" s="152"/>
      <c r="D610" s="146" t="s">
        <v>253</v>
      </c>
      <c r="E610" s="153" t="s">
        <v>1</v>
      </c>
      <c r="F610" s="154" t="s">
        <v>2777</v>
      </c>
      <c r="H610" s="155">
        <v>496.6</v>
      </c>
      <c r="I610" s="156"/>
      <c r="L610" s="152"/>
      <c r="M610" s="157"/>
      <c r="T610" s="158"/>
      <c r="AT610" s="153" t="s">
        <v>253</v>
      </c>
      <c r="AU610" s="153" t="s">
        <v>96</v>
      </c>
      <c r="AV610" s="12" t="s">
        <v>96</v>
      </c>
      <c r="AW610" s="12" t="s">
        <v>40</v>
      </c>
      <c r="AX610" s="12" t="s">
        <v>87</v>
      </c>
      <c r="AY610" s="153" t="s">
        <v>245</v>
      </c>
    </row>
    <row r="611" spans="2:65" s="15" customFormat="1" ht="11.25">
      <c r="B611" s="177"/>
      <c r="D611" s="146" t="s">
        <v>253</v>
      </c>
      <c r="E611" s="178" t="s">
        <v>1</v>
      </c>
      <c r="F611" s="179" t="s">
        <v>2778</v>
      </c>
      <c r="H611" s="180">
        <v>496.6</v>
      </c>
      <c r="I611" s="181"/>
      <c r="L611" s="177"/>
      <c r="M611" s="182"/>
      <c r="T611" s="183"/>
      <c r="AT611" s="178" t="s">
        <v>253</v>
      </c>
      <c r="AU611" s="178" t="s">
        <v>96</v>
      </c>
      <c r="AV611" s="15" t="s">
        <v>114</v>
      </c>
      <c r="AW611" s="15" t="s">
        <v>40</v>
      </c>
      <c r="AX611" s="15" t="s">
        <v>87</v>
      </c>
      <c r="AY611" s="178" t="s">
        <v>245</v>
      </c>
    </row>
    <row r="612" spans="2:65" s="11" customFormat="1" ht="11.25">
      <c r="B612" s="145"/>
      <c r="D612" s="146" t="s">
        <v>253</v>
      </c>
      <c r="E612" s="147" t="s">
        <v>1</v>
      </c>
      <c r="F612" s="148" t="s">
        <v>2779</v>
      </c>
      <c r="H612" s="147" t="s">
        <v>1</v>
      </c>
      <c r="I612" s="149"/>
      <c r="L612" s="145"/>
      <c r="M612" s="150"/>
      <c r="T612" s="151"/>
      <c r="AT612" s="147" t="s">
        <v>253</v>
      </c>
      <c r="AU612" s="147" t="s">
        <v>96</v>
      </c>
      <c r="AV612" s="11" t="s">
        <v>94</v>
      </c>
      <c r="AW612" s="11" t="s">
        <v>40</v>
      </c>
      <c r="AX612" s="11" t="s">
        <v>87</v>
      </c>
      <c r="AY612" s="147" t="s">
        <v>245</v>
      </c>
    </row>
    <row r="613" spans="2:65" s="12" customFormat="1" ht="11.25">
      <c r="B613" s="152"/>
      <c r="D613" s="146" t="s">
        <v>253</v>
      </c>
      <c r="E613" s="153" t="s">
        <v>1</v>
      </c>
      <c r="F613" s="154" t="s">
        <v>2780</v>
      </c>
      <c r="H613" s="155">
        <v>-40.200000000000003</v>
      </c>
      <c r="I613" s="156"/>
      <c r="L613" s="152"/>
      <c r="M613" s="157"/>
      <c r="T613" s="158"/>
      <c r="AT613" s="153" t="s">
        <v>253</v>
      </c>
      <c r="AU613" s="153" t="s">
        <v>96</v>
      </c>
      <c r="AV613" s="12" t="s">
        <v>96</v>
      </c>
      <c r="AW613" s="12" t="s">
        <v>40</v>
      </c>
      <c r="AX613" s="12" t="s">
        <v>87</v>
      </c>
      <c r="AY613" s="153" t="s">
        <v>245</v>
      </c>
    </row>
    <row r="614" spans="2:65" s="12" customFormat="1" ht="11.25">
      <c r="B614" s="152"/>
      <c r="D614" s="146" t="s">
        <v>253</v>
      </c>
      <c r="E614" s="153" t="s">
        <v>1</v>
      </c>
      <c r="F614" s="154" t="s">
        <v>2781</v>
      </c>
      <c r="H614" s="155">
        <v>-21.8</v>
      </c>
      <c r="I614" s="156"/>
      <c r="L614" s="152"/>
      <c r="M614" s="157"/>
      <c r="T614" s="158"/>
      <c r="AT614" s="153" t="s">
        <v>253</v>
      </c>
      <c r="AU614" s="153" t="s">
        <v>96</v>
      </c>
      <c r="AV614" s="12" t="s">
        <v>96</v>
      </c>
      <c r="AW614" s="12" t="s">
        <v>40</v>
      </c>
      <c r="AX614" s="12" t="s">
        <v>87</v>
      </c>
      <c r="AY614" s="153" t="s">
        <v>245</v>
      </c>
    </row>
    <row r="615" spans="2:65" s="15" customFormat="1" ht="11.25">
      <c r="B615" s="177"/>
      <c r="D615" s="146" t="s">
        <v>253</v>
      </c>
      <c r="E615" s="178" t="s">
        <v>1</v>
      </c>
      <c r="F615" s="179" t="s">
        <v>2782</v>
      </c>
      <c r="H615" s="180">
        <v>-62</v>
      </c>
      <c r="I615" s="181"/>
      <c r="L615" s="177"/>
      <c r="M615" s="182"/>
      <c r="T615" s="183"/>
      <c r="AT615" s="178" t="s">
        <v>253</v>
      </c>
      <c r="AU615" s="178" t="s">
        <v>96</v>
      </c>
      <c r="AV615" s="15" t="s">
        <v>114</v>
      </c>
      <c r="AW615" s="15" t="s">
        <v>40</v>
      </c>
      <c r="AX615" s="15" t="s">
        <v>87</v>
      </c>
      <c r="AY615" s="178" t="s">
        <v>245</v>
      </c>
    </row>
    <row r="616" spans="2:65" s="13" customFormat="1" ht="11.25">
      <c r="B616" s="159"/>
      <c r="D616" s="146" t="s">
        <v>253</v>
      </c>
      <c r="E616" s="160" t="s">
        <v>2439</v>
      </c>
      <c r="F616" s="161" t="s">
        <v>2783</v>
      </c>
      <c r="H616" s="162">
        <v>434.6</v>
      </c>
      <c r="I616" s="163"/>
      <c r="L616" s="159"/>
      <c r="M616" s="164"/>
      <c r="T616" s="165"/>
      <c r="AT616" s="160" t="s">
        <v>253</v>
      </c>
      <c r="AU616" s="160" t="s">
        <v>96</v>
      </c>
      <c r="AV616" s="13" t="s">
        <v>251</v>
      </c>
      <c r="AW616" s="13" t="s">
        <v>40</v>
      </c>
      <c r="AX616" s="13" t="s">
        <v>94</v>
      </c>
      <c r="AY616" s="160" t="s">
        <v>245</v>
      </c>
    </row>
    <row r="617" spans="2:65" s="1" customFormat="1" ht="49.15" customHeight="1">
      <c r="B617" s="33"/>
      <c r="C617" s="184" t="s">
        <v>518</v>
      </c>
      <c r="D617" s="184" t="s">
        <v>794</v>
      </c>
      <c r="E617" s="185" t="s">
        <v>950</v>
      </c>
      <c r="F617" s="186" t="s">
        <v>951</v>
      </c>
      <c r="G617" s="187" t="s">
        <v>952</v>
      </c>
      <c r="H617" s="188">
        <v>456.33</v>
      </c>
      <c r="I617" s="189"/>
      <c r="J617" s="190">
        <f>ROUND(I617*H617,2)</f>
        <v>0</v>
      </c>
      <c r="K617" s="186" t="s">
        <v>815</v>
      </c>
      <c r="L617" s="191"/>
      <c r="M617" s="192" t="s">
        <v>1</v>
      </c>
      <c r="N617" s="193" t="s">
        <v>52</v>
      </c>
      <c r="P617" s="141">
        <f>O617*H617</f>
        <v>0</v>
      </c>
      <c r="Q617" s="141">
        <v>9.4999999999999998E-3</v>
      </c>
      <c r="R617" s="141">
        <f>Q617*H617</f>
        <v>4.3351350000000002</v>
      </c>
      <c r="S617" s="141">
        <v>0</v>
      </c>
      <c r="T617" s="142">
        <f>S617*H617</f>
        <v>0</v>
      </c>
      <c r="AR617" s="143" t="s">
        <v>194</v>
      </c>
      <c r="AT617" s="143" t="s">
        <v>794</v>
      </c>
      <c r="AU617" s="143" t="s">
        <v>96</v>
      </c>
      <c r="AY617" s="17" t="s">
        <v>245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7" t="s">
        <v>94</v>
      </c>
      <c r="BK617" s="144">
        <f>ROUND(I617*H617,2)</f>
        <v>0</v>
      </c>
      <c r="BL617" s="17" t="s">
        <v>251</v>
      </c>
      <c r="BM617" s="143" t="s">
        <v>953</v>
      </c>
    </row>
    <row r="618" spans="2:65" s="11" customFormat="1" ht="22.5">
      <c r="B618" s="145"/>
      <c r="D618" s="146" t="s">
        <v>253</v>
      </c>
      <c r="E618" s="147" t="s">
        <v>1</v>
      </c>
      <c r="F618" s="148" t="s">
        <v>954</v>
      </c>
      <c r="H618" s="147" t="s">
        <v>1</v>
      </c>
      <c r="I618" s="149"/>
      <c r="L618" s="145"/>
      <c r="M618" s="150"/>
      <c r="T618" s="151"/>
      <c r="AT618" s="147" t="s">
        <v>253</v>
      </c>
      <c r="AU618" s="147" t="s">
        <v>96</v>
      </c>
      <c r="AV618" s="11" t="s">
        <v>94</v>
      </c>
      <c r="AW618" s="11" t="s">
        <v>40</v>
      </c>
      <c r="AX618" s="11" t="s">
        <v>87</v>
      </c>
      <c r="AY618" s="147" t="s">
        <v>245</v>
      </c>
    </row>
    <row r="619" spans="2:65" s="11" customFormat="1" ht="11.25">
      <c r="B619" s="145"/>
      <c r="D619" s="146" t="s">
        <v>253</v>
      </c>
      <c r="E619" s="147" t="s">
        <v>1</v>
      </c>
      <c r="F619" s="148" t="s">
        <v>2784</v>
      </c>
      <c r="H619" s="147" t="s">
        <v>1</v>
      </c>
      <c r="I619" s="149"/>
      <c r="L619" s="145"/>
      <c r="M619" s="150"/>
      <c r="T619" s="151"/>
      <c r="AT619" s="147" t="s">
        <v>253</v>
      </c>
      <c r="AU619" s="147" t="s">
        <v>96</v>
      </c>
      <c r="AV619" s="11" t="s">
        <v>94</v>
      </c>
      <c r="AW619" s="11" t="s">
        <v>40</v>
      </c>
      <c r="AX619" s="11" t="s">
        <v>87</v>
      </c>
      <c r="AY619" s="147" t="s">
        <v>245</v>
      </c>
    </row>
    <row r="620" spans="2:65" s="12" customFormat="1" ht="11.25">
      <c r="B620" s="152"/>
      <c r="D620" s="146" t="s">
        <v>253</v>
      </c>
      <c r="E620" s="153" t="s">
        <v>1</v>
      </c>
      <c r="F620" s="154" t="s">
        <v>2785</v>
      </c>
      <c r="H620" s="155">
        <v>456.33</v>
      </c>
      <c r="I620" s="156"/>
      <c r="L620" s="152"/>
      <c r="M620" s="157"/>
      <c r="T620" s="158"/>
      <c r="AT620" s="153" t="s">
        <v>253</v>
      </c>
      <c r="AU620" s="153" t="s">
        <v>96</v>
      </c>
      <c r="AV620" s="12" t="s">
        <v>96</v>
      </c>
      <c r="AW620" s="12" t="s">
        <v>40</v>
      </c>
      <c r="AX620" s="12" t="s">
        <v>87</v>
      </c>
      <c r="AY620" s="153" t="s">
        <v>245</v>
      </c>
    </row>
    <row r="621" spans="2:65" s="13" customFormat="1" ht="11.25">
      <c r="B621" s="159"/>
      <c r="D621" s="146" t="s">
        <v>253</v>
      </c>
      <c r="E621" s="160" t="s">
        <v>1</v>
      </c>
      <c r="F621" s="161" t="s">
        <v>275</v>
      </c>
      <c r="H621" s="162">
        <v>456.33</v>
      </c>
      <c r="I621" s="163"/>
      <c r="L621" s="159"/>
      <c r="M621" s="164"/>
      <c r="T621" s="165"/>
      <c r="AT621" s="160" t="s">
        <v>253</v>
      </c>
      <c r="AU621" s="160" t="s">
        <v>96</v>
      </c>
      <c r="AV621" s="13" t="s">
        <v>251</v>
      </c>
      <c r="AW621" s="13" t="s">
        <v>40</v>
      </c>
      <c r="AX621" s="13" t="s">
        <v>94</v>
      </c>
      <c r="AY621" s="160" t="s">
        <v>245</v>
      </c>
    </row>
    <row r="622" spans="2:65" s="1" customFormat="1" ht="49.15" customHeight="1">
      <c r="B622" s="33"/>
      <c r="C622" s="184" t="s">
        <v>525</v>
      </c>
      <c r="D622" s="184" t="s">
        <v>794</v>
      </c>
      <c r="E622" s="185" t="s">
        <v>956</v>
      </c>
      <c r="F622" s="186" t="s">
        <v>957</v>
      </c>
      <c r="G622" s="187" t="s">
        <v>334</v>
      </c>
      <c r="H622" s="188">
        <v>229.3</v>
      </c>
      <c r="I622" s="189"/>
      <c r="J622" s="190">
        <f>ROUND(I622*H622,2)</f>
        <v>0</v>
      </c>
      <c r="K622" s="186" t="s">
        <v>815</v>
      </c>
      <c r="L622" s="191"/>
      <c r="M622" s="192" t="s">
        <v>1</v>
      </c>
      <c r="N622" s="193" t="s">
        <v>52</v>
      </c>
      <c r="P622" s="141">
        <f>O622*H622</f>
        <v>0</v>
      </c>
      <c r="Q622" s="141">
        <v>1.4E-3</v>
      </c>
      <c r="R622" s="141">
        <f>Q622*H622</f>
        <v>0.32102000000000003</v>
      </c>
      <c r="S622" s="141">
        <v>0</v>
      </c>
      <c r="T622" s="142">
        <f>S622*H622</f>
        <v>0</v>
      </c>
      <c r="AR622" s="143" t="s">
        <v>194</v>
      </c>
      <c r="AT622" s="143" t="s">
        <v>794</v>
      </c>
      <c r="AU622" s="143" t="s">
        <v>96</v>
      </c>
      <c r="AY622" s="17" t="s">
        <v>245</v>
      </c>
      <c r="BE622" s="144">
        <f>IF(N622="základní",J622,0)</f>
        <v>0</v>
      </c>
      <c r="BF622" s="144">
        <f>IF(N622="snížená",J622,0)</f>
        <v>0</v>
      </c>
      <c r="BG622" s="144">
        <f>IF(N622="zákl. přenesená",J622,0)</f>
        <v>0</v>
      </c>
      <c r="BH622" s="144">
        <f>IF(N622="sníž. přenesená",J622,0)</f>
        <v>0</v>
      </c>
      <c r="BI622" s="144">
        <f>IF(N622="nulová",J622,0)</f>
        <v>0</v>
      </c>
      <c r="BJ622" s="17" t="s">
        <v>94</v>
      </c>
      <c r="BK622" s="144">
        <f>ROUND(I622*H622,2)</f>
        <v>0</v>
      </c>
      <c r="BL622" s="17" t="s">
        <v>251</v>
      </c>
      <c r="BM622" s="143" t="s">
        <v>958</v>
      </c>
    </row>
    <row r="623" spans="2:65" s="11" customFormat="1" ht="11.25">
      <c r="B623" s="145"/>
      <c r="D623" s="146" t="s">
        <v>253</v>
      </c>
      <c r="E623" s="147" t="s">
        <v>1</v>
      </c>
      <c r="F623" s="148" t="s">
        <v>746</v>
      </c>
      <c r="H623" s="147" t="s">
        <v>1</v>
      </c>
      <c r="I623" s="149"/>
      <c r="L623" s="145"/>
      <c r="M623" s="150"/>
      <c r="T623" s="151"/>
      <c r="AT623" s="147" t="s">
        <v>253</v>
      </c>
      <c r="AU623" s="147" t="s">
        <v>96</v>
      </c>
      <c r="AV623" s="11" t="s">
        <v>94</v>
      </c>
      <c r="AW623" s="11" t="s">
        <v>40</v>
      </c>
      <c r="AX623" s="11" t="s">
        <v>87</v>
      </c>
      <c r="AY623" s="147" t="s">
        <v>245</v>
      </c>
    </row>
    <row r="624" spans="2:65" s="11" customFormat="1" ht="11.25">
      <c r="B624" s="145"/>
      <c r="D624" s="146" t="s">
        <v>253</v>
      </c>
      <c r="E624" s="147" t="s">
        <v>1</v>
      </c>
      <c r="F624" s="148" t="s">
        <v>2784</v>
      </c>
      <c r="H624" s="147" t="s">
        <v>1</v>
      </c>
      <c r="I624" s="149"/>
      <c r="L624" s="145"/>
      <c r="M624" s="150"/>
      <c r="T624" s="151"/>
      <c r="AT624" s="147" t="s">
        <v>253</v>
      </c>
      <c r="AU624" s="147" t="s">
        <v>96</v>
      </c>
      <c r="AV624" s="11" t="s">
        <v>94</v>
      </c>
      <c r="AW624" s="11" t="s">
        <v>40</v>
      </c>
      <c r="AX624" s="11" t="s">
        <v>87</v>
      </c>
      <c r="AY624" s="147" t="s">
        <v>245</v>
      </c>
    </row>
    <row r="625" spans="2:65" s="12" customFormat="1" ht="11.25">
      <c r="B625" s="152"/>
      <c r="D625" s="146" t="s">
        <v>253</v>
      </c>
      <c r="E625" s="153" t="s">
        <v>1</v>
      </c>
      <c r="F625" s="154" t="s">
        <v>2786</v>
      </c>
      <c r="H625" s="155">
        <v>229.3</v>
      </c>
      <c r="I625" s="156"/>
      <c r="L625" s="152"/>
      <c r="M625" s="157"/>
      <c r="T625" s="158"/>
      <c r="AT625" s="153" t="s">
        <v>253</v>
      </c>
      <c r="AU625" s="153" t="s">
        <v>96</v>
      </c>
      <c r="AV625" s="12" t="s">
        <v>96</v>
      </c>
      <c r="AW625" s="12" t="s">
        <v>40</v>
      </c>
      <c r="AX625" s="12" t="s">
        <v>87</v>
      </c>
      <c r="AY625" s="153" t="s">
        <v>245</v>
      </c>
    </row>
    <row r="626" spans="2:65" s="13" customFormat="1" ht="11.25">
      <c r="B626" s="159"/>
      <c r="D626" s="146" t="s">
        <v>253</v>
      </c>
      <c r="E626" s="160" t="s">
        <v>1</v>
      </c>
      <c r="F626" s="161" t="s">
        <v>275</v>
      </c>
      <c r="H626" s="162">
        <v>229.3</v>
      </c>
      <c r="I626" s="163"/>
      <c r="L626" s="159"/>
      <c r="M626" s="164"/>
      <c r="T626" s="165"/>
      <c r="AT626" s="160" t="s">
        <v>253</v>
      </c>
      <c r="AU626" s="160" t="s">
        <v>96</v>
      </c>
      <c r="AV626" s="13" t="s">
        <v>251</v>
      </c>
      <c r="AW626" s="13" t="s">
        <v>40</v>
      </c>
      <c r="AX626" s="13" t="s">
        <v>94</v>
      </c>
      <c r="AY626" s="160" t="s">
        <v>245</v>
      </c>
    </row>
    <row r="627" spans="2:65" s="1" customFormat="1" ht="24.2" customHeight="1">
      <c r="B627" s="33"/>
      <c r="C627" s="132" t="s">
        <v>528</v>
      </c>
      <c r="D627" s="132" t="s">
        <v>246</v>
      </c>
      <c r="E627" s="133" t="s">
        <v>960</v>
      </c>
      <c r="F627" s="134" t="s">
        <v>961</v>
      </c>
      <c r="G627" s="135" t="s">
        <v>350</v>
      </c>
      <c r="H627" s="136">
        <v>4.0670000000000002</v>
      </c>
      <c r="I627" s="137"/>
      <c r="J627" s="138">
        <f>ROUND(I627*H627,2)</f>
        <v>0</v>
      </c>
      <c r="K627" s="134" t="s">
        <v>250</v>
      </c>
      <c r="L627" s="33"/>
      <c r="M627" s="139" t="s">
        <v>1</v>
      </c>
      <c r="N627" s="140" t="s">
        <v>52</v>
      </c>
      <c r="P627" s="141">
        <f>O627*H627</f>
        <v>0</v>
      </c>
      <c r="Q627" s="141">
        <v>2.2563399999999998</v>
      </c>
      <c r="R627" s="141">
        <f>Q627*H627</f>
        <v>9.176534779999999</v>
      </c>
      <c r="S627" s="141">
        <v>0</v>
      </c>
      <c r="T627" s="142">
        <f>S627*H627</f>
        <v>0</v>
      </c>
      <c r="AR627" s="143" t="s">
        <v>251</v>
      </c>
      <c r="AT627" s="143" t="s">
        <v>246</v>
      </c>
      <c r="AU627" s="143" t="s">
        <v>96</v>
      </c>
      <c r="AY627" s="17" t="s">
        <v>245</v>
      </c>
      <c r="BE627" s="144">
        <f>IF(N627="základní",J627,0)</f>
        <v>0</v>
      </c>
      <c r="BF627" s="144">
        <f>IF(N627="snížená",J627,0)</f>
        <v>0</v>
      </c>
      <c r="BG627" s="144">
        <f>IF(N627="zákl. přenesená",J627,0)</f>
        <v>0</v>
      </c>
      <c r="BH627" s="144">
        <f>IF(N627="sníž. přenesená",J627,0)</f>
        <v>0</v>
      </c>
      <c r="BI627" s="144">
        <f>IF(N627="nulová",J627,0)</f>
        <v>0</v>
      </c>
      <c r="BJ627" s="17" t="s">
        <v>94</v>
      </c>
      <c r="BK627" s="144">
        <f>ROUND(I627*H627,2)</f>
        <v>0</v>
      </c>
      <c r="BL627" s="17" t="s">
        <v>251</v>
      </c>
      <c r="BM627" s="143" t="s">
        <v>962</v>
      </c>
    </row>
    <row r="628" spans="2:65" s="11" customFormat="1" ht="11.25">
      <c r="B628" s="145"/>
      <c r="D628" s="146" t="s">
        <v>253</v>
      </c>
      <c r="E628" s="147" t="s">
        <v>1</v>
      </c>
      <c r="F628" s="148" t="s">
        <v>963</v>
      </c>
      <c r="H628" s="147" t="s">
        <v>1</v>
      </c>
      <c r="I628" s="149"/>
      <c r="L628" s="145"/>
      <c r="M628" s="150"/>
      <c r="T628" s="151"/>
      <c r="AT628" s="147" t="s">
        <v>253</v>
      </c>
      <c r="AU628" s="147" t="s">
        <v>96</v>
      </c>
      <c r="AV628" s="11" t="s">
        <v>94</v>
      </c>
      <c r="AW628" s="11" t="s">
        <v>40</v>
      </c>
      <c r="AX628" s="11" t="s">
        <v>87</v>
      </c>
      <c r="AY628" s="147" t="s">
        <v>245</v>
      </c>
    </row>
    <row r="629" spans="2:65" s="11" customFormat="1" ht="11.25">
      <c r="B629" s="145"/>
      <c r="D629" s="146" t="s">
        <v>253</v>
      </c>
      <c r="E629" s="147" t="s">
        <v>1</v>
      </c>
      <c r="F629" s="148" t="s">
        <v>964</v>
      </c>
      <c r="H629" s="147" t="s">
        <v>1</v>
      </c>
      <c r="I629" s="149"/>
      <c r="L629" s="145"/>
      <c r="M629" s="150"/>
      <c r="T629" s="151"/>
      <c r="AT629" s="147" t="s">
        <v>253</v>
      </c>
      <c r="AU629" s="147" t="s">
        <v>96</v>
      </c>
      <c r="AV629" s="11" t="s">
        <v>94</v>
      </c>
      <c r="AW629" s="11" t="s">
        <v>40</v>
      </c>
      <c r="AX629" s="11" t="s">
        <v>87</v>
      </c>
      <c r="AY629" s="147" t="s">
        <v>245</v>
      </c>
    </row>
    <row r="630" spans="2:65" s="11" customFormat="1" ht="22.5">
      <c r="B630" s="145"/>
      <c r="D630" s="146" t="s">
        <v>253</v>
      </c>
      <c r="E630" s="147" t="s">
        <v>1</v>
      </c>
      <c r="F630" s="148" t="s">
        <v>965</v>
      </c>
      <c r="H630" s="147" t="s">
        <v>1</v>
      </c>
      <c r="I630" s="149"/>
      <c r="L630" s="145"/>
      <c r="M630" s="150"/>
      <c r="T630" s="151"/>
      <c r="AT630" s="147" t="s">
        <v>253</v>
      </c>
      <c r="AU630" s="147" t="s">
        <v>96</v>
      </c>
      <c r="AV630" s="11" t="s">
        <v>94</v>
      </c>
      <c r="AW630" s="11" t="s">
        <v>40</v>
      </c>
      <c r="AX630" s="11" t="s">
        <v>87</v>
      </c>
      <c r="AY630" s="147" t="s">
        <v>245</v>
      </c>
    </row>
    <row r="631" spans="2:65" s="11" customFormat="1" ht="22.5">
      <c r="B631" s="145"/>
      <c r="D631" s="146" t="s">
        <v>253</v>
      </c>
      <c r="E631" s="147" t="s">
        <v>1</v>
      </c>
      <c r="F631" s="148" t="s">
        <v>747</v>
      </c>
      <c r="H631" s="147" t="s">
        <v>1</v>
      </c>
      <c r="I631" s="149"/>
      <c r="L631" s="145"/>
      <c r="M631" s="150"/>
      <c r="T631" s="151"/>
      <c r="AT631" s="147" t="s">
        <v>253</v>
      </c>
      <c r="AU631" s="147" t="s">
        <v>96</v>
      </c>
      <c r="AV631" s="11" t="s">
        <v>94</v>
      </c>
      <c r="AW631" s="11" t="s">
        <v>40</v>
      </c>
      <c r="AX631" s="11" t="s">
        <v>87</v>
      </c>
      <c r="AY631" s="147" t="s">
        <v>245</v>
      </c>
    </row>
    <row r="632" spans="2:65" s="11" customFormat="1" ht="11.25">
      <c r="B632" s="145"/>
      <c r="D632" s="146" t="s">
        <v>253</v>
      </c>
      <c r="E632" s="147" t="s">
        <v>1</v>
      </c>
      <c r="F632" s="148" t="s">
        <v>2517</v>
      </c>
      <c r="H632" s="147" t="s">
        <v>1</v>
      </c>
      <c r="I632" s="149"/>
      <c r="L632" s="145"/>
      <c r="M632" s="150"/>
      <c r="T632" s="151"/>
      <c r="AT632" s="147" t="s">
        <v>253</v>
      </c>
      <c r="AU632" s="147" t="s">
        <v>96</v>
      </c>
      <c r="AV632" s="11" t="s">
        <v>94</v>
      </c>
      <c r="AW632" s="11" t="s">
        <v>40</v>
      </c>
      <c r="AX632" s="11" t="s">
        <v>87</v>
      </c>
      <c r="AY632" s="147" t="s">
        <v>245</v>
      </c>
    </row>
    <row r="633" spans="2:65" s="12" customFormat="1" ht="11.25">
      <c r="B633" s="152"/>
      <c r="D633" s="146" t="s">
        <v>253</v>
      </c>
      <c r="E633" s="153" t="s">
        <v>1</v>
      </c>
      <c r="F633" s="154" t="s">
        <v>2787</v>
      </c>
      <c r="H633" s="155">
        <v>3.7970000000000002</v>
      </c>
      <c r="I633" s="156"/>
      <c r="L633" s="152"/>
      <c r="M633" s="157"/>
      <c r="T633" s="158"/>
      <c r="AT633" s="153" t="s">
        <v>253</v>
      </c>
      <c r="AU633" s="153" t="s">
        <v>96</v>
      </c>
      <c r="AV633" s="12" t="s">
        <v>96</v>
      </c>
      <c r="AW633" s="12" t="s">
        <v>40</v>
      </c>
      <c r="AX633" s="12" t="s">
        <v>87</v>
      </c>
      <c r="AY633" s="153" t="s">
        <v>245</v>
      </c>
    </row>
    <row r="634" spans="2:65" s="15" customFormat="1" ht="11.25">
      <c r="B634" s="177"/>
      <c r="D634" s="146" t="s">
        <v>253</v>
      </c>
      <c r="E634" s="178" t="s">
        <v>1</v>
      </c>
      <c r="F634" s="179" t="s">
        <v>2788</v>
      </c>
      <c r="H634" s="180">
        <v>3.7970000000000002</v>
      </c>
      <c r="I634" s="181"/>
      <c r="L634" s="177"/>
      <c r="M634" s="182"/>
      <c r="T634" s="183"/>
      <c r="AT634" s="178" t="s">
        <v>253</v>
      </c>
      <c r="AU634" s="178" t="s">
        <v>96</v>
      </c>
      <c r="AV634" s="15" t="s">
        <v>114</v>
      </c>
      <c r="AW634" s="15" t="s">
        <v>40</v>
      </c>
      <c r="AX634" s="15" t="s">
        <v>87</v>
      </c>
      <c r="AY634" s="178" t="s">
        <v>245</v>
      </c>
    </row>
    <row r="635" spans="2:65" s="11" customFormat="1" ht="22.5">
      <c r="B635" s="145"/>
      <c r="D635" s="146" t="s">
        <v>253</v>
      </c>
      <c r="E635" s="147" t="s">
        <v>1</v>
      </c>
      <c r="F635" s="148" t="s">
        <v>2718</v>
      </c>
      <c r="H635" s="147" t="s">
        <v>1</v>
      </c>
      <c r="I635" s="149"/>
      <c r="L635" s="145"/>
      <c r="M635" s="150"/>
      <c r="T635" s="151"/>
      <c r="AT635" s="147" t="s">
        <v>253</v>
      </c>
      <c r="AU635" s="147" t="s">
        <v>96</v>
      </c>
      <c r="AV635" s="11" t="s">
        <v>94</v>
      </c>
      <c r="AW635" s="11" t="s">
        <v>40</v>
      </c>
      <c r="AX635" s="11" t="s">
        <v>87</v>
      </c>
      <c r="AY635" s="147" t="s">
        <v>245</v>
      </c>
    </row>
    <row r="636" spans="2:65" s="12" customFormat="1" ht="22.5">
      <c r="B636" s="152"/>
      <c r="D636" s="146" t="s">
        <v>253</v>
      </c>
      <c r="E636" s="153" t="s">
        <v>1</v>
      </c>
      <c r="F636" s="154" t="s">
        <v>2789</v>
      </c>
      <c r="H636" s="155">
        <v>0.27</v>
      </c>
      <c r="I636" s="156"/>
      <c r="L636" s="152"/>
      <c r="M636" s="157"/>
      <c r="T636" s="158"/>
      <c r="AT636" s="153" t="s">
        <v>253</v>
      </c>
      <c r="AU636" s="153" t="s">
        <v>96</v>
      </c>
      <c r="AV636" s="12" t="s">
        <v>96</v>
      </c>
      <c r="AW636" s="12" t="s">
        <v>40</v>
      </c>
      <c r="AX636" s="12" t="s">
        <v>87</v>
      </c>
      <c r="AY636" s="153" t="s">
        <v>245</v>
      </c>
    </row>
    <row r="637" spans="2:65" s="15" customFormat="1" ht="11.25">
      <c r="B637" s="177"/>
      <c r="D637" s="146" t="s">
        <v>253</v>
      </c>
      <c r="E637" s="178" t="s">
        <v>1</v>
      </c>
      <c r="F637" s="179" t="s">
        <v>2665</v>
      </c>
      <c r="H637" s="180">
        <v>0.27</v>
      </c>
      <c r="I637" s="181"/>
      <c r="L637" s="177"/>
      <c r="M637" s="182"/>
      <c r="T637" s="183"/>
      <c r="AT637" s="178" t="s">
        <v>253</v>
      </c>
      <c r="AU637" s="178" t="s">
        <v>96</v>
      </c>
      <c r="AV637" s="15" t="s">
        <v>114</v>
      </c>
      <c r="AW637" s="15" t="s">
        <v>40</v>
      </c>
      <c r="AX637" s="15" t="s">
        <v>87</v>
      </c>
      <c r="AY637" s="178" t="s">
        <v>245</v>
      </c>
    </row>
    <row r="638" spans="2:65" s="13" customFormat="1" ht="11.25">
      <c r="B638" s="159"/>
      <c r="D638" s="146" t="s">
        <v>253</v>
      </c>
      <c r="E638" s="160" t="s">
        <v>1</v>
      </c>
      <c r="F638" s="161" t="s">
        <v>275</v>
      </c>
      <c r="H638" s="162">
        <v>4.0670000000000002</v>
      </c>
      <c r="I638" s="163"/>
      <c r="L638" s="159"/>
      <c r="M638" s="164"/>
      <c r="T638" s="165"/>
      <c r="AT638" s="160" t="s">
        <v>253</v>
      </c>
      <c r="AU638" s="160" t="s">
        <v>96</v>
      </c>
      <c r="AV638" s="13" t="s">
        <v>251</v>
      </c>
      <c r="AW638" s="13" t="s">
        <v>40</v>
      </c>
      <c r="AX638" s="13" t="s">
        <v>94</v>
      </c>
      <c r="AY638" s="160" t="s">
        <v>245</v>
      </c>
    </row>
    <row r="639" spans="2:65" s="1" customFormat="1" ht="33" customHeight="1">
      <c r="B639" s="33"/>
      <c r="C639" s="132" t="s">
        <v>532</v>
      </c>
      <c r="D639" s="132" t="s">
        <v>246</v>
      </c>
      <c r="E639" s="133" t="s">
        <v>2790</v>
      </c>
      <c r="F639" s="134" t="s">
        <v>2791</v>
      </c>
      <c r="G639" s="135" t="s">
        <v>271</v>
      </c>
      <c r="H639" s="136">
        <v>124.633</v>
      </c>
      <c r="I639" s="137"/>
      <c r="J639" s="138">
        <f>ROUND(I639*H639,2)</f>
        <v>0</v>
      </c>
      <c r="K639" s="134" t="s">
        <v>250</v>
      </c>
      <c r="L639" s="33"/>
      <c r="M639" s="139" t="s">
        <v>1</v>
      </c>
      <c r="N639" s="140" t="s">
        <v>52</v>
      </c>
      <c r="P639" s="141">
        <f>O639*H639</f>
        <v>0</v>
      </c>
      <c r="Q639" s="141">
        <v>1.0000000000000001E-5</v>
      </c>
      <c r="R639" s="141">
        <f>Q639*H639</f>
        <v>1.2463300000000001E-3</v>
      </c>
      <c r="S639" s="141">
        <v>0</v>
      </c>
      <c r="T639" s="142">
        <f>S639*H639</f>
        <v>0</v>
      </c>
      <c r="AR639" s="143" t="s">
        <v>251</v>
      </c>
      <c r="AT639" s="143" t="s">
        <v>246</v>
      </c>
      <c r="AU639" s="143" t="s">
        <v>96</v>
      </c>
      <c r="AY639" s="17" t="s">
        <v>245</v>
      </c>
      <c r="BE639" s="144">
        <f>IF(N639="základní",J639,0)</f>
        <v>0</v>
      </c>
      <c r="BF639" s="144">
        <f>IF(N639="snížená",J639,0)</f>
        <v>0</v>
      </c>
      <c r="BG639" s="144">
        <f>IF(N639="zákl. přenesená",J639,0)</f>
        <v>0</v>
      </c>
      <c r="BH639" s="144">
        <f>IF(N639="sníž. přenesená",J639,0)</f>
        <v>0</v>
      </c>
      <c r="BI639" s="144">
        <f>IF(N639="nulová",J639,0)</f>
        <v>0</v>
      </c>
      <c r="BJ639" s="17" t="s">
        <v>94</v>
      </c>
      <c r="BK639" s="144">
        <f>ROUND(I639*H639,2)</f>
        <v>0</v>
      </c>
      <c r="BL639" s="17" t="s">
        <v>251</v>
      </c>
      <c r="BM639" s="143" t="s">
        <v>2792</v>
      </c>
    </row>
    <row r="640" spans="2:65" s="11" customFormat="1" ht="11.25">
      <c r="B640" s="145"/>
      <c r="D640" s="146" t="s">
        <v>253</v>
      </c>
      <c r="E640" s="147" t="s">
        <v>1</v>
      </c>
      <c r="F640" s="148" t="s">
        <v>2684</v>
      </c>
      <c r="H640" s="147" t="s">
        <v>1</v>
      </c>
      <c r="I640" s="149"/>
      <c r="L640" s="145"/>
      <c r="M640" s="150"/>
      <c r="T640" s="151"/>
      <c r="AT640" s="147" t="s">
        <v>253</v>
      </c>
      <c r="AU640" s="147" t="s">
        <v>96</v>
      </c>
      <c r="AV640" s="11" t="s">
        <v>94</v>
      </c>
      <c r="AW640" s="11" t="s">
        <v>40</v>
      </c>
      <c r="AX640" s="11" t="s">
        <v>87</v>
      </c>
      <c r="AY640" s="147" t="s">
        <v>245</v>
      </c>
    </row>
    <row r="641" spans="2:65" s="11" customFormat="1" ht="22.5">
      <c r="B641" s="145"/>
      <c r="D641" s="146" t="s">
        <v>253</v>
      </c>
      <c r="E641" s="147" t="s">
        <v>1</v>
      </c>
      <c r="F641" s="148" t="s">
        <v>2793</v>
      </c>
      <c r="H641" s="147" t="s">
        <v>1</v>
      </c>
      <c r="I641" s="149"/>
      <c r="L641" s="145"/>
      <c r="M641" s="150"/>
      <c r="T641" s="151"/>
      <c r="AT641" s="147" t="s">
        <v>253</v>
      </c>
      <c r="AU641" s="147" t="s">
        <v>96</v>
      </c>
      <c r="AV641" s="11" t="s">
        <v>94</v>
      </c>
      <c r="AW641" s="11" t="s">
        <v>40</v>
      </c>
      <c r="AX641" s="11" t="s">
        <v>87</v>
      </c>
      <c r="AY641" s="147" t="s">
        <v>245</v>
      </c>
    </row>
    <row r="642" spans="2:65" s="12" customFormat="1" ht="22.5">
      <c r="B642" s="152"/>
      <c r="D642" s="146" t="s">
        <v>253</v>
      </c>
      <c r="E642" s="153" t="s">
        <v>1</v>
      </c>
      <c r="F642" s="154" t="s">
        <v>2794</v>
      </c>
      <c r="H642" s="155">
        <v>95.332999999999998</v>
      </c>
      <c r="I642" s="156"/>
      <c r="L642" s="152"/>
      <c r="M642" s="157"/>
      <c r="T642" s="158"/>
      <c r="AT642" s="153" t="s">
        <v>253</v>
      </c>
      <c r="AU642" s="153" t="s">
        <v>96</v>
      </c>
      <c r="AV642" s="12" t="s">
        <v>96</v>
      </c>
      <c r="AW642" s="12" t="s">
        <v>40</v>
      </c>
      <c r="AX642" s="12" t="s">
        <v>87</v>
      </c>
      <c r="AY642" s="153" t="s">
        <v>245</v>
      </c>
    </row>
    <row r="643" spans="2:65" s="15" customFormat="1" ht="11.25">
      <c r="B643" s="177"/>
      <c r="D643" s="146" t="s">
        <v>253</v>
      </c>
      <c r="E643" s="178" t="s">
        <v>1</v>
      </c>
      <c r="F643" s="179" t="s">
        <v>2691</v>
      </c>
      <c r="H643" s="180">
        <v>95.332999999999998</v>
      </c>
      <c r="I643" s="181"/>
      <c r="L643" s="177"/>
      <c r="M643" s="182"/>
      <c r="T643" s="183"/>
      <c r="AT643" s="178" t="s">
        <v>253</v>
      </c>
      <c r="AU643" s="178" t="s">
        <v>96</v>
      </c>
      <c r="AV643" s="15" t="s">
        <v>114</v>
      </c>
      <c r="AW643" s="15" t="s">
        <v>40</v>
      </c>
      <c r="AX643" s="15" t="s">
        <v>87</v>
      </c>
      <c r="AY643" s="178" t="s">
        <v>245</v>
      </c>
    </row>
    <row r="644" spans="2:65" s="11" customFormat="1" ht="22.5">
      <c r="B644" s="145"/>
      <c r="D644" s="146" t="s">
        <v>253</v>
      </c>
      <c r="E644" s="147" t="s">
        <v>1</v>
      </c>
      <c r="F644" s="148" t="s">
        <v>2795</v>
      </c>
      <c r="H644" s="147" t="s">
        <v>1</v>
      </c>
      <c r="I644" s="149"/>
      <c r="L644" s="145"/>
      <c r="M644" s="150"/>
      <c r="T644" s="151"/>
      <c r="AT644" s="147" t="s">
        <v>253</v>
      </c>
      <c r="AU644" s="147" t="s">
        <v>96</v>
      </c>
      <c r="AV644" s="11" t="s">
        <v>94</v>
      </c>
      <c r="AW644" s="11" t="s">
        <v>40</v>
      </c>
      <c r="AX644" s="11" t="s">
        <v>87</v>
      </c>
      <c r="AY644" s="147" t="s">
        <v>245</v>
      </c>
    </row>
    <row r="645" spans="2:65" s="11" customFormat="1" ht="22.5">
      <c r="B645" s="145"/>
      <c r="D645" s="146" t="s">
        <v>253</v>
      </c>
      <c r="E645" s="147" t="s">
        <v>1</v>
      </c>
      <c r="F645" s="148" t="s">
        <v>2796</v>
      </c>
      <c r="H645" s="147" t="s">
        <v>1</v>
      </c>
      <c r="I645" s="149"/>
      <c r="L645" s="145"/>
      <c r="M645" s="150"/>
      <c r="T645" s="151"/>
      <c r="AT645" s="147" t="s">
        <v>253</v>
      </c>
      <c r="AU645" s="147" t="s">
        <v>96</v>
      </c>
      <c r="AV645" s="11" t="s">
        <v>94</v>
      </c>
      <c r="AW645" s="11" t="s">
        <v>40</v>
      </c>
      <c r="AX645" s="11" t="s">
        <v>87</v>
      </c>
      <c r="AY645" s="147" t="s">
        <v>245</v>
      </c>
    </row>
    <row r="646" spans="2:65" s="12" customFormat="1" ht="22.5">
      <c r="B646" s="152"/>
      <c r="D646" s="146" t="s">
        <v>253</v>
      </c>
      <c r="E646" s="153" t="s">
        <v>1</v>
      </c>
      <c r="F646" s="154" t="s">
        <v>2797</v>
      </c>
      <c r="H646" s="155">
        <v>24.5</v>
      </c>
      <c r="I646" s="156"/>
      <c r="L646" s="152"/>
      <c r="M646" s="157"/>
      <c r="T646" s="158"/>
      <c r="AT646" s="153" t="s">
        <v>253</v>
      </c>
      <c r="AU646" s="153" t="s">
        <v>96</v>
      </c>
      <c r="AV646" s="12" t="s">
        <v>96</v>
      </c>
      <c r="AW646" s="12" t="s">
        <v>40</v>
      </c>
      <c r="AX646" s="12" t="s">
        <v>87</v>
      </c>
      <c r="AY646" s="153" t="s">
        <v>245</v>
      </c>
    </row>
    <row r="647" spans="2:65" s="15" customFormat="1" ht="11.25">
      <c r="B647" s="177"/>
      <c r="D647" s="146" t="s">
        <v>253</v>
      </c>
      <c r="E647" s="178" t="s">
        <v>1</v>
      </c>
      <c r="F647" s="179" t="s">
        <v>2693</v>
      </c>
      <c r="H647" s="180">
        <v>24.5</v>
      </c>
      <c r="I647" s="181"/>
      <c r="L647" s="177"/>
      <c r="M647" s="182"/>
      <c r="T647" s="183"/>
      <c r="AT647" s="178" t="s">
        <v>253</v>
      </c>
      <c r="AU647" s="178" t="s">
        <v>96</v>
      </c>
      <c r="AV647" s="15" t="s">
        <v>114</v>
      </c>
      <c r="AW647" s="15" t="s">
        <v>40</v>
      </c>
      <c r="AX647" s="15" t="s">
        <v>87</v>
      </c>
      <c r="AY647" s="178" t="s">
        <v>245</v>
      </c>
    </row>
    <row r="648" spans="2:65" s="11" customFormat="1" ht="22.5">
      <c r="B648" s="145"/>
      <c r="D648" s="146" t="s">
        <v>253</v>
      </c>
      <c r="E648" s="147" t="s">
        <v>1</v>
      </c>
      <c r="F648" s="148" t="s">
        <v>2718</v>
      </c>
      <c r="H648" s="147" t="s">
        <v>1</v>
      </c>
      <c r="I648" s="149"/>
      <c r="L648" s="145"/>
      <c r="M648" s="150"/>
      <c r="T648" s="151"/>
      <c r="AT648" s="147" t="s">
        <v>253</v>
      </c>
      <c r="AU648" s="147" t="s">
        <v>96</v>
      </c>
      <c r="AV648" s="11" t="s">
        <v>94</v>
      </c>
      <c r="AW648" s="11" t="s">
        <v>40</v>
      </c>
      <c r="AX648" s="11" t="s">
        <v>87</v>
      </c>
      <c r="AY648" s="147" t="s">
        <v>245</v>
      </c>
    </row>
    <row r="649" spans="2:65" s="11" customFormat="1" ht="22.5">
      <c r="B649" s="145"/>
      <c r="D649" s="146" t="s">
        <v>253</v>
      </c>
      <c r="E649" s="147" t="s">
        <v>1</v>
      </c>
      <c r="F649" s="148" t="s">
        <v>2798</v>
      </c>
      <c r="H649" s="147" t="s">
        <v>1</v>
      </c>
      <c r="I649" s="149"/>
      <c r="L649" s="145"/>
      <c r="M649" s="150"/>
      <c r="T649" s="151"/>
      <c r="AT649" s="147" t="s">
        <v>253</v>
      </c>
      <c r="AU649" s="147" t="s">
        <v>96</v>
      </c>
      <c r="AV649" s="11" t="s">
        <v>94</v>
      </c>
      <c r="AW649" s="11" t="s">
        <v>40</v>
      </c>
      <c r="AX649" s="11" t="s">
        <v>87</v>
      </c>
      <c r="AY649" s="147" t="s">
        <v>245</v>
      </c>
    </row>
    <row r="650" spans="2:65" s="12" customFormat="1" ht="22.5">
      <c r="B650" s="152"/>
      <c r="D650" s="146" t="s">
        <v>253</v>
      </c>
      <c r="E650" s="153" t="s">
        <v>1</v>
      </c>
      <c r="F650" s="154" t="s">
        <v>2799</v>
      </c>
      <c r="H650" s="155">
        <v>4.8</v>
      </c>
      <c r="I650" s="156"/>
      <c r="L650" s="152"/>
      <c r="M650" s="157"/>
      <c r="T650" s="158"/>
      <c r="AT650" s="153" t="s">
        <v>253</v>
      </c>
      <c r="AU650" s="153" t="s">
        <v>96</v>
      </c>
      <c r="AV650" s="12" t="s">
        <v>96</v>
      </c>
      <c r="AW650" s="12" t="s">
        <v>40</v>
      </c>
      <c r="AX650" s="12" t="s">
        <v>87</v>
      </c>
      <c r="AY650" s="153" t="s">
        <v>245</v>
      </c>
    </row>
    <row r="651" spans="2:65" s="15" customFormat="1" ht="11.25">
      <c r="B651" s="177"/>
      <c r="D651" s="146" t="s">
        <v>253</v>
      </c>
      <c r="E651" s="178" t="s">
        <v>1</v>
      </c>
      <c r="F651" s="179" t="s">
        <v>2665</v>
      </c>
      <c r="H651" s="180">
        <v>4.8</v>
      </c>
      <c r="I651" s="181"/>
      <c r="L651" s="177"/>
      <c r="M651" s="182"/>
      <c r="T651" s="183"/>
      <c r="AT651" s="178" t="s">
        <v>253</v>
      </c>
      <c r="AU651" s="178" t="s">
        <v>96</v>
      </c>
      <c r="AV651" s="15" t="s">
        <v>114</v>
      </c>
      <c r="AW651" s="15" t="s">
        <v>40</v>
      </c>
      <c r="AX651" s="15" t="s">
        <v>87</v>
      </c>
      <c r="AY651" s="178" t="s">
        <v>245</v>
      </c>
    </row>
    <row r="652" spans="2:65" s="13" customFormat="1" ht="11.25">
      <c r="B652" s="159"/>
      <c r="D652" s="146" t="s">
        <v>253</v>
      </c>
      <c r="E652" s="160" t="s">
        <v>1</v>
      </c>
      <c r="F652" s="161" t="s">
        <v>275</v>
      </c>
      <c r="H652" s="162">
        <v>124.633</v>
      </c>
      <c r="I652" s="163"/>
      <c r="L652" s="159"/>
      <c r="M652" s="164"/>
      <c r="T652" s="165"/>
      <c r="AT652" s="160" t="s">
        <v>253</v>
      </c>
      <c r="AU652" s="160" t="s">
        <v>96</v>
      </c>
      <c r="AV652" s="13" t="s">
        <v>251</v>
      </c>
      <c r="AW652" s="13" t="s">
        <v>40</v>
      </c>
      <c r="AX652" s="13" t="s">
        <v>94</v>
      </c>
      <c r="AY652" s="160" t="s">
        <v>245</v>
      </c>
    </row>
    <row r="653" spans="2:65" s="1" customFormat="1" ht="24.2" customHeight="1">
      <c r="B653" s="33"/>
      <c r="C653" s="132" t="s">
        <v>537</v>
      </c>
      <c r="D653" s="132" t="s">
        <v>246</v>
      </c>
      <c r="E653" s="133" t="s">
        <v>2800</v>
      </c>
      <c r="F653" s="134" t="s">
        <v>2801</v>
      </c>
      <c r="G653" s="135" t="s">
        <v>271</v>
      </c>
      <c r="H653" s="136">
        <v>2</v>
      </c>
      <c r="I653" s="137"/>
      <c r="J653" s="138">
        <f>ROUND(I653*H653,2)</f>
        <v>0</v>
      </c>
      <c r="K653" s="134" t="s">
        <v>250</v>
      </c>
      <c r="L653" s="33"/>
      <c r="M653" s="139" t="s">
        <v>1</v>
      </c>
      <c r="N653" s="140" t="s">
        <v>52</v>
      </c>
      <c r="P653" s="141">
        <f>O653*H653</f>
        <v>0</v>
      </c>
      <c r="Q653" s="141">
        <v>1.0000000000000001E-5</v>
      </c>
      <c r="R653" s="141">
        <f>Q653*H653</f>
        <v>2.0000000000000002E-5</v>
      </c>
      <c r="S653" s="141">
        <v>0</v>
      </c>
      <c r="T653" s="142">
        <f>S653*H653</f>
        <v>0</v>
      </c>
      <c r="AR653" s="143" t="s">
        <v>251</v>
      </c>
      <c r="AT653" s="143" t="s">
        <v>246</v>
      </c>
      <c r="AU653" s="143" t="s">
        <v>96</v>
      </c>
      <c r="AY653" s="17" t="s">
        <v>245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7" t="s">
        <v>94</v>
      </c>
      <c r="BK653" s="144">
        <f>ROUND(I653*H653,2)</f>
        <v>0</v>
      </c>
      <c r="BL653" s="17" t="s">
        <v>251</v>
      </c>
      <c r="BM653" s="143" t="s">
        <v>2802</v>
      </c>
    </row>
    <row r="654" spans="2:65" s="11" customFormat="1" ht="22.5">
      <c r="B654" s="145"/>
      <c r="D654" s="146" t="s">
        <v>253</v>
      </c>
      <c r="E654" s="147" t="s">
        <v>1</v>
      </c>
      <c r="F654" s="148" t="s">
        <v>2803</v>
      </c>
      <c r="H654" s="147" t="s">
        <v>1</v>
      </c>
      <c r="I654" s="149"/>
      <c r="L654" s="145"/>
      <c r="M654" s="150"/>
      <c r="T654" s="151"/>
      <c r="AT654" s="147" t="s">
        <v>253</v>
      </c>
      <c r="AU654" s="147" t="s">
        <v>96</v>
      </c>
      <c r="AV654" s="11" t="s">
        <v>94</v>
      </c>
      <c r="AW654" s="11" t="s">
        <v>40</v>
      </c>
      <c r="AX654" s="11" t="s">
        <v>87</v>
      </c>
      <c r="AY654" s="147" t="s">
        <v>245</v>
      </c>
    </row>
    <row r="655" spans="2:65" s="11" customFormat="1" ht="22.5">
      <c r="B655" s="145"/>
      <c r="D655" s="146" t="s">
        <v>253</v>
      </c>
      <c r="E655" s="147" t="s">
        <v>1</v>
      </c>
      <c r="F655" s="148" t="s">
        <v>2462</v>
      </c>
      <c r="H655" s="147" t="s">
        <v>1</v>
      </c>
      <c r="I655" s="149"/>
      <c r="L655" s="145"/>
      <c r="M655" s="150"/>
      <c r="T655" s="151"/>
      <c r="AT655" s="147" t="s">
        <v>253</v>
      </c>
      <c r="AU655" s="147" t="s">
        <v>96</v>
      </c>
      <c r="AV655" s="11" t="s">
        <v>94</v>
      </c>
      <c r="AW655" s="11" t="s">
        <v>40</v>
      </c>
      <c r="AX655" s="11" t="s">
        <v>87</v>
      </c>
      <c r="AY655" s="147" t="s">
        <v>245</v>
      </c>
    </row>
    <row r="656" spans="2:65" s="12" customFormat="1" ht="22.5">
      <c r="B656" s="152"/>
      <c r="D656" s="146" t="s">
        <v>253</v>
      </c>
      <c r="E656" s="153" t="s">
        <v>1</v>
      </c>
      <c r="F656" s="154" t="s">
        <v>2804</v>
      </c>
      <c r="H656" s="155">
        <v>2</v>
      </c>
      <c r="I656" s="156"/>
      <c r="L656" s="152"/>
      <c r="M656" s="157"/>
      <c r="T656" s="158"/>
      <c r="AT656" s="153" t="s">
        <v>253</v>
      </c>
      <c r="AU656" s="153" t="s">
        <v>96</v>
      </c>
      <c r="AV656" s="12" t="s">
        <v>96</v>
      </c>
      <c r="AW656" s="12" t="s">
        <v>40</v>
      </c>
      <c r="AX656" s="12" t="s">
        <v>87</v>
      </c>
      <c r="AY656" s="153" t="s">
        <v>245</v>
      </c>
    </row>
    <row r="657" spans="2:65" s="13" customFormat="1" ht="11.25">
      <c r="B657" s="159"/>
      <c r="D657" s="146" t="s">
        <v>253</v>
      </c>
      <c r="E657" s="160" t="s">
        <v>2454</v>
      </c>
      <c r="F657" s="161" t="s">
        <v>275</v>
      </c>
      <c r="H657" s="162">
        <v>2</v>
      </c>
      <c r="I657" s="163"/>
      <c r="L657" s="159"/>
      <c r="M657" s="164"/>
      <c r="T657" s="165"/>
      <c r="AT657" s="160" t="s">
        <v>253</v>
      </c>
      <c r="AU657" s="160" t="s">
        <v>96</v>
      </c>
      <c r="AV657" s="13" t="s">
        <v>251</v>
      </c>
      <c r="AW657" s="13" t="s">
        <v>40</v>
      </c>
      <c r="AX657" s="13" t="s">
        <v>94</v>
      </c>
      <c r="AY657" s="160" t="s">
        <v>245</v>
      </c>
    </row>
    <row r="658" spans="2:65" s="1" customFormat="1" ht="24.2" customHeight="1">
      <c r="B658" s="33"/>
      <c r="C658" s="132" t="s">
        <v>541</v>
      </c>
      <c r="D658" s="132" t="s">
        <v>246</v>
      </c>
      <c r="E658" s="133" t="s">
        <v>2805</v>
      </c>
      <c r="F658" s="134" t="s">
        <v>2806</v>
      </c>
      <c r="G658" s="135" t="s">
        <v>271</v>
      </c>
      <c r="H658" s="136">
        <v>2</v>
      </c>
      <c r="I658" s="137"/>
      <c r="J658" s="138">
        <f>ROUND(I658*H658,2)</f>
        <v>0</v>
      </c>
      <c r="K658" s="134" t="s">
        <v>250</v>
      </c>
      <c r="L658" s="33"/>
      <c r="M658" s="139" t="s">
        <v>1</v>
      </c>
      <c r="N658" s="140" t="s">
        <v>52</v>
      </c>
      <c r="P658" s="141">
        <f>O658*H658</f>
        <v>0</v>
      </c>
      <c r="Q658" s="141">
        <v>3.4000000000000002E-4</v>
      </c>
      <c r="R658" s="141">
        <f>Q658*H658</f>
        <v>6.8000000000000005E-4</v>
      </c>
      <c r="S658" s="141">
        <v>0</v>
      </c>
      <c r="T658" s="142">
        <f>S658*H658</f>
        <v>0</v>
      </c>
      <c r="AR658" s="143" t="s">
        <v>251</v>
      </c>
      <c r="AT658" s="143" t="s">
        <v>246</v>
      </c>
      <c r="AU658" s="143" t="s">
        <v>96</v>
      </c>
      <c r="AY658" s="17" t="s">
        <v>245</v>
      </c>
      <c r="BE658" s="144">
        <f>IF(N658="základní",J658,0)</f>
        <v>0</v>
      </c>
      <c r="BF658" s="144">
        <f>IF(N658="snížená",J658,0)</f>
        <v>0</v>
      </c>
      <c r="BG658" s="144">
        <f>IF(N658="zákl. přenesená",J658,0)</f>
        <v>0</v>
      </c>
      <c r="BH658" s="144">
        <f>IF(N658="sníž. přenesená",J658,0)</f>
        <v>0</v>
      </c>
      <c r="BI658" s="144">
        <f>IF(N658="nulová",J658,0)</f>
        <v>0</v>
      </c>
      <c r="BJ658" s="17" t="s">
        <v>94</v>
      </c>
      <c r="BK658" s="144">
        <f>ROUND(I658*H658,2)</f>
        <v>0</v>
      </c>
      <c r="BL658" s="17" t="s">
        <v>251</v>
      </c>
      <c r="BM658" s="143" t="s">
        <v>2807</v>
      </c>
    </row>
    <row r="659" spans="2:65" s="11" customFormat="1" ht="22.5">
      <c r="B659" s="145"/>
      <c r="D659" s="146" t="s">
        <v>253</v>
      </c>
      <c r="E659" s="147" t="s">
        <v>1</v>
      </c>
      <c r="F659" s="148" t="s">
        <v>2808</v>
      </c>
      <c r="H659" s="147" t="s">
        <v>1</v>
      </c>
      <c r="I659" s="149"/>
      <c r="L659" s="145"/>
      <c r="M659" s="150"/>
      <c r="T659" s="151"/>
      <c r="AT659" s="147" t="s">
        <v>253</v>
      </c>
      <c r="AU659" s="147" t="s">
        <v>96</v>
      </c>
      <c r="AV659" s="11" t="s">
        <v>94</v>
      </c>
      <c r="AW659" s="11" t="s">
        <v>40</v>
      </c>
      <c r="AX659" s="11" t="s">
        <v>87</v>
      </c>
      <c r="AY659" s="147" t="s">
        <v>245</v>
      </c>
    </row>
    <row r="660" spans="2:65" s="12" customFormat="1" ht="11.25">
      <c r="B660" s="152"/>
      <c r="D660" s="146" t="s">
        <v>253</v>
      </c>
      <c r="E660" s="153" t="s">
        <v>1</v>
      </c>
      <c r="F660" s="154" t="s">
        <v>2454</v>
      </c>
      <c r="H660" s="155">
        <v>2</v>
      </c>
      <c r="I660" s="156"/>
      <c r="L660" s="152"/>
      <c r="M660" s="157"/>
      <c r="T660" s="158"/>
      <c r="AT660" s="153" t="s">
        <v>253</v>
      </c>
      <c r="AU660" s="153" t="s">
        <v>96</v>
      </c>
      <c r="AV660" s="12" t="s">
        <v>96</v>
      </c>
      <c r="AW660" s="12" t="s">
        <v>40</v>
      </c>
      <c r="AX660" s="12" t="s">
        <v>94</v>
      </c>
      <c r="AY660" s="153" t="s">
        <v>245</v>
      </c>
    </row>
    <row r="661" spans="2:65" s="1" customFormat="1" ht="24.2" customHeight="1">
      <c r="B661" s="33"/>
      <c r="C661" s="132" t="s">
        <v>546</v>
      </c>
      <c r="D661" s="132" t="s">
        <v>246</v>
      </c>
      <c r="E661" s="133" t="s">
        <v>2809</v>
      </c>
      <c r="F661" s="134" t="s">
        <v>2810</v>
      </c>
      <c r="G661" s="135" t="s">
        <v>271</v>
      </c>
      <c r="H661" s="136">
        <v>2</v>
      </c>
      <c r="I661" s="137"/>
      <c r="J661" s="138">
        <f>ROUND(I661*H661,2)</f>
        <v>0</v>
      </c>
      <c r="K661" s="134" t="s">
        <v>250</v>
      </c>
      <c r="L661" s="33"/>
      <c r="M661" s="139" t="s">
        <v>1</v>
      </c>
      <c r="N661" s="140" t="s">
        <v>52</v>
      </c>
      <c r="P661" s="141">
        <f>O661*H661</f>
        <v>0</v>
      </c>
      <c r="Q661" s="141">
        <v>0</v>
      </c>
      <c r="R661" s="141">
        <f>Q661*H661</f>
        <v>0</v>
      </c>
      <c r="S661" s="141">
        <v>0</v>
      </c>
      <c r="T661" s="142">
        <f>S661*H661</f>
        <v>0</v>
      </c>
      <c r="AR661" s="143" t="s">
        <v>251</v>
      </c>
      <c r="AT661" s="143" t="s">
        <v>246</v>
      </c>
      <c r="AU661" s="143" t="s">
        <v>96</v>
      </c>
      <c r="AY661" s="17" t="s">
        <v>245</v>
      </c>
      <c r="BE661" s="144">
        <f>IF(N661="základní",J661,0)</f>
        <v>0</v>
      </c>
      <c r="BF661" s="144">
        <f>IF(N661="snížená",J661,0)</f>
        <v>0</v>
      </c>
      <c r="BG661" s="144">
        <f>IF(N661="zákl. přenesená",J661,0)</f>
        <v>0</v>
      </c>
      <c r="BH661" s="144">
        <f>IF(N661="sníž. přenesená",J661,0)</f>
        <v>0</v>
      </c>
      <c r="BI661" s="144">
        <f>IF(N661="nulová",J661,0)</f>
        <v>0</v>
      </c>
      <c r="BJ661" s="17" t="s">
        <v>94</v>
      </c>
      <c r="BK661" s="144">
        <f>ROUND(I661*H661,2)</f>
        <v>0</v>
      </c>
      <c r="BL661" s="17" t="s">
        <v>251</v>
      </c>
      <c r="BM661" s="143" t="s">
        <v>2811</v>
      </c>
    </row>
    <row r="662" spans="2:65" s="11" customFormat="1" ht="22.5">
      <c r="B662" s="145"/>
      <c r="D662" s="146" t="s">
        <v>253</v>
      </c>
      <c r="E662" s="147" t="s">
        <v>1</v>
      </c>
      <c r="F662" s="148" t="s">
        <v>2812</v>
      </c>
      <c r="H662" s="147" t="s">
        <v>1</v>
      </c>
      <c r="I662" s="149"/>
      <c r="L662" s="145"/>
      <c r="M662" s="150"/>
      <c r="T662" s="151"/>
      <c r="AT662" s="147" t="s">
        <v>253</v>
      </c>
      <c r="AU662" s="147" t="s">
        <v>96</v>
      </c>
      <c r="AV662" s="11" t="s">
        <v>94</v>
      </c>
      <c r="AW662" s="11" t="s">
        <v>40</v>
      </c>
      <c r="AX662" s="11" t="s">
        <v>87</v>
      </c>
      <c r="AY662" s="147" t="s">
        <v>245</v>
      </c>
    </row>
    <row r="663" spans="2:65" s="11" customFormat="1" ht="22.5">
      <c r="B663" s="145"/>
      <c r="D663" s="146" t="s">
        <v>253</v>
      </c>
      <c r="E663" s="147" t="s">
        <v>1</v>
      </c>
      <c r="F663" s="148" t="s">
        <v>2462</v>
      </c>
      <c r="H663" s="147" t="s">
        <v>1</v>
      </c>
      <c r="I663" s="149"/>
      <c r="L663" s="145"/>
      <c r="M663" s="150"/>
      <c r="T663" s="151"/>
      <c r="AT663" s="147" t="s">
        <v>253</v>
      </c>
      <c r="AU663" s="147" t="s">
        <v>96</v>
      </c>
      <c r="AV663" s="11" t="s">
        <v>94</v>
      </c>
      <c r="AW663" s="11" t="s">
        <v>40</v>
      </c>
      <c r="AX663" s="11" t="s">
        <v>87</v>
      </c>
      <c r="AY663" s="147" t="s">
        <v>245</v>
      </c>
    </row>
    <row r="664" spans="2:65" s="12" customFormat="1" ht="22.5">
      <c r="B664" s="152"/>
      <c r="D664" s="146" t="s">
        <v>253</v>
      </c>
      <c r="E664" s="153" t="s">
        <v>1</v>
      </c>
      <c r="F664" s="154" t="s">
        <v>2804</v>
      </c>
      <c r="H664" s="155">
        <v>2</v>
      </c>
      <c r="I664" s="156"/>
      <c r="L664" s="152"/>
      <c r="M664" s="157"/>
      <c r="T664" s="158"/>
      <c r="AT664" s="153" t="s">
        <v>253</v>
      </c>
      <c r="AU664" s="153" t="s">
        <v>96</v>
      </c>
      <c r="AV664" s="12" t="s">
        <v>96</v>
      </c>
      <c r="AW664" s="12" t="s">
        <v>40</v>
      </c>
      <c r="AX664" s="12" t="s">
        <v>87</v>
      </c>
      <c r="AY664" s="153" t="s">
        <v>245</v>
      </c>
    </row>
    <row r="665" spans="2:65" s="11" customFormat="1" ht="22.5">
      <c r="B665" s="145"/>
      <c r="D665" s="146" t="s">
        <v>253</v>
      </c>
      <c r="E665" s="147" t="s">
        <v>1</v>
      </c>
      <c r="F665" s="148" t="s">
        <v>2813</v>
      </c>
      <c r="H665" s="147" t="s">
        <v>1</v>
      </c>
      <c r="I665" s="149"/>
      <c r="L665" s="145"/>
      <c r="M665" s="150"/>
      <c r="T665" s="151"/>
      <c r="AT665" s="147" t="s">
        <v>253</v>
      </c>
      <c r="AU665" s="147" t="s">
        <v>96</v>
      </c>
      <c r="AV665" s="11" t="s">
        <v>94</v>
      </c>
      <c r="AW665" s="11" t="s">
        <v>40</v>
      </c>
      <c r="AX665" s="11" t="s">
        <v>87</v>
      </c>
      <c r="AY665" s="147" t="s">
        <v>245</v>
      </c>
    </row>
    <row r="666" spans="2:65" s="13" customFormat="1" ht="11.25">
      <c r="B666" s="159"/>
      <c r="D666" s="146" t="s">
        <v>253</v>
      </c>
      <c r="E666" s="160" t="s">
        <v>1</v>
      </c>
      <c r="F666" s="161" t="s">
        <v>275</v>
      </c>
      <c r="H666" s="162">
        <v>2</v>
      </c>
      <c r="I666" s="163"/>
      <c r="L666" s="159"/>
      <c r="M666" s="164"/>
      <c r="T666" s="165"/>
      <c r="AT666" s="160" t="s">
        <v>253</v>
      </c>
      <c r="AU666" s="160" t="s">
        <v>96</v>
      </c>
      <c r="AV666" s="13" t="s">
        <v>251</v>
      </c>
      <c r="AW666" s="13" t="s">
        <v>40</v>
      </c>
      <c r="AX666" s="13" t="s">
        <v>94</v>
      </c>
      <c r="AY666" s="160" t="s">
        <v>245</v>
      </c>
    </row>
    <row r="667" spans="2:65" s="1" customFormat="1" ht="24.2" customHeight="1">
      <c r="B667" s="33"/>
      <c r="C667" s="132" t="s">
        <v>551</v>
      </c>
      <c r="D667" s="132" t="s">
        <v>246</v>
      </c>
      <c r="E667" s="133" t="s">
        <v>2814</v>
      </c>
      <c r="F667" s="134" t="s">
        <v>2815</v>
      </c>
      <c r="G667" s="135" t="s">
        <v>249</v>
      </c>
      <c r="H667" s="136">
        <v>0.4</v>
      </c>
      <c r="I667" s="137"/>
      <c r="J667" s="138">
        <f>ROUND(I667*H667,2)</f>
        <v>0</v>
      </c>
      <c r="K667" s="134" t="s">
        <v>250</v>
      </c>
      <c r="L667" s="33"/>
      <c r="M667" s="139" t="s">
        <v>1</v>
      </c>
      <c r="N667" s="140" t="s">
        <v>52</v>
      </c>
      <c r="P667" s="141">
        <f>O667*H667</f>
        <v>0</v>
      </c>
      <c r="Q667" s="141">
        <v>0</v>
      </c>
      <c r="R667" s="141">
        <f>Q667*H667</f>
        <v>0</v>
      </c>
      <c r="S667" s="141">
        <v>0</v>
      </c>
      <c r="T667" s="142">
        <f>S667*H667</f>
        <v>0</v>
      </c>
      <c r="AR667" s="143" t="s">
        <v>251</v>
      </c>
      <c r="AT667" s="143" t="s">
        <v>246</v>
      </c>
      <c r="AU667" s="143" t="s">
        <v>96</v>
      </c>
      <c r="AY667" s="17" t="s">
        <v>245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7" t="s">
        <v>94</v>
      </c>
      <c r="BK667" s="144">
        <f>ROUND(I667*H667,2)</f>
        <v>0</v>
      </c>
      <c r="BL667" s="17" t="s">
        <v>251</v>
      </c>
      <c r="BM667" s="143" t="s">
        <v>2816</v>
      </c>
    </row>
    <row r="668" spans="2:65" s="11" customFormat="1" ht="22.5">
      <c r="B668" s="145"/>
      <c r="D668" s="146" t="s">
        <v>253</v>
      </c>
      <c r="E668" s="147" t="s">
        <v>1</v>
      </c>
      <c r="F668" s="148" t="s">
        <v>2462</v>
      </c>
      <c r="H668" s="147" t="s">
        <v>1</v>
      </c>
      <c r="I668" s="149"/>
      <c r="L668" s="145"/>
      <c r="M668" s="150"/>
      <c r="T668" s="151"/>
      <c r="AT668" s="147" t="s">
        <v>253</v>
      </c>
      <c r="AU668" s="147" t="s">
        <v>96</v>
      </c>
      <c r="AV668" s="11" t="s">
        <v>94</v>
      </c>
      <c r="AW668" s="11" t="s">
        <v>40</v>
      </c>
      <c r="AX668" s="11" t="s">
        <v>87</v>
      </c>
      <c r="AY668" s="147" t="s">
        <v>245</v>
      </c>
    </row>
    <row r="669" spans="2:65" s="12" customFormat="1" ht="22.5">
      <c r="B669" s="152"/>
      <c r="D669" s="146" t="s">
        <v>253</v>
      </c>
      <c r="E669" s="153" t="s">
        <v>1</v>
      </c>
      <c r="F669" s="154" t="s">
        <v>2817</v>
      </c>
      <c r="H669" s="155">
        <v>0.4</v>
      </c>
      <c r="I669" s="156"/>
      <c r="L669" s="152"/>
      <c r="M669" s="157"/>
      <c r="T669" s="158"/>
      <c r="AT669" s="153" t="s">
        <v>253</v>
      </c>
      <c r="AU669" s="153" t="s">
        <v>96</v>
      </c>
      <c r="AV669" s="12" t="s">
        <v>96</v>
      </c>
      <c r="AW669" s="12" t="s">
        <v>40</v>
      </c>
      <c r="AX669" s="12" t="s">
        <v>87</v>
      </c>
      <c r="AY669" s="153" t="s">
        <v>245</v>
      </c>
    </row>
    <row r="670" spans="2:65" s="11" customFormat="1" ht="11.25">
      <c r="B670" s="145"/>
      <c r="D670" s="146" t="s">
        <v>253</v>
      </c>
      <c r="E670" s="147" t="s">
        <v>1</v>
      </c>
      <c r="F670" s="148" t="s">
        <v>2464</v>
      </c>
      <c r="H670" s="147" t="s">
        <v>1</v>
      </c>
      <c r="I670" s="149"/>
      <c r="L670" s="145"/>
      <c r="M670" s="150"/>
      <c r="T670" s="151"/>
      <c r="AT670" s="147" t="s">
        <v>253</v>
      </c>
      <c r="AU670" s="147" t="s">
        <v>96</v>
      </c>
      <c r="AV670" s="11" t="s">
        <v>94</v>
      </c>
      <c r="AW670" s="11" t="s">
        <v>40</v>
      </c>
      <c r="AX670" s="11" t="s">
        <v>87</v>
      </c>
      <c r="AY670" s="147" t="s">
        <v>245</v>
      </c>
    </row>
    <row r="671" spans="2:65" s="13" customFormat="1" ht="11.25">
      <c r="B671" s="159"/>
      <c r="D671" s="146" t="s">
        <v>253</v>
      </c>
      <c r="E671" s="160" t="s">
        <v>1</v>
      </c>
      <c r="F671" s="161" t="s">
        <v>275</v>
      </c>
      <c r="H671" s="162">
        <v>0.4</v>
      </c>
      <c r="I671" s="163"/>
      <c r="L671" s="159"/>
      <c r="M671" s="164"/>
      <c r="T671" s="165"/>
      <c r="AT671" s="160" t="s">
        <v>253</v>
      </c>
      <c r="AU671" s="160" t="s">
        <v>96</v>
      </c>
      <c r="AV671" s="13" t="s">
        <v>251</v>
      </c>
      <c r="AW671" s="13" t="s">
        <v>40</v>
      </c>
      <c r="AX671" s="13" t="s">
        <v>94</v>
      </c>
      <c r="AY671" s="160" t="s">
        <v>245</v>
      </c>
    </row>
    <row r="672" spans="2:65" s="10" customFormat="1" ht="22.9" customHeight="1">
      <c r="B672" s="122"/>
      <c r="D672" s="123" t="s">
        <v>86</v>
      </c>
      <c r="E672" s="175" t="s">
        <v>2818</v>
      </c>
      <c r="F672" s="175" t="s">
        <v>2819</v>
      </c>
      <c r="I672" s="125"/>
      <c r="J672" s="176">
        <f>BK672</f>
        <v>0</v>
      </c>
      <c r="L672" s="122"/>
      <c r="M672" s="127"/>
      <c r="P672" s="128">
        <f>SUM(P673:P683)</f>
        <v>0</v>
      </c>
      <c r="R672" s="128">
        <f>SUM(R673:R683)</f>
        <v>0</v>
      </c>
      <c r="T672" s="129">
        <f>SUM(T673:T683)</f>
        <v>0</v>
      </c>
      <c r="AR672" s="123" t="s">
        <v>94</v>
      </c>
      <c r="AT672" s="130" t="s">
        <v>86</v>
      </c>
      <c r="AU672" s="130" t="s">
        <v>94</v>
      </c>
      <c r="AY672" s="123" t="s">
        <v>245</v>
      </c>
      <c r="BK672" s="131">
        <f>SUM(BK673:BK683)</f>
        <v>0</v>
      </c>
    </row>
    <row r="673" spans="2:65" s="1" customFormat="1" ht="21.75" customHeight="1">
      <c r="B673" s="33"/>
      <c r="C673" s="132" t="s">
        <v>556</v>
      </c>
      <c r="D673" s="132" t="s">
        <v>246</v>
      </c>
      <c r="E673" s="133" t="s">
        <v>256</v>
      </c>
      <c r="F673" s="134" t="s">
        <v>257</v>
      </c>
      <c r="G673" s="135" t="s">
        <v>258</v>
      </c>
      <c r="H673" s="136">
        <v>0.36399999999999999</v>
      </c>
      <c r="I673" s="137"/>
      <c r="J673" s="138">
        <f>ROUND(I673*H673,2)</f>
        <v>0</v>
      </c>
      <c r="K673" s="134" t="s">
        <v>250</v>
      </c>
      <c r="L673" s="33"/>
      <c r="M673" s="139" t="s">
        <v>1</v>
      </c>
      <c r="N673" s="140" t="s">
        <v>52</v>
      </c>
      <c r="P673" s="141">
        <f>O673*H673</f>
        <v>0</v>
      </c>
      <c r="Q673" s="141">
        <v>0</v>
      </c>
      <c r="R673" s="141">
        <f>Q673*H673</f>
        <v>0</v>
      </c>
      <c r="S673" s="141">
        <v>0</v>
      </c>
      <c r="T673" s="142">
        <f>S673*H673</f>
        <v>0</v>
      </c>
      <c r="AR673" s="143" t="s">
        <v>251</v>
      </c>
      <c r="AT673" s="143" t="s">
        <v>246</v>
      </c>
      <c r="AU673" s="143" t="s">
        <v>96</v>
      </c>
      <c r="AY673" s="17" t="s">
        <v>245</v>
      </c>
      <c r="BE673" s="144">
        <f>IF(N673="základní",J673,0)</f>
        <v>0</v>
      </c>
      <c r="BF673" s="144">
        <f>IF(N673="snížená",J673,0)</f>
        <v>0</v>
      </c>
      <c r="BG673" s="144">
        <f>IF(N673="zákl. přenesená",J673,0)</f>
        <v>0</v>
      </c>
      <c r="BH673" s="144">
        <f>IF(N673="sníž. přenesená",J673,0)</f>
        <v>0</v>
      </c>
      <c r="BI673" s="144">
        <f>IF(N673="nulová",J673,0)</f>
        <v>0</v>
      </c>
      <c r="BJ673" s="17" t="s">
        <v>94</v>
      </c>
      <c r="BK673" s="144">
        <f>ROUND(I673*H673,2)</f>
        <v>0</v>
      </c>
      <c r="BL673" s="17" t="s">
        <v>251</v>
      </c>
      <c r="BM673" s="143" t="s">
        <v>2820</v>
      </c>
    </row>
    <row r="674" spans="2:65" s="12" customFormat="1" ht="11.25">
      <c r="B674" s="152"/>
      <c r="D674" s="146" t="s">
        <v>253</v>
      </c>
      <c r="E674" s="153" t="s">
        <v>1</v>
      </c>
      <c r="F674" s="154" t="s">
        <v>2450</v>
      </c>
      <c r="H674" s="155">
        <v>0.36399999999999999</v>
      </c>
      <c r="I674" s="156"/>
      <c r="L674" s="152"/>
      <c r="M674" s="157"/>
      <c r="T674" s="158"/>
      <c r="AT674" s="153" t="s">
        <v>253</v>
      </c>
      <c r="AU674" s="153" t="s">
        <v>96</v>
      </c>
      <c r="AV674" s="12" t="s">
        <v>96</v>
      </c>
      <c r="AW674" s="12" t="s">
        <v>40</v>
      </c>
      <c r="AX674" s="12" t="s">
        <v>94</v>
      </c>
      <c r="AY674" s="153" t="s">
        <v>245</v>
      </c>
    </row>
    <row r="675" spans="2:65" s="1" customFormat="1" ht="24.2" customHeight="1">
      <c r="B675" s="33"/>
      <c r="C675" s="132" t="s">
        <v>561</v>
      </c>
      <c r="D675" s="132" t="s">
        <v>246</v>
      </c>
      <c r="E675" s="133" t="s">
        <v>260</v>
      </c>
      <c r="F675" s="134" t="s">
        <v>261</v>
      </c>
      <c r="G675" s="135" t="s">
        <v>258</v>
      </c>
      <c r="H675" s="136">
        <v>9.4640000000000004</v>
      </c>
      <c r="I675" s="137"/>
      <c r="J675" s="138">
        <f>ROUND(I675*H675,2)</f>
        <v>0</v>
      </c>
      <c r="K675" s="134" t="s">
        <v>250</v>
      </c>
      <c r="L675" s="33"/>
      <c r="M675" s="139" t="s">
        <v>1</v>
      </c>
      <c r="N675" s="140" t="s">
        <v>52</v>
      </c>
      <c r="P675" s="141">
        <f>O675*H675</f>
        <v>0</v>
      </c>
      <c r="Q675" s="141">
        <v>0</v>
      </c>
      <c r="R675" s="141">
        <f>Q675*H675</f>
        <v>0</v>
      </c>
      <c r="S675" s="141">
        <v>0</v>
      </c>
      <c r="T675" s="142">
        <f>S675*H675</f>
        <v>0</v>
      </c>
      <c r="AR675" s="143" t="s">
        <v>251</v>
      </c>
      <c r="AT675" s="143" t="s">
        <v>246</v>
      </c>
      <c r="AU675" s="143" t="s">
        <v>96</v>
      </c>
      <c r="AY675" s="17" t="s">
        <v>245</v>
      </c>
      <c r="BE675" s="144">
        <f>IF(N675="základní",J675,0)</f>
        <v>0</v>
      </c>
      <c r="BF675" s="144">
        <f>IF(N675="snížená",J675,0)</f>
        <v>0</v>
      </c>
      <c r="BG675" s="144">
        <f>IF(N675="zákl. přenesená",J675,0)</f>
        <v>0</v>
      </c>
      <c r="BH675" s="144">
        <f>IF(N675="sníž. přenesená",J675,0)</f>
        <v>0</v>
      </c>
      <c r="BI675" s="144">
        <f>IF(N675="nulová",J675,0)</f>
        <v>0</v>
      </c>
      <c r="BJ675" s="17" t="s">
        <v>94</v>
      </c>
      <c r="BK675" s="144">
        <f>ROUND(I675*H675,2)</f>
        <v>0</v>
      </c>
      <c r="BL675" s="17" t="s">
        <v>251</v>
      </c>
      <c r="BM675" s="143" t="s">
        <v>2821</v>
      </c>
    </row>
    <row r="676" spans="2:65" s="11" customFormat="1" ht="11.25">
      <c r="B676" s="145"/>
      <c r="D676" s="146" t="s">
        <v>253</v>
      </c>
      <c r="E676" s="147" t="s">
        <v>1</v>
      </c>
      <c r="F676" s="148" t="s">
        <v>2822</v>
      </c>
      <c r="H676" s="147" t="s">
        <v>1</v>
      </c>
      <c r="I676" s="149"/>
      <c r="L676" s="145"/>
      <c r="M676" s="150"/>
      <c r="T676" s="151"/>
      <c r="AT676" s="147" t="s">
        <v>253</v>
      </c>
      <c r="AU676" s="147" t="s">
        <v>96</v>
      </c>
      <c r="AV676" s="11" t="s">
        <v>94</v>
      </c>
      <c r="AW676" s="11" t="s">
        <v>40</v>
      </c>
      <c r="AX676" s="11" t="s">
        <v>87</v>
      </c>
      <c r="AY676" s="147" t="s">
        <v>245</v>
      </c>
    </row>
    <row r="677" spans="2:65" s="12" customFormat="1" ht="11.25">
      <c r="B677" s="152"/>
      <c r="D677" s="146" t="s">
        <v>253</v>
      </c>
      <c r="E677" s="153" t="s">
        <v>1</v>
      </c>
      <c r="F677" s="154" t="s">
        <v>2823</v>
      </c>
      <c r="H677" s="155">
        <v>9.4640000000000004</v>
      </c>
      <c r="I677" s="156"/>
      <c r="L677" s="152"/>
      <c r="M677" s="157"/>
      <c r="T677" s="158"/>
      <c r="AT677" s="153" t="s">
        <v>253</v>
      </c>
      <c r="AU677" s="153" t="s">
        <v>96</v>
      </c>
      <c r="AV677" s="12" t="s">
        <v>96</v>
      </c>
      <c r="AW677" s="12" t="s">
        <v>40</v>
      </c>
      <c r="AX677" s="12" t="s">
        <v>87</v>
      </c>
      <c r="AY677" s="153" t="s">
        <v>245</v>
      </c>
    </row>
    <row r="678" spans="2:65" s="13" customFormat="1" ht="11.25">
      <c r="B678" s="159"/>
      <c r="D678" s="146" t="s">
        <v>253</v>
      </c>
      <c r="E678" s="160" t="s">
        <v>1</v>
      </c>
      <c r="F678" s="161" t="s">
        <v>275</v>
      </c>
      <c r="H678" s="162">
        <v>9.4640000000000004</v>
      </c>
      <c r="I678" s="163"/>
      <c r="L678" s="159"/>
      <c r="M678" s="164"/>
      <c r="T678" s="165"/>
      <c r="AT678" s="160" t="s">
        <v>253</v>
      </c>
      <c r="AU678" s="160" t="s">
        <v>96</v>
      </c>
      <c r="AV678" s="13" t="s">
        <v>251</v>
      </c>
      <c r="AW678" s="13" t="s">
        <v>40</v>
      </c>
      <c r="AX678" s="13" t="s">
        <v>94</v>
      </c>
      <c r="AY678" s="160" t="s">
        <v>245</v>
      </c>
    </row>
    <row r="679" spans="2:65" s="1" customFormat="1" ht="37.9" customHeight="1">
      <c r="B679" s="33"/>
      <c r="C679" s="132" t="s">
        <v>566</v>
      </c>
      <c r="D679" s="132" t="s">
        <v>246</v>
      </c>
      <c r="E679" s="133" t="s">
        <v>302</v>
      </c>
      <c r="F679" s="134" t="s">
        <v>303</v>
      </c>
      <c r="G679" s="135" t="s">
        <v>258</v>
      </c>
      <c r="H679" s="136">
        <v>0.36399999999999999</v>
      </c>
      <c r="I679" s="137"/>
      <c r="J679" s="138">
        <f>ROUND(I679*H679,2)</f>
        <v>0</v>
      </c>
      <c r="K679" s="134" t="s">
        <v>266</v>
      </c>
      <c r="L679" s="33"/>
      <c r="M679" s="139" t="s">
        <v>1</v>
      </c>
      <c r="N679" s="140" t="s">
        <v>52</v>
      </c>
      <c r="P679" s="141">
        <f>O679*H679</f>
        <v>0</v>
      </c>
      <c r="Q679" s="141">
        <v>0</v>
      </c>
      <c r="R679" s="141">
        <f>Q679*H679</f>
        <v>0</v>
      </c>
      <c r="S679" s="141">
        <v>0</v>
      </c>
      <c r="T679" s="142">
        <f>S679*H679</f>
        <v>0</v>
      </c>
      <c r="AR679" s="143" t="s">
        <v>251</v>
      </c>
      <c r="AT679" s="143" t="s">
        <v>246</v>
      </c>
      <c r="AU679" s="143" t="s">
        <v>96</v>
      </c>
      <c r="AY679" s="17" t="s">
        <v>245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7" t="s">
        <v>94</v>
      </c>
      <c r="BK679" s="144">
        <f>ROUND(I679*H679,2)</f>
        <v>0</v>
      </c>
      <c r="BL679" s="17" t="s">
        <v>251</v>
      </c>
      <c r="BM679" s="143" t="s">
        <v>2824</v>
      </c>
    </row>
    <row r="680" spans="2:65" s="11" customFormat="1" ht="11.25">
      <c r="B680" s="145"/>
      <c r="D680" s="146" t="s">
        <v>253</v>
      </c>
      <c r="E680" s="147" t="s">
        <v>1</v>
      </c>
      <c r="F680" s="148" t="s">
        <v>2825</v>
      </c>
      <c r="H680" s="147" t="s">
        <v>1</v>
      </c>
      <c r="I680" s="149"/>
      <c r="L680" s="145"/>
      <c r="M680" s="150"/>
      <c r="T680" s="151"/>
      <c r="AT680" s="147" t="s">
        <v>253</v>
      </c>
      <c r="AU680" s="147" t="s">
        <v>96</v>
      </c>
      <c r="AV680" s="11" t="s">
        <v>94</v>
      </c>
      <c r="AW680" s="11" t="s">
        <v>40</v>
      </c>
      <c r="AX680" s="11" t="s">
        <v>87</v>
      </c>
      <c r="AY680" s="147" t="s">
        <v>245</v>
      </c>
    </row>
    <row r="681" spans="2:65" s="12" customFormat="1" ht="11.25">
      <c r="B681" s="152"/>
      <c r="D681" s="146" t="s">
        <v>253</v>
      </c>
      <c r="E681" s="153" t="s">
        <v>1</v>
      </c>
      <c r="F681" s="154" t="s">
        <v>2826</v>
      </c>
      <c r="H681" s="155">
        <v>0.46</v>
      </c>
      <c r="I681" s="156"/>
      <c r="L681" s="152"/>
      <c r="M681" s="157"/>
      <c r="T681" s="158"/>
      <c r="AT681" s="153" t="s">
        <v>253</v>
      </c>
      <c r="AU681" s="153" t="s">
        <v>96</v>
      </c>
      <c r="AV681" s="12" t="s">
        <v>96</v>
      </c>
      <c r="AW681" s="12" t="s">
        <v>40</v>
      </c>
      <c r="AX681" s="12" t="s">
        <v>87</v>
      </c>
      <c r="AY681" s="153" t="s">
        <v>245</v>
      </c>
    </row>
    <row r="682" spans="2:65" s="12" customFormat="1" ht="11.25">
      <c r="B682" s="152"/>
      <c r="D682" s="146" t="s">
        <v>253</v>
      </c>
      <c r="E682" s="153" t="s">
        <v>1</v>
      </c>
      <c r="F682" s="154" t="s">
        <v>2827</v>
      </c>
      <c r="H682" s="155">
        <v>-9.6000000000000002E-2</v>
      </c>
      <c r="I682" s="156"/>
      <c r="L682" s="152"/>
      <c r="M682" s="157"/>
      <c r="T682" s="158"/>
      <c r="AT682" s="153" t="s">
        <v>253</v>
      </c>
      <c r="AU682" s="153" t="s">
        <v>96</v>
      </c>
      <c r="AV682" s="12" t="s">
        <v>96</v>
      </c>
      <c r="AW682" s="12" t="s">
        <v>40</v>
      </c>
      <c r="AX682" s="12" t="s">
        <v>87</v>
      </c>
      <c r="AY682" s="153" t="s">
        <v>245</v>
      </c>
    </row>
    <row r="683" spans="2:65" s="13" customFormat="1" ht="11.25">
      <c r="B683" s="159"/>
      <c r="D683" s="146" t="s">
        <v>253</v>
      </c>
      <c r="E683" s="160" t="s">
        <v>2450</v>
      </c>
      <c r="F683" s="161" t="s">
        <v>275</v>
      </c>
      <c r="H683" s="162">
        <v>0.36399999999999999</v>
      </c>
      <c r="I683" s="163"/>
      <c r="L683" s="159"/>
      <c r="M683" s="164"/>
      <c r="T683" s="165"/>
      <c r="AT683" s="160" t="s">
        <v>253</v>
      </c>
      <c r="AU683" s="160" t="s">
        <v>96</v>
      </c>
      <c r="AV683" s="13" t="s">
        <v>251</v>
      </c>
      <c r="AW683" s="13" t="s">
        <v>40</v>
      </c>
      <c r="AX683" s="13" t="s">
        <v>94</v>
      </c>
      <c r="AY683" s="160" t="s">
        <v>245</v>
      </c>
    </row>
    <row r="684" spans="2:65" s="10" customFormat="1" ht="22.9" customHeight="1">
      <c r="B684" s="122"/>
      <c r="D684" s="123" t="s">
        <v>86</v>
      </c>
      <c r="E684" s="175" t="s">
        <v>968</v>
      </c>
      <c r="F684" s="175" t="s">
        <v>969</v>
      </c>
      <c r="I684" s="125"/>
      <c r="J684" s="176">
        <f>BK684</f>
        <v>0</v>
      </c>
      <c r="L684" s="122"/>
      <c r="M684" s="127"/>
      <c r="P684" s="128">
        <f>SUM(P685:P692)</f>
        <v>0</v>
      </c>
      <c r="R684" s="128">
        <f>SUM(R685:R692)</f>
        <v>0</v>
      </c>
      <c r="T684" s="129">
        <f>SUM(T685:T692)</f>
        <v>0</v>
      </c>
      <c r="AR684" s="123" t="s">
        <v>94</v>
      </c>
      <c r="AT684" s="130" t="s">
        <v>86</v>
      </c>
      <c r="AU684" s="130" t="s">
        <v>94</v>
      </c>
      <c r="AY684" s="123" t="s">
        <v>245</v>
      </c>
      <c r="BK684" s="131">
        <f>SUM(BK685:BK692)</f>
        <v>0</v>
      </c>
    </row>
    <row r="685" spans="2:65" s="1" customFormat="1" ht="24.2" customHeight="1">
      <c r="B685" s="33"/>
      <c r="C685" s="132" t="s">
        <v>571</v>
      </c>
      <c r="D685" s="132" t="s">
        <v>246</v>
      </c>
      <c r="E685" s="133" t="s">
        <v>970</v>
      </c>
      <c r="F685" s="134" t="s">
        <v>971</v>
      </c>
      <c r="G685" s="135" t="s">
        <v>258</v>
      </c>
      <c r="H685" s="136">
        <v>785.72</v>
      </c>
      <c r="I685" s="137"/>
      <c r="J685" s="138">
        <f>ROUND(I685*H685,2)</f>
        <v>0</v>
      </c>
      <c r="K685" s="134" t="s">
        <v>250</v>
      </c>
      <c r="L685" s="33"/>
      <c r="M685" s="139" t="s">
        <v>1</v>
      </c>
      <c r="N685" s="140" t="s">
        <v>52</v>
      </c>
      <c r="P685" s="141">
        <f>O685*H685</f>
        <v>0</v>
      </c>
      <c r="Q685" s="141">
        <v>0</v>
      </c>
      <c r="R685" s="141">
        <f>Q685*H685</f>
        <v>0</v>
      </c>
      <c r="S685" s="141">
        <v>0</v>
      </c>
      <c r="T685" s="142">
        <f>S685*H685</f>
        <v>0</v>
      </c>
      <c r="AR685" s="143" t="s">
        <v>251</v>
      </c>
      <c r="AT685" s="143" t="s">
        <v>246</v>
      </c>
      <c r="AU685" s="143" t="s">
        <v>96</v>
      </c>
      <c r="AY685" s="17" t="s">
        <v>245</v>
      </c>
      <c r="BE685" s="144">
        <f>IF(N685="základní",J685,0)</f>
        <v>0</v>
      </c>
      <c r="BF685" s="144">
        <f>IF(N685="snížená",J685,0)</f>
        <v>0</v>
      </c>
      <c r="BG685" s="144">
        <f>IF(N685="zákl. přenesená",J685,0)</f>
        <v>0</v>
      </c>
      <c r="BH685" s="144">
        <f>IF(N685="sníž. přenesená",J685,0)</f>
        <v>0</v>
      </c>
      <c r="BI685" s="144">
        <f>IF(N685="nulová",J685,0)</f>
        <v>0</v>
      </c>
      <c r="BJ685" s="17" t="s">
        <v>94</v>
      </c>
      <c r="BK685" s="144">
        <f>ROUND(I685*H685,2)</f>
        <v>0</v>
      </c>
      <c r="BL685" s="17" t="s">
        <v>251</v>
      </c>
      <c r="BM685" s="143" t="s">
        <v>972</v>
      </c>
    </row>
    <row r="686" spans="2:65" s="12" customFormat="1" ht="11.25">
      <c r="B686" s="152"/>
      <c r="D686" s="146" t="s">
        <v>253</v>
      </c>
      <c r="E686" s="153" t="s">
        <v>1</v>
      </c>
      <c r="F686" s="154" t="s">
        <v>2828</v>
      </c>
      <c r="H686" s="155">
        <v>834.55</v>
      </c>
      <c r="I686" s="156"/>
      <c r="L686" s="152"/>
      <c r="M686" s="157"/>
      <c r="T686" s="158"/>
      <c r="AT686" s="153" t="s">
        <v>253</v>
      </c>
      <c r="AU686" s="153" t="s">
        <v>96</v>
      </c>
      <c r="AV686" s="12" t="s">
        <v>96</v>
      </c>
      <c r="AW686" s="12" t="s">
        <v>40</v>
      </c>
      <c r="AX686" s="12" t="s">
        <v>87</v>
      </c>
      <c r="AY686" s="153" t="s">
        <v>245</v>
      </c>
    </row>
    <row r="687" spans="2:65" s="11" customFormat="1" ht="11.25">
      <c r="B687" s="145"/>
      <c r="D687" s="146" t="s">
        <v>253</v>
      </c>
      <c r="E687" s="147" t="s">
        <v>1</v>
      </c>
      <c r="F687" s="148" t="s">
        <v>974</v>
      </c>
      <c r="H687" s="147" t="s">
        <v>1</v>
      </c>
      <c r="I687" s="149"/>
      <c r="L687" s="145"/>
      <c r="M687" s="150"/>
      <c r="T687" s="151"/>
      <c r="AT687" s="147" t="s">
        <v>253</v>
      </c>
      <c r="AU687" s="147" t="s">
        <v>96</v>
      </c>
      <c r="AV687" s="11" t="s">
        <v>94</v>
      </c>
      <c r="AW687" s="11" t="s">
        <v>40</v>
      </c>
      <c r="AX687" s="11" t="s">
        <v>87</v>
      </c>
      <c r="AY687" s="147" t="s">
        <v>245</v>
      </c>
    </row>
    <row r="688" spans="2:65" s="12" customFormat="1" ht="11.25">
      <c r="B688" s="152"/>
      <c r="D688" s="146" t="s">
        <v>253</v>
      </c>
      <c r="E688" s="153" t="s">
        <v>1</v>
      </c>
      <c r="F688" s="154" t="s">
        <v>2829</v>
      </c>
      <c r="H688" s="155">
        <v>-48.83</v>
      </c>
      <c r="I688" s="156"/>
      <c r="L688" s="152"/>
      <c r="M688" s="157"/>
      <c r="T688" s="158"/>
      <c r="AT688" s="153" t="s">
        <v>253</v>
      </c>
      <c r="AU688" s="153" t="s">
        <v>96</v>
      </c>
      <c r="AV688" s="12" t="s">
        <v>96</v>
      </c>
      <c r="AW688" s="12" t="s">
        <v>40</v>
      </c>
      <c r="AX688" s="12" t="s">
        <v>87</v>
      </c>
      <c r="AY688" s="153" t="s">
        <v>245</v>
      </c>
    </row>
    <row r="689" spans="2:65" s="13" customFormat="1" ht="11.25">
      <c r="B689" s="159"/>
      <c r="D689" s="146" t="s">
        <v>253</v>
      </c>
      <c r="E689" s="160" t="s">
        <v>1</v>
      </c>
      <c r="F689" s="161" t="s">
        <v>275</v>
      </c>
      <c r="H689" s="162">
        <v>785.72</v>
      </c>
      <c r="I689" s="163"/>
      <c r="L689" s="159"/>
      <c r="M689" s="164"/>
      <c r="T689" s="165"/>
      <c r="AT689" s="160" t="s">
        <v>253</v>
      </c>
      <c r="AU689" s="160" t="s">
        <v>96</v>
      </c>
      <c r="AV689" s="13" t="s">
        <v>251</v>
      </c>
      <c r="AW689" s="13" t="s">
        <v>40</v>
      </c>
      <c r="AX689" s="13" t="s">
        <v>94</v>
      </c>
      <c r="AY689" s="160" t="s">
        <v>245</v>
      </c>
    </row>
    <row r="690" spans="2:65" s="1" customFormat="1" ht="33" customHeight="1">
      <c r="B690" s="33"/>
      <c r="C690" s="132" t="s">
        <v>577</v>
      </c>
      <c r="D690" s="132" t="s">
        <v>246</v>
      </c>
      <c r="E690" s="133" t="s">
        <v>976</v>
      </c>
      <c r="F690" s="134" t="s">
        <v>977</v>
      </c>
      <c r="G690" s="135" t="s">
        <v>258</v>
      </c>
      <c r="H690" s="136">
        <v>48.83</v>
      </c>
      <c r="I690" s="137"/>
      <c r="J690" s="138">
        <f>ROUND(I690*H690,2)</f>
        <v>0</v>
      </c>
      <c r="K690" s="134" t="s">
        <v>250</v>
      </c>
      <c r="L690" s="33"/>
      <c r="M690" s="139" t="s">
        <v>1</v>
      </c>
      <c r="N690" s="140" t="s">
        <v>52</v>
      </c>
      <c r="P690" s="141">
        <f>O690*H690</f>
        <v>0</v>
      </c>
      <c r="Q690" s="141">
        <v>0</v>
      </c>
      <c r="R690" s="141">
        <f>Q690*H690</f>
        <v>0</v>
      </c>
      <c r="S690" s="141">
        <v>0</v>
      </c>
      <c r="T690" s="142">
        <f>S690*H690</f>
        <v>0</v>
      </c>
      <c r="AR690" s="143" t="s">
        <v>251</v>
      </c>
      <c r="AT690" s="143" t="s">
        <v>246</v>
      </c>
      <c r="AU690" s="143" t="s">
        <v>96</v>
      </c>
      <c r="AY690" s="17" t="s">
        <v>245</v>
      </c>
      <c r="BE690" s="144">
        <f>IF(N690="základní",J690,0)</f>
        <v>0</v>
      </c>
      <c r="BF690" s="144">
        <f>IF(N690="snížená",J690,0)</f>
        <v>0</v>
      </c>
      <c r="BG690" s="144">
        <f>IF(N690="zákl. přenesená",J690,0)</f>
        <v>0</v>
      </c>
      <c r="BH690" s="144">
        <f>IF(N690="sníž. přenesená",J690,0)</f>
        <v>0</v>
      </c>
      <c r="BI690" s="144">
        <f>IF(N690="nulová",J690,0)</f>
        <v>0</v>
      </c>
      <c r="BJ690" s="17" t="s">
        <v>94</v>
      </c>
      <c r="BK690" s="144">
        <f>ROUND(I690*H690,2)</f>
        <v>0</v>
      </c>
      <c r="BL690" s="17" t="s">
        <v>251</v>
      </c>
      <c r="BM690" s="143" t="s">
        <v>978</v>
      </c>
    </row>
    <row r="691" spans="2:65" s="12" customFormat="1" ht="11.25">
      <c r="B691" s="152"/>
      <c r="D691" s="146" t="s">
        <v>253</v>
      </c>
      <c r="E691" s="153" t="s">
        <v>1</v>
      </c>
      <c r="F691" s="154" t="s">
        <v>2830</v>
      </c>
      <c r="H691" s="155">
        <v>48.83</v>
      </c>
      <c r="I691" s="156"/>
      <c r="L691" s="152"/>
      <c r="M691" s="157"/>
      <c r="T691" s="158"/>
      <c r="AT691" s="153" t="s">
        <v>253</v>
      </c>
      <c r="AU691" s="153" t="s">
        <v>96</v>
      </c>
      <c r="AV691" s="12" t="s">
        <v>96</v>
      </c>
      <c r="AW691" s="12" t="s">
        <v>40</v>
      </c>
      <c r="AX691" s="12" t="s">
        <v>87</v>
      </c>
      <c r="AY691" s="153" t="s">
        <v>245</v>
      </c>
    </row>
    <row r="692" spans="2:65" s="13" customFormat="1" ht="11.25">
      <c r="B692" s="159"/>
      <c r="D692" s="146" t="s">
        <v>253</v>
      </c>
      <c r="E692" s="160" t="s">
        <v>2418</v>
      </c>
      <c r="F692" s="161" t="s">
        <v>275</v>
      </c>
      <c r="H692" s="162">
        <v>48.83</v>
      </c>
      <c r="I692" s="163"/>
      <c r="L692" s="159"/>
      <c r="M692" s="194"/>
      <c r="N692" s="195"/>
      <c r="O692" s="195"/>
      <c r="P692" s="195"/>
      <c r="Q692" s="195"/>
      <c r="R692" s="195"/>
      <c r="S692" s="195"/>
      <c r="T692" s="196"/>
      <c r="AT692" s="160" t="s">
        <v>253</v>
      </c>
      <c r="AU692" s="160" t="s">
        <v>96</v>
      </c>
      <c r="AV692" s="13" t="s">
        <v>251</v>
      </c>
      <c r="AW692" s="13" t="s">
        <v>40</v>
      </c>
      <c r="AX692" s="13" t="s">
        <v>94</v>
      </c>
      <c r="AY692" s="160" t="s">
        <v>245</v>
      </c>
    </row>
    <row r="693" spans="2:65" s="1" customFormat="1" ht="6.95" customHeight="1">
      <c r="B693" s="45"/>
      <c r="C693" s="46"/>
      <c r="D693" s="46"/>
      <c r="E693" s="46"/>
      <c r="F693" s="46"/>
      <c r="G693" s="46"/>
      <c r="H693" s="46"/>
      <c r="I693" s="46"/>
      <c r="J693" s="46"/>
      <c r="K693" s="46"/>
      <c r="L693" s="33"/>
    </row>
  </sheetData>
  <sheetProtection algorithmName="SHA-512" hashValue="RrZEauQUdYJ2AlDzByr89YzMW1CxG5EDz/r0Hc1bYUYJ1JPULxc/NoGfgImuDPES2dbAxfQ+z+iKrbFTPhSIlQ==" saltValue="e7a/bnwdRGTeWcZF6tV5283dPyKEtBusXIGEmYaYw9CCNl5XwooKA0PhMy5N3j0CP7uXL+7zMhgRq+K0lNHdBA==" spinCount="100000" sheet="1" objects="1" scenarios="1" formatColumns="0" formatRows="0" autoFilter="0"/>
  <autoFilter ref="C125:K692" xr:uid="{00000000-0009-0000-0000-000011000000}"/>
  <mergeCells count="12">
    <mergeCell ref="E118:H118"/>
    <mergeCell ref="L2:V2"/>
    <mergeCell ref="E84:H84"/>
    <mergeCell ref="E86:H86"/>
    <mergeCell ref="E88:H88"/>
    <mergeCell ref="E114:H114"/>
    <mergeCell ref="E116:H116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  <pageSetUpPr fitToPage="1"/>
  </sheetPr>
  <dimension ref="B2:BM4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170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" customHeight="1">
      <c r="B8" s="20"/>
      <c r="D8" s="27" t="s">
        <v>192</v>
      </c>
      <c r="L8" s="20"/>
    </row>
    <row r="9" spans="2:46" s="1" customFormat="1" ht="16.5" customHeight="1">
      <c r="B9" s="33"/>
      <c r="E9" s="243" t="s">
        <v>2310</v>
      </c>
      <c r="F9" s="245"/>
      <c r="G9" s="245"/>
      <c r="H9" s="245"/>
      <c r="L9" s="33"/>
    </row>
    <row r="10" spans="2:46" s="1" customFormat="1" ht="12" customHeight="1">
      <c r="B10" s="33"/>
      <c r="D10" s="27" t="s">
        <v>198</v>
      </c>
      <c r="L10" s="33"/>
    </row>
    <row r="11" spans="2:46" s="1" customFormat="1" ht="16.5" customHeight="1">
      <c r="B11" s="33"/>
      <c r="E11" s="208" t="s">
        <v>2831</v>
      </c>
      <c r="F11" s="245"/>
      <c r="G11" s="245"/>
      <c r="H11" s="24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171</v>
      </c>
      <c r="I13" s="27" t="s">
        <v>20</v>
      </c>
      <c r="J13" s="25" t="s">
        <v>2832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28. 1. 2025</v>
      </c>
      <c r="L14" s="33"/>
    </row>
    <row r="15" spans="2:46" s="1" customFormat="1" ht="21.75" customHeight="1">
      <c r="B15" s="33"/>
      <c r="D15" s="24" t="s">
        <v>26</v>
      </c>
      <c r="F15" s="29" t="s">
        <v>2833</v>
      </c>
      <c r="I15" s="24" t="s">
        <v>28</v>
      </c>
      <c r="J15" s="29" t="s">
        <v>2834</v>
      </c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6" t="str">
        <f>'Rekapitulace stavby'!E14</f>
        <v>Vyplň údaj</v>
      </c>
      <c r="F20" s="227"/>
      <c r="G20" s="227"/>
      <c r="H20" s="227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33</v>
      </c>
      <c r="J23" s="25" t="s">
        <v>39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41</v>
      </c>
      <c r="I25" s="27" t="s">
        <v>31</v>
      </c>
      <c r="J25" s="25" t="str">
        <f>IF('Rekapitulace stavby'!AN19="","",'Rekapitulace stavby'!AN19)</f>
        <v>64596605</v>
      </c>
      <c r="L25" s="33"/>
    </row>
    <row r="26" spans="2:12" s="1" customFormat="1" ht="18" customHeight="1">
      <c r="B26" s="33"/>
      <c r="E26" s="25" t="str">
        <f>IF('Rekapitulace stavby'!E20="","",'Rekapitulace stavby'!E20)</f>
        <v xml:space="preserve"> </v>
      </c>
      <c r="I26" s="27" t="s">
        <v>33</v>
      </c>
      <c r="J26" s="25" t="str">
        <f>IF('Rekapitulace stavby'!AN20="","",'Rekapitulace stavby'!AN20)</f>
        <v>CZ6110310745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16.5" customHeight="1">
      <c r="B29" s="96"/>
      <c r="E29" s="232" t="s">
        <v>1</v>
      </c>
      <c r="F29" s="232"/>
      <c r="G29" s="232"/>
      <c r="H29" s="232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47</v>
      </c>
      <c r="J32" s="67">
        <f>ROUND(J182,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6" t="s">
        <v>51</v>
      </c>
      <c r="E35" s="27" t="s">
        <v>52</v>
      </c>
      <c r="F35" s="87">
        <f>ROUND((SUM(BE182:BE436)),  2)</f>
        <v>0</v>
      </c>
      <c r="I35" s="98">
        <v>0.21</v>
      </c>
      <c r="J35" s="87">
        <f>ROUND(((SUM(BE182:BE436))*I35),  2)</f>
        <v>0</v>
      </c>
      <c r="L35" s="33"/>
    </row>
    <row r="36" spans="2:12" s="1" customFormat="1" ht="14.45" customHeight="1">
      <c r="B36" s="33"/>
      <c r="E36" s="27" t="s">
        <v>53</v>
      </c>
      <c r="F36" s="87">
        <f>ROUND((SUM(BF182:BF436)),  2)</f>
        <v>0</v>
      </c>
      <c r="I36" s="98">
        <v>0.12</v>
      </c>
      <c r="J36" s="87">
        <f>ROUND(((SUM(BF182:BF436))*I36),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7">
        <f>ROUND((SUM(BG182:BG436)),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7">
        <f>ROUND((SUM(BH182:BH436)),  2)</f>
        <v>0</v>
      </c>
      <c r="I38" s="98">
        <v>0.12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7">
        <f>ROUND((SUM(BI182:BI436)),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57</v>
      </c>
      <c r="E41" s="58"/>
      <c r="F41" s="58"/>
      <c r="G41" s="101" t="s">
        <v>58</v>
      </c>
      <c r="H41" s="102" t="s">
        <v>59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s="1" customFormat="1" ht="16.5" customHeight="1">
      <c r="B86" s="33"/>
      <c r="E86" s="243" t="s">
        <v>2310</v>
      </c>
      <c r="F86" s="245"/>
      <c r="G86" s="245"/>
      <c r="H86" s="245"/>
      <c r="L86" s="33"/>
    </row>
    <row r="87" spans="2:12" s="1" customFormat="1" ht="12" customHeight="1">
      <c r="B87" s="33"/>
      <c r="C87" s="27" t="s">
        <v>198</v>
      </c>
      <c r="L87" s="33"/>
    </row>
    <row r="88" spans="2:12" s="1" customFormat="1" ht="16.5" customHeight="1">
      <c r="B88" s="33"/>
      <c r="E88" s="208" t="str">
        <f>E11</f>
        <v>SO 05-4 - VEŘEJNÉ OSVĚTLENÍ -  nezpůsobilé výdaje</v>
      </c>
      <c r="F88" s="245"/>
      <c r="G88" s="245"/>
      <c r="H88" s="245"/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22</v>
      </c>
      <c r="F90" s="25" t="str">
        <f>F14</f>
        <v>Jihlava</v>
      </c>
      <c r="I90" s="27" t="s">
        <v>24</v>
      </c>
      <c r="J90" s="53" t="str">
        <f>IF(J14="","",J14)</f>
        <v>28. 1. 2025</v>
      </c>
      <c r="L90" s="33"/>
    </row>
    <row r="91" spans="2:12" s="1" customFormat="1" ht="6.95" customHeight="1">
      <c r="B91" s="33"/>
      <c r="L91" s="33"/>
    </row>
    <row r="92" spans="2:12" s="1" customFormat="1" ht="15.2" customHeight="1">
      <c r="B92" s="33"/>
      <c r="C92" s="27" t="s">
        <v>30</v>
      </c>
      <c r="F92" s="25" t="str">
        <f>E17</f>
        <v>Statutární město Jihlava</v>
      </c>
      <c r="I92" s="27" t="s">
        <v>36</v>
      </c>
      <c r="J92" s="31" t="str">
        <f>E23</f>
        <v>Ing. Zdeněk Sendler</v>
      </c>
      <c r="L92" s="33"/>
    </row>
    <row r="93" spans="2:12" s="1" customFormat="1" ht="15.2" customHeight="1">
      <c r="B93" s="33"/>
      <c r="C93" s="27" t="s">
        <v>34</v>
      </c>
      <c r="F93" s="25" t="str">
        <f>IF(E20="","",E20)</f>
        <v>Vyplň údaj</v>
      </c>
      <c r="I93" s="27" t="s">
        <v>41</v>
      </c>
      <c r="J93" s="31" t="str">
        <f>E26</f>
        <v xml:space="preserve"> </v>
      </c>
      <c r="L93" s="33"/>
    </row>
    <row r="94" spans="2:12" s="1" customFormat="1" ht="10.35" customHeight="1">
      <c r="B94" s="33"/>
      <c r="L94" s="33"/>
    </row>
    <row r="95" spans="2:12" s="1" customFormat="1" ht="29.25" customHeight="1">
      <c r="B95" s="33"/>
      <c r="C95" s="107" t="s">
        <v>222</v>
      </c>
      <c r="D95" s="99"/>
      <c r="E95" s="99"/>
      <c r="F95" s="99"/>
      <c r="G95" s="99"/>
      <c r="H95" s="99"/>
      <c r="I95" s="99"/>
      <c r="J95" s="108" t="s">
        <v>223</v>
      </c>
      <c r="K95" s="99"/>
      <c r="L95" s="33"/>
    </row>
    <row r="96" spans="2:12" s="1" customFormat="1" ht="10.35" customHeight="1">
      <c r="B96" s="33"/>
      <c r="L96" s="33"/>
    </row>
    <row r="97" spans="2:47" s="1" customFormat="1" ht="22.9" customHeight="1">
      <c r="B97" s="33"/>
      <c r="C97" s="109" t="s">
        <v>224</v>
      </c>
      <c r="J97" s="67">
        <f>J182</f>
        <v>0</v>
      </c>
      <c r="L97" s="33"/>
      <c r="AU97" s="17" t="s">
        <v>225</v>
      </c>
    </row>
    <row r="98" spans="2:47" s="8" customFormat="1" ht="24.95" customHeight="1">
      <c r="B98" s="110"/>
      <c r="D98" s="111" t="s">
        <v>2835</v>
      </c>
      <c r="E98" s="112"/>
      <c r="F98" s="112"/>
      <c r="G98" s="112"/>
      <c r="H98" s="112"/>
      <c r="I98" s="112"/>
      <c r="J98" s="113">
        <f>J183</f>
        <v>0</v>
      </c>
      <c r="L98" s="110"/>
    </row>
    <row r="99" spans="2:47" s="14" customFormat="1" ht="19.899999999999999" customHeight="1">
      <c r="B99" s="171"/>
      <c r="D99" s="172" t="s">
        <v>2836</v>
      </c>
      <c r="E99" s="173"/>
      <c r="F99" s="173"/>
      <c r="G99" s="173"/>
      <c r="H99" s="173"/>
      <c r="I99" s="173"/>
      <c r="J99" s="174">
        <f>J184</f>
        <v>0</v>
      </c>
      <c r="L99" s="171"/>
    </row>
    <row r="100" spans="2:47" s="14" customFormat="1" ht="14.85" customHeight="1">
      <c r="B100" s="171"/>
      <c r="D100" s="172" t="s">
        <v>2837</v>
      </c>
      <c r="E100" s="173"/>
      <c r="F100" s="173"/>
      <c r="G100" s="173"/>
      <c r="H100" s="173"/>
      <c r="I100" s="173"/>
      <c r="J100" s="174">
        <f>J185</f>
        <v>0</v>
      </c>
      <c r="L100" s="171"/>
    </row>
    <row r="101" spans="2:47" s="14" customFormat="1" ht="14.85" customHeight="1">
      <c r="B101" s="171"/>
      <c r="D101" s="172" t="s">
        <v>2837</v>
      </c>
      <c r="E101" s="173"/>
      <c r="F101" s="173"/>
      <c r="G101" s="173"/>
      <c r="H101" s="173"/>
      <c r="I101" s="173"/>
      <c r="J101" s="174">
        <f>J194</f>
        <v>0</v>
      </c>
      <c r="L101" s="171"/>
    </row>
    <row r="102" spans="2:47" s="14" customFormat="1" ht="14.85" customHeight="1">
      <c r="B102" s="171"/>
      <c r="D102" s="172" t="s">
        <v>2838</v>
      </c>
      <c r="E102" s="173"/>
      <c r="F102" s="173"/>
      <c r="G102" s="173"/>
      <c r="H102" s="173"/>
      <c r="I102" s="173"/>
      <c r="J102" s="174">
        <f>J198</f>
        <v>0</v>
      </c>
      <c r="L102" s="171"/>
    </row>
    <row r="103" spans="2:47" s="14" customFormat="1" ht="14.85" customHeight="1">
      <c r="B103" s="171"/>
      <c r="D103" s="172" t="s">
        <v>2839</v>
      </c>
      <c r="E103" s="173"/>
      <c r="F103" s="173"/>
      <c r="G103" s="173"/>
      <c r="H103" s="173"/>
      <c r="I103" s="173"/>
      <c r="J103" s="174">
        <f>J203</f>
        <v>0</v>
      </c>
      <c r="L103" s="171"/>
    </row>
    <row r="104" spans="2:47" s="14" customFormat="1" ht="14.85" customHeight="1">
      <c r="B104" s="171"/>
      <c r="D104" s="172" t="s">
        <v>2840</v>
      </c>
      <c r="E104" s="173"/>
      <c r="F104" s="173"/>
      <c r="G104" s="173"/>
      <c r="H104" s="173"/>
      <c r="I104" s="173"/>
      <c r="J104" s="174">
        <f>J211</f>
        <v>0</v>
      </c>
      <c r="L104" s="171"/>
    </row>
    <row r="105" spans="2:47" s="14" customFormat="1" ht="14.85" customHeight="1">
      <c r="B105" s="171"/>
      <c r="D105" s="172" t="s">
        <v>2841</v>
      </c>
      <c r="E105" s="173"/>
      <c r="F105" s="173"/>
      <c r="G105" s="173"/>
      <c r="H105" s="173"/>
      <c r="I105" s="173"/>
      <c r="J105" s="174">
        <f>J215</f>
        <v>0</v>
      </c>
      <c r="L105" s="171"/>
    </row>
    <row r="106" spans="2:47" s="14" customFormat="1" ht="14.85" customHeight="1">
      <c r="B106" s="171"/>
      <c r="D106" s="172" t="s">
        <v>2842</v>
      </c>
      <c r="E106" s="173"/>
      <c r="F106" s="173"/>
      <c r="G106" s="173"/>
      <c r="H106" s="173"/>
      <c r="I106" s="173"/>
      <c r="J106" s="174">
        <f>J217</f>
        <v>0</v>
      </c>
      <c r="L106" s="171"/>
    </row>
    <row r="107" spans="2:47" s="14" customFormat="1" ht="14.85" customHeight="1">
      <c r="B107" s="171"/>
      <c r="D107" s="172" t="s">
        <v>2843</v>
      </c>
      <c r="E107" s="173"/>
      <c r="F107" s="173"/>
      <c r="G107" s="173"/>
      <c r="H107" s="173"/>
      <c r="I107" s="173"/>
      <c r="J107" s="174">
        <f>J220</f>
        <v>0</v>
      </c>
      <c r="L107" s="171"/>
    </row>
    <row r="108" spans="2:47" s="14" customFormat="1" ht="14.85" customHeight="1">
      <c r="B108" s="171"/>
      <c r="D108" s="172" t="s">
        <v>2844</v>
      </c>
      <c r="E108" s="173"/>
      <c r="F108" s="173"/>
      <c r="G108" s="173"/>
      <c r="H108" s="173"/>
      <c r="I108" s="173"/>
      <c r="J108" s="174">
        <f>J224</f>
        <v>0</v>
      </c>
      <c r="L108" s="171"/>
    </row>
    <row r="109" spans="2:47" s="14" customFormat="1" ht="14.85" customHeight="1">
      <c r="B109" s="171"/>
      <c r="D109" s="172" t="s">
        <v>2845</v>
      </c>
      <c r="E109" s="173"/>
      <c r="F109" s="173"/>
      <c r="G109" s="173"/>
      <c r="H109" s="173"/>
      <c r="I109" s="173"/>
      <c r="J109" s="174">
        <f>J226</f>
        <v>0</v>
      </c>
      <c r="L109" s="171"/>
    </row>
    <row r="110" spans="2:47" s="14" customFormat="1" ht="14.85" customHeight="1">
      <c r="B110" s="171"/>
      <c r="D110" s="172" t="s">
        <v>2846</v>
      </c>
      <c r="E110" s="173"/>
      <c r="F110" s="173"/>
      <c r="G110" s="173"/>
      <c r="H110" s="173"/>
      <c r="I110" s="173"/>
      <c r="J110" s="174">
        <f>J229</f>
        <v>0</v>
      </c>
      <c r="L110" s="171"/>
    </row>
    <row r="111" spans="2:47" s="14" customFormat="1" ht="14.85" customHeight="1">
      <c r="B111" s="171"/>
      <c r="D111" s="172" t="s">
        <v>2847</v>
      </c>
      <c r="E111" s="173"/>
      <c r="F111" s="173"/>
      <c r="G111" s="173"/>
      <c r="H111" s="173"/>
      <c r="I111" s="173"/>
      <c r="J111" s="174">
        <f>J233</f>
        <v>0</v>
      </c>
      <c r="L111" s="171"/>
    </row>
    <row r="112" spans="2:47" s="14" customFormat="1" ht="14.85" customHeight="1">
      <c r="B112" s="171"/>
      <c r="D112" s="172" t="s">
        <v>2848</v>
      </c>
      <c r="E112" s="173"/>
      <c r="F112" s="173"/>
      <c r="G112" s="173"/>
      <c r="H112" s="173"/>
      <c r="I112" s="173"/>
      <c r="J112" s="174">
        <f>J237</f>
        <v>0</v>
      </c>
      <c r="L112" s="171"/>
    </row>
    <row r="113" spans="2:12" s="14" customFormat="1" ht="14.85" customHeight="1">
      <c r="B113" s="171"/>
      <c r="D113" s="172" t="s">
        <v>2849</v>
      </c>
      <c r="E113" s="173"/>
      <c r="F113" s="173"/>
      <c r="G113" s="173"/>
      <c r="H113" s="173"/>
      <c r="I113" s="173"/>
      <c r="J113" s="174">
        <f>J241</f>
        <v>0</v>
      </c>
      <c r="L113" s="171"/>
    </row>
    <row r="114" spans="2:12" s="14" customFormat="1" ht="14.85" customHeight="1">
      <c r="B114" s="171"/>
      <c r="D114" s="172" t="s">
        <v>2850</v>
      </c>
      <c r="E114" s="173"/>
      <c r="F114" s="173"/>
      <c r="G114" s="173"/>
      <c r="H114" s="173"/>
      <c r="I114" s="173"/>
      <c r="J114" s="174">
        <f>J249</f>
        <v>0</v>
      </c>
      <c r="L114" s="171"/>
    </row>
    <row r="115" spans="2:12" s="14" customFormat="1" ht="14.85" customHeight="1">
      <c r="B115" s="171"/>
      <c r="D115" s="172" t="s">
        <v>2851</v>
      </c>
      <c r="E115" s="173"/>
      <c r="F115" s="173"/>
      <c r="G115" s="173"/>
      <c r="H115" s="173"/>
      <c r="I115" s="173"/>
      <c r="J115" s="174">
        <f>J253</f>
        <v>0</v>
      </c>
      <c r="L115" s="171"/>
    </row>
    <row r="116" spans="2:12" s="14" customFormat="1" ht="14.85" customHeight="1">
      <c r="B116" s="171"/>
      <c r="D116" s="172" t="s">
        <v>2852</v>
      </c>
      <c r="E116" s="173"/>
      <c r="F116" s="173"/>
      <c r="G116" s="173"/>
      <c r="H116" s="173"/>
      <c r="I116" s="173"/>
      <c r="J116" s="174">
        <f>J257</f>
        <v>0</v>
      </c>
      <c r="L116" s="171"/>
    </row>
    <row r="117" spans="2:12" s="14" customFormat="1" ht="14.85" customHeight="1">
      <c r="B117" s="171"/>
      <c r="D117" s="172" t="s">
        <v>2853</v>
      </c>
      <c r="E117" s="173"/>
      <c r="F117" s="173"/>
      <c r="G117" s="173"/>
      <c r="H117" s="173"/>
      <c r="I117" s="173"/>
      <c r="J117" s="174">
        <f>J268</f>
        <v>0</v>
      </c>
      <c r="L117" s="171"/>
    </row>
    <row r="118" spans="2:12" s="14" customFormat="1" ht="14.85" customHeight="1">
      <c r="B118" s="171"/>
      <c r="D118" s="172" t="s">
        <v>2854</v>
      </c>
      <c r="E118" s="173"/>
      <c r="F118" s="173"/>
      <c r="G118" s="173"/>
      <c r="H118" s="173"/>
      <c r="I118" s="173"/>
      <c r="J118" s="174">
        <f>J272</f>
        <v>0</v>
      </c>
      <c r="L118" s="171"/>
    </row>
    <row r="119" spans="2:12" s="14" customFormat="1" ht="14.85" customHeight="1">
      <c r="B119" s="171"/>
      <c r="D119" s="172" t="s">
        <v>2855</v>
      </c>
      <c r="E119" s="173"/>
      <c r="F119" s="173"/>
      <c r="G119" s="173"/>
      <c r="H119" s="173"/>
      <c r="I119" s="173"/>
      <c r="J119" s="174">
        <f>J274</f>
        <v>0</v>
      </c>
      <c r="L119" s="171"/>
    </row>
    <row r="120" spans="2:12" s="14" customFormat="1" ht="14.85" customHeight="1">
      <c r="B120" s="171"/>
      <c r="D120" s="172" t="s">
        <v>2856</v>
      </c>
      <c r="E120" s="173"/>
      <c r="F120" s="173"/>
      <c r="G120" s="173"/>
      <c r="H120" s="173"/>
      <c r="I120" s="173"/>
      <c r="J120" s="174">
        <f>J278</f>
        <v>0</v>
      </c>
      <c r="L120" s="171"/>
    </row>
    <row r="121" spans="2:12" s="14" customFormat="1" ht="14.85" customHeight="1">
      <c r="B121" s="171"/>
      <c r="D121" s="172" t="s">
        <v>2857</v>
      </c>
      <c r="E121" s="173"/>
      <c r="F121" s="173"/>
      <c r="G121" s="173"/>
      <c r="H121" s="173"/>
      <c r="I121" s="173"/>
      <c r="J121" s="174">
        <f>J282</f>
        <v>0</v>
      </c>
      <c r="L121" s="171"/>
    </row>
    <row r="122" spans="2:12" s="14" customFormat="1" ht="14.85" customHeight="1">
      <c r="B122" s="171"/>
      <c r="D122" s="172" t="s">
        <v>2858</v>
      </c>
      <c r="E122" s="173"/>
      <c r="F122" s="173"/>
      <c r="G122" s="173"/>
      <c r="H122" s="173"/>
      <c r="I122" s="173"/>
      <c r="J122" s="174">
        <f>J286</f>
        <v>0</v>
      </c>
      <c r="L122" s="171"/>
    </row>
    <row r="123" spans="2:12" s="14" customFormat="1" ht="19.899999999999999" customHeight="1">
      <c r="B123" s="171"/>
      <c r="D123" s="172" t="s">
        <v>2859</v>
      </c>
      <c r="E123" s="173"/>
      <c r="F123" s="173"/>
      <c r="G123" s="173"/>
      <c r="H123" s="173"/>
      <c r="I123" s="173"/>
      <c r="J123" s="174">
        <f>J290</f>
        <v>0</v>
      </c>
      <c r="L123" s="171"/>
    </row>
    <row r="124" spans="2:12" s="14" customFormat="1" ht="14.85" customHeight="1">
      <c r="B124" s="171"/>
      <c r="D124" s="172" t="s">
        <v>2860</v>
      </c>
      <c r="E124" s="173"/>
      <c r="F124" s="173"/>
      <c r="G124" s="173"/>
      <c r="H124" s="173"/>
      <c r="I124" s="173"/>
      <c r="J124" s="174">
        <f>J291</f>
        <v>0</v>
      </c>
      <c r="L124" s="171"/>
    </row>
    <row r="125" spans="2:12" s="14" customFormat="1" ht="14.85" customHeight="1">
      <c r="B125" s="171"/>
      <c r="D125" s="172" t="s">
        <v>2861</v>
      </c>
      <c r="E125" s="173"/>
      <c r="F125" s="173"/>
      <c r="G125" s="173"/>
      <c r="H125" s="173"/>
      <c r="I125" s="173"/>
      <c r="J125" s="174">
        <f>J293</f>
        <v>0</v>
      </c>
      <c r="L125" s="171"/>
    </row>
    <row r="126" spans="2:12" s="14" customFormat="1" ht="14.85" customHeight="1">
      <c r="B126" s="171"/>
      <c r="D126" s="172" t="s">
        <v>2841</v>
      </c>
      <c r="E126" s="173"/>
      <c r="F126" s="173"/>
      <c r="G126" s="173"/>
      <c r="H126" s="173"/>
      <c r="I126" s="173"/>
      <c r="J126" s="174">
        <f>J295</f>
        <v>0</v>
      </c>
      <c r="L126" s="171"/>
    </row>
    <row r="127" spans="2:12" s="14" customFormat="1" ht="14.85" customHeight="1">
      <c r="B127" s="171"/>
      <c r="D127" s="172" t="s">
        <v>2852</v>
      </c>
      <c r="E127" s="173"/>
      <c r="F127" s="173"/>
      <c r="G127" s="173"/>
      <c r="H127" s="173"/>
      <c r="I127" s="173"/>
      <c r="J127" s="174">
        <f>J297</f>
        <v>0</v>
      </c>
      <c r="L127" s="171"/>
    </row>
    <row r="128" spans="2:12" s="14" customFormat="1" ht="19.899999999999999" customHeight="1">
      <c r="B128" s="171"/>
      <c r="D128" s="172" t="s">
        <v>2862</v>
      </c>
      <c r="E128" s="173"/>
      <c r="F128" s="173"/>
      <c r="G128" s="173"/>
      <c r="H128" s="173"/>
      <c r="I128" s="173"/>
      <c r="J128" s="174">
        <f>J303</f>
        <v>0</v>
      </c>
      <c r="L128" s="171"/>
    </row>
    <row r="129" spans="2:12" s="14" customFormat="1" ht="19.899999999999999" customHeight="1">
      <c r="B129" s="171"/>
      <c r="D129" s="172" t="s">
        <v>2863</v>
      </c>
      <c r="E129" s="173"/>
      <c r="F129" s="173"/>
      <c r="G129" s="173"/>
      <c r="H129" s="173"/>
      <c r="I129" s="173"/>
      <c r="J129" s="174">
        <f>J308</f>
        <v>0</v>
      </c>
      <c r="L129" s="171"/>
    </row>
    <row r="130" spans="2:12" s="14" customFormat="1" ht="14.85" customHeight="1">
      <c r="B130" s="171"/>
      <c r="D130" s="172" t="s">
        <v>2864</v>
      </c>
      <c r="E130" s="173"/>
      <c r="F130" s="173"/>
      <c r="G130" s="173"/>
      <c r="H130" s="173"/>
      <c r="I130" s="173"/>
      <c r="J130" s="174">
        <f>J309</f>
        <v>0</v>
      </c>
      <c r="L130" s="171"/>
    </row>
    <row r="131" spans="2:12" s="14" customFormat="1" ht="14.85" customHeight="1">
      <c r="B131" s="171"/>
      <c r="D131" s="172" t="s">
        <v>2865</v>
      </c>
      <c r="E131" s="173"/>
      <c r="F131" s="173"/>
      <c r="G131" s="173"/>
      <c r="H131" s="173"/>
      <c r="I131" s="173"/>
      <c r="J131" s="174">
        <f>J312</f>
        <v>0</v>
      </c>
      <c r="L131" s="171"/>
    </row>
    <row r="132" spans="2:12" s="14" customFormat="1" ht="14.85" customHeight="1">
      <c r="B132" s="171"/>
      <c r="D132" s="172" t="s">
        <v>2866</v>
      </c>
      <c r="E132" s="173"/>
      <c r="F132" s="173"/>
      <c r="G132" s="173"/>
      <c r="H132" s="173"/>
      <c r="I132" s="173"/>
      <c r="J132" s="174">
        <f>J317</f>
        <v>0</v>
      </c>
      <c r="L132" s="171"/>
    </row>
    <row r="133" spans="2:12" s="14" customFormat="1" ht="14.85" customHeight="1">
      <c r="B133" s="171"/>
      <c r="D133" s="172" t="s">
        <v>2847</v>
      </c>
      <c r="E133" s="173"/>
      <c r="F133" s="173"/>
      <c r="G133" s="173"/>
      <c r="H133" s="173"/>
      <c r="I133" s="173"/>
      <c r="J133" s="174">
        <f>J321</f>
        <v>0</v>
      </c>
      <c r="L133" s="171"/>
    </row>
    <row r="134" spans="2:12" s="14" customFormat="1" ht="14.85" customHeight="1">
      <c r="B134" s="171"/>
      <c r="D134" s="172" t="s">
        <v>2848</v>
      </c>
      <c r="E134" s="173"/>
      <c r="F134" s="173"/>
      <c r="G134" s="173"/>
      <c r="H134" s="173"/>
      <c r="I134" s="173"/>
      <c r="J134" s="174">
        <f>J325</f>
        <v>0</v>
      </c>
      <c r="L134" s="171"/>
    </row>
    <row r="135" spans="2:12" s="14" customFormat="1" ht="14.85" customHeight="1">
      <c r="B135" s="171"/>
      <c r="D135" s="172" t="s">
        <v>2849</v>
      </c>
      <c r="E135" s="173"/>
      <c r="F135" s="173"/>
      <c r="G135" s="173"/>
      <c r="H135" s="173"/>
      <c r="I135" s="173"/>
      <c r="J135" s="174">
        <f>J329</f>
        <v>0</v>
      </c>
      <c r="L135" s="171"/>
    </row>
    <row r="136" spans="2:12" s="14" customFormat="1" ht="14.85" customHeight="1">
      <c r="B136" s="171"/>
      <c r="D136" s="172" t="s">
        <v>2867</v>
      </c>
      <c r="E136" s="173"/>
      <c r="F136" s="173"/>
      <c r="G136" s="173"/>
      <c r="H136" s="173"/>
      <c r="I136" s="173"/>
      <c r="J136" s="174">
        <f>J336</f>
        <v>0</v>
      </c>
      <c r="L136" s="171"/>
    </row>
    <row r="137" spans="2:12" s="14" customFormat="1" ht="14.85" customHeight="1">
      <c r="B137" s="171"/>
      <c r="D137" s="172" t="s">
        <v>2868</v>
      </c>
      <c r="E137" s="173"/>
      <c r="F137" s="173"/>
      <c r="G137" s="173"/>
      <c r="H137" s="173"/>
      <c r="I137" s="173"/>
      <c r="J137" s="174">
        <f>J339</f>
        <v>0</v>
      </c>
      <c r="L137" s="171"/>
    </row>
    <row r="138" spans="2:12" s="14" customFormat="1" ht="19.899999999999999" customHeight="1">
      <c r="B138" s="171"/>
      <c r="D138" s="172" t="s">
        <v>2869</v>
      </c>
      <c r="E138" s="173"/>
      <c r="F138" s="173"/>
      <c r="G138" s="173"/>
      <c r="H138" s="173"/>
      <c r="I138" s="173"/>
      <c r="J138" s="174">
        <f>J341</f>
        <v>0</v>
      </c>
      <c r="L138" s="171"/>
    </row>
    <row r="139" spans="2:12" s="8" customFormat="1" ht="24.95" customHeight="1">
      <c r="B139" s="110"/>
      <c r="D139" s="111" t="s">
        <v>2870</v>
      </c>
      <c r="E139" s="112"/>
      <c r="F139" s="112"/>
      <c r="G139" s="112"/>
      <c r="H139" s="112"/>
      <c r="I139" s="112"/>
      <c r="J139" s="113">
        <f>J344</f>
        <v>0</v>
      </c>
      <c r="L139" s="110"/>
    </row>
    <row r="140" spans="2:12" s="14" customFormat="1" ht="19.899999999999999" customHeight="1">
      <c r="B140" s="171"/>
      <c r="D140" s="172" t="s">
        <v>2871</v>
      </c>
      <c r="E140" s="173"/>
      <c r="F140" s="173"/>
      <c r="G140" s="173"/>
      <c r="H140" s="173"/>
      <c r="I140" s="173"/>
      <c r="J140" s="174">
        <f>J345</f>
        <v>0</v>
      </c>
      <c r="L140" s="171"/>
    </row>
    <row r="141" spans="2:12" s="14" customFormat="1" ht="19.899999999999999" customHeight="1">
      <c r="B141" s="171"/>
      <c r="D141" s="172" t="s">
        <v>2872</v>
      </c>
      <c r="E141" s="173"/>
      <c r="F141" s="173"/>
      <c r="G141" s="173"/>
      <c r="H141" s="173"/>
      <c r="I141" s="173"/>
      <c r="J141" s="174">
        <f>J349</f>
        <v>0</v>
      </c>
      <c r="L141" s="171"/>
    </row>
    <row r="142" spans="2:12" s="14" customFormat="1" ht="19.899999999999999" customHeight="1">
      <c r="B142" s="171"/>
      <c r="D142" s="172" t="s">
        <v>2873</v>
      </c>
      <c r="E142" s="173"/>
      <c r="F142" s="173"/>
      <c r="G142" s="173"/>
      <c r="H142" s="173"/>
      <c r="I142" s="173"/>
      <c r="J142" s="174">
        <f>J360</f>
        <v>0</v>
      </c>
      <c r="L142" s="171"/>
    </row>
    <row r="143" spans="2:12" s="14" customFormat="1" ht="19.899999999999999" customHeight="1">
      <c r="B143" s="171"/>
      <c r="D143" s="172" t="s">
        <v>2874</v>
      </c>
      <c r="E143" s="173"/>
      <c r="F143" s="173"/>
      <c r="G143" s="173"/>
      <c r="H143" s="173"/>
      <c r="I143" s="173"/>
      <c r="J143" s="174">
        <f>J364</f>
        <v>0</v>
      </c>
      <c r="L143" s="171"/>
    </row>
    <row r="144" spans="2:12" s="14" customFormat="1" ht="19.899999999999999" customHeight="1">
      <c r="B144" s="171"/>
      <c r="D144" s="172" t="s">
        <v>2875</v>
      </c>
      <c r="E144" s="173"/>
      <c r="F144" s="173"/>
      <c r="G144" s="173"/>
      <c r="H144" s="173"/>
      <c r="I144" s="173"/>
      <c r="J144" s="174">
        <f>J368</f>
        <v>0</v>
      </c>
      <c r="L144" s="171"/>
    </row>
    <row r="145" spans="2:12" s="14" customFormat="1" ht="19.899999999999999" customHeight="1">
      <c r="B145" s="171"/>
      <c r="D145" s="172" t="s">
        <v>2876</v>
      </c>
      <c r="E145" s="173"/>
      <c r="F145" s="173"/>
      <c r="G145" s="173"/>
      <c r="H145" s="173"/>
      <c r="I145" s="173"/>
      <c r="J145" s="174">
        <f>J372</f>
        <v>0</v>
      </c>
      <c r="L145" s="171"/>
    </row>
    <row r="146" spans="2:12" s="14" customFormat="1" ht="19.899999999999999" customHeight="1">
      <c r="B146" s="171"/>
      <c r="D146" s="172" t="s">
        <v>2877</v>
      </c>
      <c r="E146" s="173"/>
      <c r="F146" s="173"/>
      <c r="G146" s="173"/>
      <c r="H146" s="173"/>
      <c r="I146" s="173"/>
      <c r="J146" s="174">
        <f>J376</f>
        <v>0</v>
      </c>
      <c r="L146" s="171"/>
    </row>
    <row r="147" spans="2:12" s="14" customFormat="1" ht="19.899999999999999" customHeight="1">
      <c r="B147" s="171"/>
      <c r="D147" s="172" t="s">
        <v>2878</v>
      </c>
      <c r="E147" s="173"/>
      <c r="F147" s="173"/>
      <c r="G147" s="173"/>
      <c r="H147" s="173"/>
      <c r="I147" s="173"/>
      <c r="J147" s="174">
        <f>J379</f>
        <v>0</v>
      </c>
      <c r="L147" s="171"/>
    </row>
    <row r="148" spans="2:12" s="14" customFormat="1" ht="19.899999999999999" customHeight="1">
      <c r="B148" s="171"/>
      <c r="D148" s="172" t="s">
        <v>2879</v>
      </c>
      <c r="E148" s="173"/>
      <c r="F148" s="173"/>
      <c r="G148" s="173"/>
      <c r="H148" s="173"/>
      <c r="I148" s="173"/>
      <c r="J148" s="174">
        <f>J383</f>
        <v>0</v>
      </c>
      <c r="L148" s="171"/>
    </row>
    <row r="149" spans="2:12" s="14" customFormat="1" ht="19.899999999999999" customHeight="1">
      <c r="B149" s="171"/>
      <c r="D149" s="172" t="s">
        <v>2880</v>
      </c>
      <c r="E149" s="173"/>
      <c r="F149" s="173"/>
      <c r="G149" s="173"/>
      <c r="H149" s="173"/>
      <c r="I149" s="173"/>
      <c r="J149" s="174">
        <f>J387</f>
        <v>0</v>
      </c>
      <c r="L149" s="171"/>
    </row>
    <row r="150" spans="2:12" s="14" customFormat="1" ht="19.899999999999999" customHeight="1">
      <c r="B150" s="171"/>
      <c r="D150" s="172" t="s">
        <v>2881</v>
      </c>
      <c r="E150" s="173"/>
      <c r="F150" s="173"/>
      <c r="G150" s="173"/>
      <c r="H150" s="173"/>
      <c r="I150" s="173"/>
      <c r="J150" s="174">
        <f>J391</f>
        <v>0</v>
      </c>
      <c r="L150" s="171"/>
    </row>
    <row r="151" spans="2:12" s="14" customFormat="1" ht="19.899999999999999" customHeight="1">
      <c r="B151" s="171"/>
      <c r="D151" s="172" t="s">
        <v>2882</v>
      </c>
      <c r="E151" s="173"/>
      <c r="F151" s="173"/>
      <c r="G151" s="173"/>
      <c r="H151" s="173"/>
      <c r="I151" s="173"/>
      <c r="J151" s="174">
        <f>J394</f>
        <v>0</v>
      </c>
      <c r="L151" s="171"/>
    </row>
    <row r="152" spans="2:12" s="14" customFormat="1" ht="19.899999999999999" customHeight="1">
      <c r="B152" s="171"/>
      <c r="D152" s="172" t="s">
        <v>2883</v>
      </c>
      <c r="E152" s="173"/>
      <c r="F152" s="173"/>
      <c r="G152" s="173"/>
      <c r="H152" s="173"/>
      <c r="I152" s="173"/>
      <c r="J152" s="174">
        <f>J398</f>
        <v>0</v>
      </c>
      <c r="L152" s="171"/>
    </row>
    <row r="153" spans="2:12" s="14" customFormat="1" ht="19.899999999999999" customHeight="1">
      <c r="B153" s="171"/>
      <c r="D153" s="172" t="s">
        <v>2884</v>
      </c>
      <c r="E153" s="173"/>
      <c r="F153" s="173"/>
      <c r="G153" s="173"/>
      <c r="H153" s="173"/>
      <c r="I153" s="173"/>
      <c r="J153" s="174">
        <f>J402</f>
        <v>0</v>
      </c>
      <c r="L153" s="171"/>
    </row>
    <row r="154" spans="2:12" s="14" customFormat="1" ht="19.899999999999999" customHeight="1">
      <c r="B154" s="171"/>
      <c r="D154" s="172" t="s">
        <v>2876</v>
      </c>
      <c r="E154" s="173"/>
      <c r="F154" s="173"/>
      <c r="G154" s="173"/>
      <c r="H154" s="173"/>
      <c r="I154" s="173"/>
      <c r="J154" s="174">
        <f>J404</f>
        <v>0</v>
      </c>
      <c r="L154" s="171"/>
    </row>
    <row r="155" spans="2:12" s="14" customFormat="1" ht="19.899999999999999" customHeight="1">
      <c r="B155" s="171"/>
      <c r="D155" s="172" t="s">
        <v>2885</v>
      </c>
      <c r="E155" s="173"/>
      <c r="F155" s="173"/>
      <c r="G155" s="173"/>
      <c r="H155" s="173"/>
      <c r="I155" s="173"/>
      <c r="J155" s="174">
        <f>J408</f>
        <v>0</v>
      </c>
      <c r="L155" s="171"/>
    </row>
    <row r="156" spans="2:12" s="14" customFormat="1" ht="19.899999999999999" customHeight="1">
      <c r="B156" s="171"/>
      <c r="D156" s="172" t="s">
        <v>2886</v>
      </c>
      <c r="E156" s="173"/>
      <c r="F156" s="173"/>
      <c r="G156" s="173"/>
      <c r="H156" s="173"/>
      <c r="I156" s="173"/>
      <c r="J156" s="174">
        <f>J412</f>
        <v>0</v>
      </c>
      <c r="L156" s="171"/>
    </row>
    <row r="157" spans="2:12" s="14" customFormat="1" ht="19.899999999999999" customHeight="1">
      <c r="B157" s="171"/>
      <c r="D157" s="172" t="s">
        <v>2887</v>
      </c>
      <c r="E157" s="173"/>
      <c r="F157" s="173"/>
      <c r="G157" s="173"/>
      <c r="H157" s="173"/>
      <c r="I157" s="173"/>
      <c r="J157" s="174">
        <f>J416</f>
        <v>0</v>
      </c>
      <c r="L157" s="171"/>
    </row>
    <row r="158" spans="2:12" s="14" customFormat="1" ht="19.899999999999999" customHeight="1">
      <c r="B158" s="171"/>
      <c r="D158" s="172" t="s">
        <v>2888</v>
      </c>
      <c r="E158" s="173"/>
      <c r="F158" s="173"/>
      <c r="G158" s="173"/>
      <c r="H158" s="173"/>
      <c r="I158" s="173"/>
      <c r="J158" s="174">
        <f>J420</f>
        <v>0</v>
      </c>
      <c r="L158" s="171"/>
    </row>
    <row r="159" spans="2:12" s="14" customFormat="1" ht="19.899999999999999" customHeight="1">
      <c r="B159" s="171"/>
      <c r="D159" s="172" t="s">
        <v>2889</v>
      </c>
      <c r="E159" s="173"/>
      <c r="F159" s="173"/>
      <c r="G159" s="173"/>
      <c r="H159" s="173"/>
      <c r="I159" s="173"/>
      <c r="J159" s="174">
        <f>J431</f>
        <v>0</v>
      </c>
      <c r="L159" s="171"/>
    </row>
    <row r="160" spans="2:12" s="14" customFormat="1" ht="19.899999999999999" customHeight="1">
      <c r="B160" s="171"/>
      <c r="D160" s="172" t="s">
        <v>2890</v>
      </c>
      <c r="E160" s="173"/>
      <c r="F160" s="173"/>
      <c r="G160" s="173"/>
      <c r="H160" s="173"/>
      <c r="I160" s="173"/>
      <c r="J160" s="174">
        <f>J435</f>
        <v>0</v>
      </c>
      <c r="L160" s="171"/>
    </row>
    <row r="161" spans="2:12" s="1" customFormat="1" ht="21.75" customHeight="1">
      <c r="B161" s="33"/>
      <c r="L161" s="33"/>
    </row>
    <row r="162" spans="2:12" s="1" customFormat="1" ht="6.95" customHeight="1">
      <c r="B162" s="45"/>
      <c r="C162" s="46"/>
      <c r="D162" s="46"/>
      <c r="E162" s="46"/>
      <c r="F162" s="46"/>
      <c r="G162" s="46"/>
      <c r="H162" s="46"/>
      <c r="I162" s="46"/>
      <c r="J162" s="46"/>
      <c r="K162" s="46"/>
      <c r="L162" s="33"/>
    </row>
    <row r="166" spans="2:12" s="1" customFormat="1" ht="6.95" customHeight="1">
      <c r="B166" s="47"/>
      <c r="C166" s="48"/>
      <c r="D166" s="48"/>
      <c r="E166" s="48"/>
      <c r="F166" s="48"/>
      <c r="G166" s="48"/>
      <c r="H166" s="48"/>
      <c r="I166" s="48"/>
      <c r="J166" s="48"/>
      <c r="K166" s="48"/>
      <c r="L166" s="33"/>
    </row>
    <row r="167" spans="2:12" s="1" customFormat="1" ht="24.95" customHeight="1">
      <c r="B167" s="33"/>
      <c r="C167" s="21" t="s">
        <v>230</v>
      </c>
      <c r="L167" s="33"/>
    </row>
    <row r="168" spans="2:12" s="1" customFormat="1" ht="6.95" customHeight="1">
      <c r="B168" s="33"/>
      <c r="L168" s="33"/>
    </row>
    <row r="169" spans="2:12" s="1" customFormat="1" ht="12" customHeight="1">
      <c r="B169" s="33"/>
      <c r="C169" s="27" t="s">
        <v>16</v>
      </c>
      <c r="L169" s="33"/>
    </row>
    <row r="170" spans="2:12" s="1" customFormat="1" ht="16.5" customHeight="1">
      <c r="B170" s="33"/>
      <c r="E170" s="243" t="str">
        <f>E7</f>
        <v>REVITALIZACE PARKU SMETANOVY SADY, JIHLAVA</v>
      </c>
      <c r="F170" s="244"/>
      <c r="G170" s="244"/>
      <c r="H170" s="244"/>
      <c r="L170" s="33"/>
    </row>
    <row r="171" spans="2:12" ht="12" customHeight="1">
      <c r="B171" s="20"/>
      <c r="C171" s="27" t="s">
        <v>192</v>
      </c>
      <c r="L171" s="20"/>
    </row>
    <row r="172" spans="2:12" s="1" customFormat="1" ht="16.5" customHeight="1">
      <c r="B172" s="33"/>
      <c r="E172" s="243" t="s">
        <v>2310</v>
      </c>
      <c r="F172" s="245"/>
      <c r="G172" s="245"/>
      <c r="H172" s="245"/>
      <c r="L172" s="33"/>
    </row>
    <row r="173" spans="2:12" s="1" customFormat="1" ht="12" customHeight="1">
      <c r="B173" s="33"/>
      <c r="C173" s="27" t="s">
        <v>198</v>
      </c>
      <c r="L173" s="33"/>
    </row>
    <row r="174" spans="2:12" s="1" customFormat="1" ht="16.5" customHeight="1">
      <c r="B174" s="33"/>
      <c r="E174" s="208" t="str">
        <f>E11</f>
        <v>SO 05-4 - VEŘEJNÉ OSVĚTLENÍ -  nezpůsobilé výdaje</v>
      </c>
      <c r="F174" s="245"/>
      <c r="G174" s="245"/>
      <c r="H174" s="245"/>
      <c r="L174" s="33"/>
    </row>
    <row r="175" spans="2:12" s="1" customFormat="1" ht="6.95" customHeight="1">
      <c r="B175" s="33"/>
      <c r="L175" s="33"/>
    </row>
    <row r="176" spans="2:12" s="1" customFormat="1" ht="12" customHeight="1">
      <c r="B176" s="33"/>
      <c r="C176" s="27" t="s">
        <v>22</v>
      </c>
      <c r="F176" s="25" t="str">
        <f>F14</f>
        <v>Jihlava</v>
      </c>
      <c r="I176" s="27" t="s">
        <v>24</v>
      </c>
      <c r="J176" s="53" t="str">
        <f>IF(J14="","",J14)</f>
        <v>28. 1. 2025</v>
      </c>
      <c r="L176" s="33"/>
    </row>
    <row r="177" spans="2:65" s="1" customFormat="1" ht="6.95" customHeight="1">
      <c r="B177" s="33"/>
      <c r="L177" s="33"/>
    </row>
    <row r="178" spans="2:65" s="1" customFormat="1" ht="15.2" customHeight="1">
      <c r="B178" s="33"/>
      <c r="C178" s="27" t="s">
        <v>30</v>
      </c>
      <c r="F178" s="25" t="str">
        <f>E17</f>
        <v>Statutární město Jihlava</v>
      </c>
      <c r="I178" s="27" t="s">
        <v>36</v>
      </c>
      <c r="J178" s="31" t="str">
        <f>E23</f>
        <v>Ing. Zdeněk Sendler</v>
      </c>
      <c r="L178" s="33"/>
    </row>
    <row r="179" spans="2:65" s="1" customFormat="1" ht="15.2" customHeight="1">
      <c r="B179" s="33"/>
      <c r="C179" s="27" t="s">
        <v>34</v>
      </c>
      <c r="F179" s="25" t="str">
        <f>IF(E20="","",E20)</f>
        <v>Vyplň údaj</v>
      </c>
      <c r="I179" s="27" t="s">
        <v>41</v>
      </c>
      <c r="J179" s="31" t="str">
        <f>E26</f>
        <v xml:space="preserve"> </v>
      </c>
      <c r="L179" s="33"/>
    </row>
    <row r="180" spans="2:65" s="1" customFormat="1" ht="10.35" customHeight="1">
      <c r="B180" s="33"/>
      <c r="L180" s="33"/>
    </row>
    <row r="181" spans="2:65" s="9" customFormat="1" ht="29.25" customHeight="1">
      <c r="B181" s="114"/>
      <c r="C181" s="115" t="s">
        <v>231</v>
      </c>
      <c r="D181" s="116" t="s">
        <v>72</v>
      </c>
      <c r="E181" s="116" t="s">
        <v>68</v>
      </c>
      <c r="F181" s="116" t="s">
        <v>69</v>
      </c>
      <c r="G181" s="116" t="s">
        <v>232</v>
      </c>
      <c r="H181" s="116" t="s">
        <v>233</v>
      </c>
      <c r="I181" s="116" t="s">
        <v>234</v>
      </c>
      <c r="J181" s="116" t="s">
        <v>223</v>
      </c>
      <c r="K181" s="117" t="s">
        <v>235</v>
      </c>
      <c r="L181" s="114"/>
      <c r="M181" s="60" t="s">
        <v>1</v>
      </c>
      <c r="N181" s="61" t="s">
        <v>51</v>
      </c>
      <c r="O181" s="61" t="s">
        <v>236</v>
      </c>
      <c r="P181" s="61" t="s">
        <v>237</v>
      </c>
      <c r="Q181" s="61" t="s">
        <v>238</v>
      </c>
      <c r="R181" s="61" t="s">
        <v>239</v>
      </c>
      <c r="S181" s="61" t="s">
        <v>240</v>
      </c>
      <c r="T181" s="62" t="s">
        <v>241</v>
      </c>
    </row>
    <row r="182" spans="2:65" s="1" customFormat="1" ht="22.9" customHeight="1">
      <c r="B182" s="33"/>
      <c r="C182" s="65" t="s">
        <v>242</v>
      </c>
      <c r="J182" s="118">
        <f>BK182</f>
        <v>0</v>
      </c>
      <c r="L182" s="33"/>
      <c r="M182" s="63"/>
      <c r="N182" s="54"/>
      <c r="O182" s="54"/>
      <c r="P182" s="119">
        <f>P183+P344</f>
        <v>0</v>
      </c>
      <c r="Q182" s="54"/>
      <c r="R182" s="119">
        <f>R183+R344</f>
        <v>0</v>
      </c>
      <c r="S182" s="54"/>
      <c r="T182" s="120">
        <f>T183+T344</f>
        <v>0</v>
      </c>
      <c r="AT182" s="17" t="s">
        <v>86</v>
      </c>
      <c r="AU182" s="17" t="s">
        <v>225</v>
      </c>
      <c r="BK182" s="121">
        <f>BK183+BK344</f>
        <v>0</v>
      </c>
    </row>
    <row r="183" spans="2:65" s="10" customFormat="1" ht="25.9" customHeight="1">
      <c r="B183" s="122"/>
      <c r="D183" s="123" t="s">
        <v>86</v>
      </c>
      <c r="E183" s="124" t="s">
        <v>2891</v>
      </c>
      <c r="F183" s="124" t="s">
        <v>2892</v>
      </c>
      <c r="I183" s="125"/>
      <c r="J183" s="126">
        <f>BK183</f>
        <v>0</v>
      </c>
      <c r="L183" s="122"/>
      <c r="M183" s="127"/>
      <c r="P183" s="128">
        <f>P184+P290+P303+P308+P341</f>
        <v>0</v>
      </c>
      <c r="R183" s="128">
        <f>R184+R290+R303+R308+R341</f>
        <v>0</v>
      </c>
      <c r="T183" s="129">
        <f>T184+T290+T303+T308+T341</f>
        <v>0</v>
      </c>
      <c r="AR183" s="123" t="s">
        <v>114</v>
      </c>
      <c r="AT183" s="130" t="s">
        <v>86</v>
      </c>
      <c r="AU183" s="130" t="s">
        <v>87</v>
      </c>
      <c r="AY183" s="123" t="s">
        <v>245</v>
      </c>
      <c r="BK183" s="131">
        <f>BK184+BK290+BK303+BK308+BK341</f>
        <v>0</v>
      </c>
    </row>
    <row r="184" spans="2:65" s="10" customFormat="1" ht="22.9" customHeight="1">
      <c r="B184" s="122"/>
      <c r="D184" s="123" t="s">
        <v>86</v>
      </c>
      <c r="E184" s="175" t="s">
        <v>94</v>
      </c>
      <c r="F184" s="175" t="s">
        <v>2893</v>
      </c>
      <c r="I184" s="125"/>
      <c r="J184" s="176">
        <f>BK184</f>
        <v>0</v>
      </c>
      <c r="L184" s="122"/>
      <c r="M184" s="127"/>
      <c r="P184" s="128">
        <f>P185+P194+P198+P203+P211+P215+P217+P220+P224+P226+P229+P233+P237+P241+P249+P253+P257+P268+P272+P274+P278+P282+P286</f>
        <v>0</v>
      </c>
      <c r="R184" s="128">
        <f>R185+R194+R198+R203+R211+R215+R217+R220+R224+R226+R229+R233+R237+R241+R249+R253+R257+R268+R272+R274+R278+R282+R286</f>
        <v>0</v>
      </c>
      <c r="T184" s="129">
        <f>T185+T194+T198+T203+T211+T215+T217+T220+T224+T226+T229+T233+T237+T241+T249+T253+T257+T268+T272+T274+T278+T282+T286</f>
        <v>0</v>
      </c>
      <c r="AR184" s="123" t="s">
        <v>114</v>
      </c>
      <c r="AT184" s="130" t="s">
        <v>86</v>
      </c>
      <c r="AU184" s="130" t="s">
        <v>94</v>
      </c>
      <c r="AY184" s="123" t="s">
        <v>245</v>
      </c>
      <c r="BK184" s="131">
        <f>BK185+BK194+BK198+BK203+BK211+BK215+BK217+BK220+BK224+BK226+BK229+BK233+BK237+BK241+BK249+BK253+BK257+BK268+BK272+BK274+BK278+BK282+BK286</f>
        <v>0</v>
      </c>
    </row>
    <row r="185" spans="2:65" s="10" customFormat="1" ht="20.85" customHeight="1">
      <c r="B185" s="122"/>
      <c r="D185" s="123" t="s">
        <v>86</v>
      </c>
      <c r="E185" s="175" t="s">
        <v>2894</v>
      </c>
      <c r="F185" s="175" t="s">
        <v>2895</v>
      </c>
      <c r="I185" s="125"/>
      <c r="J185" s="176">
        <f>BK185</f>
        <v>0</v>
      </c>
      <c r="L185" s="122"/>
      <c r="M185" s="127"/>
      <c r="P185" s="128">
        <f>SUM(P186:P193)</f>
        <v>0</v>
      </c>
      <c r="R185" s="128">
        <f>SUM(R186:R193)</f>
        <v>0</v>
      </c>
      <c r="T185" s="129">
        <f>SUM(T186:T193)</f>
        <v>0</v>
      </c>
      <c r="AR185" s="123" t="s">
        <v>114</v>
      </c>
      <c r="AT185" s="130" t="s">
        <v>86</v>
      </c>
      <c r="AU185" s="130" t="s">
        <v>96</v>
      </c>
      <c r="AY185" s="123" t="s">
        <v>245</v>
      </c>
      <c r="BK185" s="131">
        <f>SUM(BK186:BK193)</f>
        <v>0</v>
      </c>
    </row>
    <row r="186" spans="2:65" s="1" customFormat="1" ht="16.5" customHeight="1">
      <c r="B186" s="33"/>
      <c r="C186" s="132" t="s">
        <v>94</v>
      </c>
      <c r="D186" s="132" t="s">
        <v>246</v>
      </c>
      <c r="E186" s="133" t="s">
        <v>2896</v>
      </c>
      <c r="F186" s="134" t="s">
        <v>2897</v>
      </c>
      <c r="G186" s="135" t="s">
        <v>271</v>
      </c>
      <c r="H186" s="136">
        <v>774</v>
      </c>
      <c r="I186" s="137"/>
      <c r="J186" s="138">
        <f>ROUND(I186*H186,2)</f>
        <v>0</v>
      </c>
      <c r="K186" s="134" t="s">
        <v>266</v>
      </c>
      <c r="L186" s="33"/>
      <c r="M186" s="139" t="s">
        <v>1</v>
      </c>
      <c r="N186" s="140" t="s">
        <v>52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585</v>
      </c>
      <c r="AT186" s="143" t="s">
        <v>246</v>
      </c>
      <c r="AU186" s="143" t="s">
        <v>114</v>
      </c>
      <c r="AY186" s="17" t="s">
        <v>245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94</v>
      </c>
      <c r="BK186" s="144">
        <f>ROUND(I186*H186,2)</f>
        <v>0</v>
      </c>
      <c r="BL186" s="17" t="s">
        <v>585</v>
      </c>
      <c r="BM186" s="143" t="s">
        <v>96</v>
      </c>
    </row>
    <row r="187" spans="2:65" s="12" customFormat="1" ht="11.25">
      <c r="B187" s="152"/>
      <c r="D187" s="146" t="s">
        <v>253</v>
      </c>
      <c r="E187" s="153" t="s">
        <v>1</v>
      </c>
      <c r="F187" s="154" t="s">
        <v>2898</v>
      </c>
      <c r="H187" s="155">
        <v>636</v>
      </c>
      <c r="I187" s="156"/>
      <c r="L187" s="152"/>
      <c r="M187" s="157"/>
      <c r="T187" s="158"/>
      <c r="AT187" s="153" t="s">
        <v>253</v>
      </c>
      <c r="AU187" s="153" t="s">
        <v>114</v>
      </c>
      <c r="AV187" s="12" t="s">
        <v>96</v>
      </c>
      <c r="AW187" s="12" t="s">
        <v>40</v>
      </c>
      <c r="AX187" s="12" t="s">
        <v>87</v>
      </c>
      <c r="AY187" s="153" t="s">
        <v>245</v>
      </c>
    </row>
    <row r="188" spans="2:65" s="12" customFormat="1" ht="11.25">
      <c r="B188" s="152"/>
      <c r="D188" s="146" t="s">
        <v>253</v>
      </c>
      <c r="E188" s="153" t="s">
        <v>1</v>
      </c>
      <c r="F188" s="154" t="s">
        <v>2899</v>
      </c>
      <c r="H188" s="155">
        <v>138</v>
      </c>
      <c r="I188" s="156"/>
      <c r="L188" s="152"/>
      <c r="M188" s="157"/>
      <c r="T188" s="158"/>
      <c r="AT188" s="153" t="s">
        <v>253</v>
      </c>
      <c r="AU188" s="153" t="s">
        <v>114</v>
      </c>
      <c r="AV188" s="12" t="s">
        <v>96</v>
      </c>
      <c r="AW188" s="12" t="s">
        <v>40</v>
      </c>
      <c r="AX188" s="12" t="s">
        <v>87</v>
      </c>
      <c r="AY188" s="153" t="s">
        <v>245</v>
      </c>
    </row>
    <row r="189" spans="2:65" s="13" customFormat="1" ht="11.25">
      <c r="B189" s="159"/>
      <c r="D189" s="146" t="s">
        <v>253</v>
      </c>
      <c r="E189" s="160" t="s">
        <v>1</v>
      </c>
      <c r="F189" s="161" t="s">
        <v>275</v>
      </c>
      <c r="H189" s="162">
        <v>774</v>
      </c>
      <c r="I189" s="163"/>
      <c r="L189" s="159"/>
      <c r="M189" s="164"/>
      <c r="T189" s="165"/>
      <c r="AT189" s="160" t="s">
        <v>253</v>
      </c>
      <c r="AU189" s="160" t="s">
        <v>114</v>
      </c>
      <c r="AV189" s="13" t="s">
        <v>251</v>
      </c>
      <c r="AW189" s="13" t="s">
        <v>40</v>
      </c>
      <c r="AX189" s="13" t="s">
        <v>94</v>
      </c>
      <c r="AY189" s="160" t="s">
        <v>245</v>
      </c>
    </row>
    <row r="190" spans="2:65" s="1" customFormat="1" ht="16.5" customHeight="1">
      <c r="B190" s="33"/>
      <c r="C190" s="132" t="s">
        <v>96</v>
      </c>
      <c r="D190" s="132" t="s">
        <v>246</v>
      </c>
      <c r="E190" s="133" t="s">
        <v>2900</v>
      </c>
      <c r="F190" s="134" t="s">
        <v>2901</v>
      </c>
      <c r="G190" s="135" t="s">
        <v>271</v>
      </c>
      <c r="H190" s="136">
        <v>110</v>
      </c>
      <c r="I190" s="137"/>
      <c r="J190" s="138">
        <f>ROUND(I190*H190,2)</f>
        <v>0</v>
      </c>
      <c r="K190" s="134" t="s">
        <v>266</v>
      </c>
      <c r="L190" s="33"/>
      <c r="M190" s="139" t="s">
        <v>1</v>
      </c>
      <c r="N190" s="140" t="s">
        <v>52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585</v>
      </c>
      <c r="AT190" s="143" t="s">
        <v>246</v>
      </c>
      <c r="AU190" s="143" t="s">
        <v>114</v>
      </c>
      <c r="AY190" s="17" t="s">
        <v>245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94</v>
      </c>
      <c r="BK190" s="144">
        <f>ROUND(I190*H190,2)</f>
        <v>0</v>
      </c>
      <c r="BL190" s="17" t="s">
        <v>585</v>
      </c>
      <c r="BM190" s="143" t="s">
        <v>251</v>
      </c>
    </row>
    <row r="191" spans="2:65" s="1" customFormat="1" ht="16.5" customHeight="1">
      <c r="B191" s="33"/>
      <c r="C191" s="132" t="s">
        <v>114</v>
      </c>
      <c r="D191" s="132" t="s">
        <v>246</v>
      </c>
      <c r="E191" s="133" t="s">
        <v>2902</v>
      </c>
      <c r="F191" s="134" t="s">
        <v>2903</v>
      </c>
      <c r="G191" s="135" t="s">
        <v>271</v>
      </c>
      <c r="H191" s="136">
        <v>86</v>
      </c>
      <c r="I191" s="137"/>
      <c r="J191" s="138">
        <f>ROUND(I191*H191,2)</f>
        <v>0</v>
      </c>
      <c r="K191" s="134" t="s">
        <v>266</v>
      </c>
      <c r="L191" s="33"/>
      <c r="M191" s="139" t="s">
        <v>1</v>
      </c>
      <c r="N191" s="140" t="s">
        <v>52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585</v>
      </c>
      <c r="AT191" s="143" t="s">
        <v>246</v>
      </c>
      <c r="AU191" s="143" t="s">
        <v>114</v>
      </c>
      <c r="AY191" s="17" t="s">
        <v>245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94</v>
      </c>
      <c r="BK191" s="144">
        <f>ROUND(I191*H191,2)</f>
        <v>0</v>
      </c>
      <c r="BL191" s="17" t="s">
        <v>585</v>
      </c>
      <c r="BM191" s="143" t="s">
        <v>276</v>
      </c>
    </row>
    <row r="192" spans="2:65" s="12" customFormat="1" ht="11.25">
      <c r="B192" s="152"/>
      <c r="D192" s="146" t="s">
        <v>253</v>
      </c>
      <c r="E192" s="153" t="s">
        <v>1</v>
      </c>
      <c r="F192" s="154" t="s">
        <v>2904</v>
      </c>
      <c r="H192" s="155">
        <v>86</v>
      </c>
      <c r="I192" s="156"/>
      <c r="L192" s="152"/>
      <c r="M192" s="157"/>
      <c r="T192" s="158"/>
      <c r="AT192" s="153" t="s">
        <v>253</v>
      </c>
      <c r="AU192" s="153" t="s">
        <v>114</v>
      </c>
      <c r="AV192" s="12" t="s">
        <v>96</v>
      </c>
      <c r="AW192" s="12" t="s">
        <v>40</v>
      </c>
      <c r="AX192" s="12" t="s">
        <v>87</v>
      </c>
      <c r="AY192" s="153" t="s">
        <v>245</v>
      </c>
    </row>
    <row r="193" spans="2:65" s="13" customFormat="1" ht="11.25">
      <c r="B193" s="159"/>
      <c r="D193" s="146" t="s">
        <v>253</v>
      </c>
      <c r="E193" s="160" t="s">
        <v>1</v>
      </c>
      <c r="F193" s="161" t="s">
        <v>275</v>
      </c>
      <c r="H193" s="162">
        <v>86</v>
      </c>
      <c r="I193" s="163"/>
      <c r="L193" s="159"/>
      <c r="M193" s="164"/>
      <c r="T193" s="165"/>
      <c r="AT193" s="160" t="s">
        <v>253</v>
      </c>
      <c r="AU193" s="160" t="s">
        <v>114</v>
      </c>
      <c r="AV193" s="13" t="s">
        <v>251</v>
      </c>
      <c r="AW193" s="13" t="s">
        <v>40</v>
      </c>
      <c r="AX193" s="13" t="s">
        <v>94</v>
      </c>
      <c r="AY193" s="160" t="s">
        <v>245</v>
      </c>
    </row>
    <row r="194" spans="2:65" s="10" customFormat="1" ht="20.85" customHeight="1">
      <c r="B194" s="122"/>
      <c r="D194" s="123" t="s">
        <v>86</v>
      </c>
      <c r="E194" s="175" t="s">
        <v>2894</v>
      </c>
      <c r="F194" s="175" t="s">
        <v>2895</v>
      </c>
      <c r="I194" s="125"/>
      <c r="J194" s="176">
        <f>BK194</f>
        <v>0</v>
      </c>
      <c r="L194" s="122"/>
      <c r="M194" s="127"/>
      <c r="P194" s="128">
        <f>SUM(P195:P197)</f>
        <v>0</v>
      </c>
      <c r="R194" s="128">
        <f>SUM(R195:R197)</f>
        <v>0</v>
      </c>
      <c r="T194" s="129">
        <f>SUM(T195:T197)</f>
        <v>0</v>
      </c>
      <c r="AR194" s="123" t="s">
        <v>114</v>
      </c>
      <c r="AT194" s="130" t="s">
        <v>86</v>
      </c>
      <c r="AU194" s="130" t="s">
        <v>96</v>
      </c>
      <c r="AY194" s="123" t="s">
        <v>245</v>
      </c>
      <c r="BK194" s="131">
        <f>SUM(BK195:BK197)</f>
        <v>0</v>
      </c>
    </row>
    <row r="195" spans="2:65" s="1" customFormat="1" ht="16.5" customHeight="1">
      <c r="B195" s="33"/>
      <c r="C195" s="132" t="s">
        <v>251</v>
      </c>
      <c r="D195" s="132" t="s">
        <v>246</v>
      </c>
      <c r="E195" s="133" t="s">
        <v>2905</v>
      </c>
      <c r="F195" s="134" t="s">
        <v>2906</v>
      </c>
      <c r="G195" s="135" t="s">
        <v>271</v>
      </c>
      <c r="H195" s="136">
        <v>105</v>
      </c>
      <c r="I195" s="137"/>
      <c r="J195" s="138">
        <f>ROUND(I195*H195,2)</f>
        <v>0</v>
      </c>
      <c r="K195" s="134" t="s">
        <v>266</v>
      </c>
      <c r="L195" s="33"/>
      <c r="M195" s="139" t="s">
        <v>1</v>
      </c>
      <c r="N195" s="140" t="s">
        <v>52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585</v>
      </c>
      <c r="AT195" s="143" t="s">
        <v>246</v>
      </c>
      <c r="AU195" s="143" t="s">
        <v>114</v>
      </c>
      <c r="AY195" s="17" t="s">
        <v>245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94</v>
      </c>
      <c r="BK195" s="144">
        <f>ROUND(I195*H195,2)</f>
        <v>0</v>
      </c>
      <c r="BL195" s="17" t="s">
        <v>585</v>
      </c>
      <c r="BM195" s="143" t="s">
        <v>194</v>
      </c>
    </row>
    <row r="196" spans="2:65" s="12" customFormat="1" ht="11.25">
      <c r="B196" s="152"/>
      <c r="D196" s="146" t="s">
        <v>253</v>
      </c>
      <c r="E196" s="153" t="s">
        <v>1</v>
      </c>
      <c r="F196" s="154" t="s">
        <v>2907</v>
      </c>
      <c r="H196" s="155">
        <v>105</v>
      </c>
      <c r="I196" s="156"/>
      <c r="L196" s="152"/>
      <c r="M196" s="157"/>
      <c r="T196" s="158"/>
      <c r="AT196" s="153" t="s">
        <v>253</v>
      </c>
      <c r="AU196" s="153" t="s">
        <v>114</v>
      </c>
      <c r="AV196" s="12" t="s">
        <v>96</v>
      </c>
      <c r="AW196" s="12" t="s">
        <v>40</v>
      </c>
      <c r="AX196" s="12" t="s">
        <v>87</v>
      </c>
      <c r="AY196" s="153" t="s">
        <v>245</v>
      </c>
    </row>
    <row r="197" spans="2:65" s="13" customFormat="1" ht="11.25">
      <c r="B197" s="159"/>
      <c r="D197" s="146" t="s">
        <v>253</v>
      </c>
      <c r="E197" s="160" t="s">
        <v>1</v>
      </c>
      <c r="F197" s="161" t="s">
        <v>275</v>
      </c>
      <c r="H197" s="162">
        <v>105</v>
      </c>
      <c r="I197" s="163"/>
      <c r="L197" s="159"/>
      <c r="M197" s="164"/>
      <c r="T197" s="165"/>
      <c r="AT197" s="160" t="s">
        <v>253</v>
      </c>
      <c r="AU197" s="160" t="s">
        <v>114</v>
      </c>
      <c r="AV197" s="13" t="s">
        <v>251</v>
      </c>
      <c r="AW197" s="13" t="s">
        <v>40</v>
      </c>
      <c r="AX197" s="13" t="s">
        <v>94</v>
      </c>
      <c r="AY197" s="160" t="s">
        <v>245</v>
      </c>
    </row>
    <row r="198" spans="2:65" s="10" customFormat="1" ht="20.85" customHeight="1">
      <c r="B198" s="122"/>
      <c r="D198" s="123" t="s">
        <v>86</v>
      </c>
      <c r="E198" s="175" t="s">
        <v>2908</v>
      </c>
      <c r="F198" s="175" t="s">
        <v>2909</v>
      </c>
      <c r="I198" s="125"/>
      <c r="J198" s="176">
        <f>BK198</f>
        <v>0</v>
      </c>
      <c r="L198" s="122"/>
      <c r="M198" s="127"/>
      <c r="P198" s="128">
        <f>SUM(P199:P202)</f>
        <v>0</v>
      </c>
      <c r="R198" s="128">
        <f>SUM(R199:R202)</f>
        <v>0</v>
      </c>
      <c r="T198" s="129">
        <f>SUM(T199:T202)</f>
        <v>0</v>
      </c>
      <c r="AR198" s="123" t="s">
        <v>114</v>
      </c>
      <c r="AT198" s="130" t="s">
        <v>86</v>
      </c>
      <c r="AU198" s="130" t="s">
        <v>96</v>
      </c>
      <c r="AY198" s="123" t="s">
        <v>245</v>
      </c>
      <c r="BK198" s="131">
        <f>SUM(BK199:BK202)</f>
        <v>0</v>
      </c>
    </row>
    <row r="199" spans="2:65" s="1" customFormat="1" ht="16.5" customHeight="1">
      <c r="B199" s="33"/>
      <c r="C199" s="132" t="s">
        <v>268</v>
      </c>
      <c r="D199" s="132" t="s">
        <v>246</v>
      </c>
      <c r="E199" s="133" t="s">
        <v>2910</v>
      </c>
      <c r="F199" s="134" t="s">
        <v>2911</v>
      </c>
      <c r="G199" s="135" t="s">
        <v>2912</v>
      </c>
      <c r="H199" s="136">
        <v>2</v>
      </c>
      <c r="I199" s="137"/>
      <c r="J199" s="138">
        <f>ROUND(I199*H199,2)</f>
        <v>0</v>
      </c>
      <c r="K199" s="134" t="s">
        <v>266</v>
      </c>
      <c r="L199" s="33"/>
      <c r="M199" s="139" t="s">
        <v>1</v>
      </c>
      <c r="N199" s="140" t="s">
        <v>52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585</v>
      </c>
      <c r="AT199" s="143" t="s">
        <v>246</v>
      </c>
      <c r="AU199" s="143" t="s">
        <v>114</v>
      </c>
      <c r="AY199" s="17" t="s">
        <v>245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94</v>
      </c>
      <c r="BK199" s="144">
        <f>ROUND(I199*H199,2)</f>
        <v>0</v>
      </c>
      <c r="BL199" s="17" t="s">
        <v>585</v>
      </c>
      <c r="BM199" s="143" t="s">
        <v>296</v>
      </c>
    </row>
    <row r="200" spans="2:65" s="1" customFormat="1" ht="16.5" customHeight="1">
      <c r="B200" s="33"/>
      <c r="C200" s="132" t="s">
        <v>276</v>
      </c>
      <c r="D200" s="132" t="s">
        <v>246</v>
      </c>
      <c r="E200" s="133" t="s">
        <v>2913</v>
      </c>
      <c r="F200" s="134" t="s">
        <v>2914</v>
      </c>
      <c r="G200" s="135" t="s">
        <v>2912</v>
      </c>
      <c r="H200" s="136">
        <v>46</v>
      </c>
      <c r="I200" s="137"/>
      <c r="J200" s="138">
        <f>ROUND(I200*H200,2)</f>
        <v>0</v>
      </c>
      <c r="K200" s="134" t="s">
        <v>266</v>
      </c>
      <c r="L200" s="33"/>
      <c r="M200" s="139" t="s">
        <v>1</v>
      </c>
      <c r="N200" s="140" t="s">
        <v>52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585</v>
      </c>
      <c r="AT200" s="143" t="s">
        <v>246</v>
      </c>
      <c r="AU200" s="143" t="s">
        <v>114</v>
      </c>
      <c r="AY200" s="17" t="s">
        <v>245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94</v>
      </c>
      <c r="BK200" s="144">
        <f>ROUND(I200*H200,2)</f>
        <v>0</v>
      </c>
      <c r="BL200" s="17" t="s">
        <v>585</v>
      </c>
      <c r="BM200" s="143" t="s">
        <v>8</v>
      </c>
    </row>
    <row r="201" spans="2:65" s="12" customFormat="1" ht="11.25">
      <c r="B201" s="152"/>
      <c r="D201" s="146" t="s">
        <v>253</v>
      </c>
      <c r="E201" s="153" t="s">
        <v>1</v>
      </c>
      <c r="F201" s="154" t="s">
        <v>2915</v>
      </c>
      <c r="H201" s="155">
        <v>46</v>
      </c>
      <c r="I201" s="156"/>
      <c r="L201" s="152"/>
      <c r="M201" s="157"/>
      <c r="T201" s="158"/>
      <c r="AT201" s="153" t="s">
        <v>253</v>
      </c>
      <c r="AU201" s="153" t="s">
        <v>114</v>
      </c>
      <c r="AV201" s="12" t="s">
        <v>96</v>
      </c>
      <c r="AW201" s="12" t="s">
        <v>40</v>
      </c>
      <c r="AX201" s="12" t="s">
        <v>87</v>
      </c>
      <c r="AY201" s="153" t="s">
        <v>245</v>
      </c>
    </row>
    <row r="202" spans="2:65" s="13" customFormat="1" ht="11.25">
      <c r="B202" s="159"/>
      <c r="D202" s="146" t="s">
        <v>253</v>
      </c>
      <c r="E202" s="160" t="s">
        <v>1</v>
      </c>
      <c r="F202" s="161" t="s">
        <v>275</v>
      </c>
      <c r="H202" s="162">
        <v>46</v>
      </c>
      <c r="I202" s="163"/>
      <c r="L202" s="159"/>
      <c r="M202" s="164"/>
      <c r="T202" s="165"/>
      <c r="AT202" s="160" t="s">
        <v>253</v>
      </c>
      <c r="AU202" s="160" t="s">
        <v>114</v>
      </c>
      <c r="AV202" s="13" t="s">
        <v>251</v>
      </c>
      <c r="AW202" s="13" t="s">
        <v>40</v>
      </c>
      <c r="AX202" s="13" t="s">
        <v>94</v>
      </c>
      <c r="AY202" s="160" t="s">
        <v>245</v>
      </c>
    </row>
    <row r="203" spans="2:65" s="10" customFormat="1" ht="20.85" customHeight="1">
      <c r="B203" s="122"/>
      <c r="D203" s="123" t="s">
        <v>86</v>
      </c>
      <c r="E203" s="175" t="s">
        <v>2916</v>
      </c>
      <c r="F203" s="175" t="s">
        <v>2917</v>
      </c>
      <c r="I203" s="125"/>
      <c r="J203" s="176">
        <f>BK203</f>
        <v>0</v>
      </c>
      <c r="L203" s="122"/>
      <c r="M203" s="127"/>
      <c r="P203" s="128">
        <f>SUM(P204:P210)</f>
        <v>0</v>
      </c>
      <c r="R203" s="128">
        <f>SUM(R204:R210)</f>
        <v>0</v>
      </c>
      <c r="T203" s="129">
        <f>SUM(T204:T210)</f>
        <v>0</v>
      </c>
      <c r="AR203" s="123" t="s">
        <v>114</v>
      </c>
      <c r="AT203" s="130" t="s">
        <v>86</v>
      </c>
      <c r="AU203" s="130" t="s">
        <v>96</v>
      </c>
      <c r="AY203" s="123" t="s">
        <v>245</v>
      </c>
      <c r="BK203" s="131">
        <f>SUM(BK204:BK210)</f>
        <v>0</v>
      </c>
    </row>
    <row r="204" spans="2:65" s="1" customFormat="1" ht="16.5" customHeight="1">
      <c r="B204" s="33"/>
      <c r="C204" s="132" t="s">
        <v>283</v>
      </c>
      <c r="D204" s="132" t="s">
        <v>246</v>
      </c>
      <c r="E204" s="133" t="s">
        <v>2918</v>
      </c>
      <c r="F204" s="134" t="s">
        <v>2919</v>
      </c>
      <c r="G204" s="135" t="s">
        <v>2912</v>
      </c>
      <c r="H204" s="136">
        <v>831</v>
      </c>
      <c r="I204" s="137"/>
      <c r="J204" s="138">
        <f>ROUND(I204*H204,2)</f>
        <v>0</v>
      </c>
      <c r="K204" s="134" t="s">
        <v>266</v>
      </c>
      <c r="L204" s="33"/>
      <c r="M204" s="139" t="s">
        <v>1</v>
      </c>
      <c r="N204" s="140" t="s">
        <v>52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585</v>
      </c>
      <c r="AT204" s="143" t="s">
        <v>246</v>
      </c>
      <c r="AU204" s="143" t="s">
        <v>114</v>
      </c>
      <c r="AY204" s="17" t="s">
        <v>245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94</v>
      </c>
      <c r="BK204" s="144">
        <f>ROUND(I204*H204,2)</f>
        <v>0</v>
      </c>
      <c r="BL204" s="17" t="s">
        <v>585</v>
      </c>
      <c r="BM204" s="143" t="s">
        <v>322</v>
      </c>
    </row>
    <row r="205" spans="2:65" s="12" customFormat="1" ht="11.25">
      <c r="B205" s="152"/>
      <c r="D205" s="146" t="s">
        <v>253</v>
      </c>
      <c r="E205" s="153" t="s">
        <v>1</v>
      </c>
      <c r="F205" s="154" t="s">
        <v>2920</v>
      </c>
      <c r="H205" s="155">
        <v>733</v>
      </c>
      <c r="I205" s="156"/>
      <c r="L205" s="152"/>
      <c r="M205" s="157"/>
      <c r="T205" s="158"/>
      <c r="AT205" s="153" t="s">
        <v>253</v>
      </c>
      <c r="AU205" s="153" t="s">
        <v>114</v>
      </c>
      <c r="AV205" s="12" t="s">
        <v>96</v>
      </c>
      <c r="AW205" s="12" t="s">
        <v>40</v>
      </c>
      <c r="AX205" s="12" t="s">
        <v>87</v>
      </c>
      <c r="AY205" s="153" t="s">
        <v>245</v>
      </c>
    </row>
    <row r="206" spans="2:65" s="12" customFormat="1" ht="11.25">
      <c r="B206" s="152"/>
      <c r="D206" s="146" t="s">
        <v>253</v>
      </c>
      <c r="E206" s="153" t="s">
        <v>1</v>
      </c>
      <c r="F206" s="154" t="s">
        <v>2921</v>
      </c>
      <c r="H206" s="155">
        <v>98</v>
      </c>
      <c r="I206" s="156"/>
      <c r="L206" s="152"/>
      <c r="M206" s="157"/>
      <c r="T206" s="158"/>
      <c r="AT206" s="153" t="s">
        <v>253</v>
      </c>
      <c r="AU206" s="153" t="s">
        <v>114</v>
      </c>
      <c r="AV206" s="12" t="s">
        <v>96</v>
      </c>
      <c r="AW206" s="12" t="s">
        <v>40</v>
      </c>
      <c r="AX206" s="12" t="s">
        <v>87</v>
      </c>
      <c r="AY206" s="153" t="s">
        <v>245</v>
      </c>
    </row>
    <row r="207" spans="2:65" s="13" customFormat="1" ht="11.25">
      <c r="B207" s="159"/>
      <c r="D207" s="146" t="s">
        <v>253</v>
      </c>
      <c r="E207" s="160" t="s">
        <v>1</v>
      </c>
      <c r="F207" s="161" t="s">
        <v>275</v>
      </c>
      <c r="H207" s="162">
        <v>831</v>
      </c>
      <c r="I207" s="163"/>
      <c r="L207" s="159"/>
      <c r="M207" s="164"/>
      <c r="T207" s="165"/>
      <c r="AT207" s="160" t="s">
        <v>253</v>
      </c>
      <c r="AU207" s="160" t="s">
        <v>114</v>
      </c>
      <c r="AV207" s="13" t="s">
        <v>251</v>
      </c>
      <c r="AW207" s="13" t="s">
        <v>40</v>
      </c>
      <c r="AX207" s="13" t="s">
        <v>94</v>
      </c>
      <c r="AY207" s="160" t="s">
        <v>245</v>
      </c>
    </row>
    <row r="208" spans="2:65" s="1" customFormat="1" ht="16.5" customHeight="1">
      <c r="B208" s="33"/>
      <c r="C208" s="132" t="s">
        <v>194</v>
      </c>
      <c r="D208" s="132" t="s">
        <v>246</v>
      </c>
      <c r="E208" s="133" t="s">
        <v>2922</v>
      </c>
      <c r="F208" s="134" t="s">
        <v>2923</v>
      </c>
      <c r="G208" s="135" t="s">
        <v>2912</v>
      </c>
      <c r="H208" s="136">
        <v>84</v>
      </c>
      <c r="I208" s="137"/>
      <c r="J208" s="138">
        <f>ROUND(I208*H208,2)</f>
        <v>0</v>
      </c>
      <c r="K208" s="134" t="s">
        <v>266</v>
      </c>
      <c r="L208" s="33"/>
      <c r="M208" s="139" t="s">
        <v>1</v>
      </c>
      <c r="N208" s="140" t="s">
        <v>52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585</v>
      </c>
      <c r="AT208" s="143" t="s">
        <v>246</v>
      </c>
      <c r="AU208" s="143" t="s">
        <v>114</v>
      </c>
      <c r="AY208" s="17" t="s">
        <v>245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94</v>
      </c>
      <c r="BK208" s="144">
        <f>ROUND(I208*H208,2)</f>
        <v>0</v>
      </c>
      <c r="BL208" s="17" t="s">
        <v>585</v>
      </c>
      <c r="BM208" s="143" t="s">
        <v>327</v>
      </c>
    </row>
    <row r="209" spans="2:65" s="12" customFormat="1" ht="11.25">
      <c r="B209" s="152"/>
      <c r="D209" s="146" t="s">
        <v>253</v>
      </c>
      <c r="E209" s="153" t="s">
        <v>1</v>
      </c>
      <c r="F209" s="154" t="s">
        <v>2924</v>
      </c>
      <c r="H209" s="155">
        <v>84</v>
      </c>
      <c r="I209" s="156"/>
      <c r="L209" s="152"/>
      <c r="M209" s="157"/>
      <c r="T209" s="158"/>
      <c r="AT209" s="153" t="s">
        <v>253</v>
      </c>
      <c r="AU209" s="153" t="s">
        <v>114</v>
      </c>
      <c r="AV209" s="12" t="s">
        <v>96</v>
      </c>
      <c r="AW209" s="12" t="s">
        <v>40</v>
      </c>
      <c r="AX209" s="12" t="s">
        <v>87</v>
      </c>
      <c r="AY209" s="153" t="s">
        <v>245</v>
      </c>
    </row>
    <row r="210" spans="2:65" s="13" customFormat="1" ht="11.25">
      <c r="B210" s="159"/>
      <c r="D210" s="146" t="s">
        <v>253</v>
      </c>
      <c r="E210" s="160" t="s">
        <v>1</v>
      </c>
      <c r="F210" s="161" t="s">
        <v>275</v>
      </c>
      <c r="H210" s="162">
        <v>84</v>
      </c>
      <c r="I210" s="163"/>
      <c r="L210" s="159"/>
      <c r="M210" s="164"/>
      <c r="T210" s="165"/>
      <c r="AT210" s="160" t="s">
        <v>253</v>
      </c>
      <c r="AU210" s="160" t="s">
        <v>114</v>
      </c>
      <c r="AV210" s="13" t="s">
        <v>251</v>
      </c>
      <c r="AW210" s="13" t="s">
        <v>40</v>
      </c>
      <c r="AX210" s="13" t="s">
        <v>94</v>
      </c>
      <c r="AY210" s="160" t="s">
        <v>245</v>
      </c>
    </row>
    <row r="211" spans="2:65" s="10" customFormat="1" ht="20.85" customHeight="1">
      <c r="B211" s="122"/>
      <c r="D211" s="123" t="s">
        <v>86</v>
      </c>
      <c r="E211" s="175" t="s">
        <v>2925</v>
      </c>
      <c r="F211" s="175" t="s">
        <v>2926</v>
      </c>
      <c r="I211" s="125"/>
      <c r="J211" s="176">
        <f>BK211</f>
        <v>0</v>
      </c>
      <c r="L211" s="122"/>
      <c r="M211" s="127"/>
      <c r="P211" s="128">
        <f>SUM(P212:P214)</f>
        <v>0</v>
      </c>
      <c r="R211" s="128">
        <f>SUM(R212:R214)</f>
        <v>0</v>
      </c>
      <c r="T211" s="129">
        <f>SUM(T212:T214)</f>
        <v>0</v>
      </c>
      <c r="AR211" s="123" t="s">
        <v>114</v>
      </c>
      <c r="AT211" s="130" t="s">
        <v>86</v>
      </c>
      <c r="AU211" s="130" t="s">
        <v>96</v>
      </c>
      <c r="AY211" s="123" t="s">
        <v>245</v>
      </c>
      <c r="BK211" s="131">
        <f>SUM(BK212:BK214)</f>
        <v>0</v>
      </c>
    </row>
    <row r="212" spans="2:65" s="1" customFormat="1" ht="33" customHeight="1">
      <c r="B212" s="33"/>
      <c r="C212" s="132" t="s">
        <v>189</v>
      </c>
      <c r="D212" s="132" t="s">
        <v>246</v>
      </c>
      <c r="E212" s="133" t="s">
        <v>2927</v>
      </c>
      <c r="F212" s="134" t="s">
        <v>2928</v>
      </c>
      <c r="G212" s="135" t="s">
        <v>2912</v>
      </c>
      <c r="H212" s="136">
        <v>18</v>
      </c>
      <c r="I212" s="137"/>
      <c r="J212" s="138">
        <f>ROUND(I212*H212,2)</f>
        <v>0</v>
      </c>
      <c r="K212" s="134" t="s">
        <v>266</v>
      </c>
      <c r="L212" s="33"/>
      <c r="M212" s="139" t="s">
        <v>1</v>
      </c>
      <c r="N212" s="140" t="s">
        <v>52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585</v>
      </c>
      <c r="AT212" s="143" t="s">
        <v>246</v>
      </c>
      <c r="AU212" s="143" t="s">
        <v>114</v>
      </c>
      <c r="AY212" s="17" t="s">
        <v>245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94</v>
      </c>
      <c r="BK212" s="144">
        <f>ROUND(I212*H212,2)</f>
        <v>0</v>
      </c>
      <c r="BL212" s="17" t="s">
        <v>585</v>
      </c>
      <c r="BM212" s="143" t="s">
        <v>337</v>
      </c>
    </row>
    <row r="213" spans="2:65" s="1" customFormat="1" ht="33" customHeight="1">
      <c r="B213" s="33"/>
      <c r="C213" s="132" t="s">
        <v>296</v>
      </c>
      <c r="D213" s="132" t="s">
        <v>246</v>
      </c>
      <c r="E213" s="133" t="s">
        <v>2929</v>
      </c>
      <c r="F213" s="134" t="s">
        <v>2930</v>
      </c>
      <c r="G213" s="135" t="s">
        <v>2912</v>
      </c>
      <c r="H213" s="136">
        <v>3</v>
      </c>
      <c r="I213" s="137"/>
      <c r="J213" s="138">
        <f>ROUND(I213*H213,2)</f>
        <v>0</v>
      </c>
      <c r="K213" s="134" t="s">
        <v>266</v>
      </c>
      <c r="L213" s="33"/>
      <c r="M213" s="139" t="s">
        <v>1</v>
      </c>
      <c r="N213" s="140" t="s">
        <v>52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585</v>
      </c>
      <c r="AT213" s="143" t="s">
        <v>246</v>
      </c>
      <c r="AU213" s="143" t="s">
        <v>114</v>
      </c>
      <c r="AY213" s="17" t="s">
        <v>245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94</v>
      </c>
      <c r="BK213" s="144">
        <f>ROUND(I213*H213,2)</f>
        <v>0</v>
      </c>
      <c r="BL213" s="17" t="s">
        <v>585</v>
      </c>
      <c r="BM213" s="143" t="s">
        <v>347</v>
      </c>
    </row>
    <row r="214" spans="2:65" s="1" customFormat="1" ht="33" customHeight="1">
      <c r="B214" s="33"/>
      <c r="C214" s="132" t="s">
        <v>301</v>
      </c>
      <c r="D214" s="132" t="s">
        <v>246</v>
      </c>
      <c r="E214" s="133" t="s">
        <v>2931</v>
      </c>
      <c r="F214" s="134" t="s">
        <v>2932</v>
      </c>
      <c r="G214" s="135" t="s">
        <v>2912</v>
      </c>
      <c r="H214" s="136">
        <v>6</v>
      </c>
      <c r="I214" s="137"/>
      <c r="J214" s="138">
        <f>ROUND(I214*H214,2)</f>
        <v>0</v>
      </c>
      <c r="K214" s="134" t="s">
        <v>266</v>
      </c>
      <c r="L214" s="33"/>
      <c r="M214" s="139" t="s">
        <v>1</v>
      </c>
      <c r="N214" s="140" t="s">
        <v>52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585</v>
      </c>
      <c r="AT214" s="143" t="s">
        <v>246</v>
      </c>
      <c r="AU214" s="143" t="s">
        <v>114</v>
      </c>
      <c r="AY214" s="17" t="s">
        <v>245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94</v>
      </c>
      <c r="BK214" s="144">
        <f>ROUND(I214*H214,2)</f>
        <v>0</v>
      </c>
      <c r="BL214" s="17" t="s">
        <v>585</v>
      </c>
      <c r="BM214" s="143" t="s">
        <v>359</v>
      </c>
    </row>
    <row r="215" spans="2:65" s="10" customFormat="1" ht="20.85" customHeight="1">
      <c r="B215" s="122"/>
      <c r="D215" s="123" t="s">
        <v>86</v>
      </c>
      <c r="E215" s="175" t="s">
        <v>2933</v>
      </c>
      <c r="F215" s="175" t="s">
        <v>2934</v>
      </c>
      <c r="I215" s="125"/>
      <c r="J215" s="176">
        <f>BK215</f>
        <v>0</v>
      </c>
      <c r="L215" s="122"/>
      <c r="M215" s="127"/>
      <c r="P215" s="128">
        <f>P216</f>
        <v>0</v>
      </c>
      <c r="R215" s="128">
        <f>R216</f>
        <v>0</v>
      </c>
      <c r="T215" s="129">
        <f>T216</f>
        <v>0</v>
      </c>
      <c r="AR215" s="123" t="s">
        <v>114</v>
      </c>
      <c r="AT215" s="130" t="s">
        <v>86</v>
      </c>
      <c r="AU215" s="130" t="s">
        <v>96</v>
      </c>
      <c r="AY215" s="123" t="s">
        <v>245</v>
      </c>
      <c r="BK215" s="131">
        <f>BK216</f>
        <v>0</v>
      </c>
    </row>
    <row r="216" spans="2:65" s="1" customFormat="1" ht="16.5" customHeight="1">
      <c r="B216" s="33"/>
      <c r="C216" s="132" t="s">
        <v>8</v>
      </c>
      <c r="D216" s="132" t="s">
        <v>246</v>
      </c>
      <c r="E216" s="133" t="s">
        <v>2935</v>
      </c>
      <c r="F216" s="134" t="s">
        <v>2936</v>
      </c>
      <c r="G216" s="135" t="s">
        <v>2912</v>
      </c>
      <c r="H216" s="136">
        <v>21</v>
      </c>
      <c r="I216" s="137"/>
      <c r="J216" s="138">
        <f>ROUND(I216*H216,2)</f>
        <v>0</v>
      </c>
      <c r="K216" s="134" t="s">
        <v>266</v>
      </c>
      <c r="L216" s="33"/>
      <c r="M216" s="139" t="s">
        <v>1</v>
      </c>
      <c r="N216" s="140" t="s">
        <v>52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585</v>
      </c>
      <c r="AT216" s="143" t="s">
        <v>246</v>
      </c>
      <c r="AU216" s="143" t="s">
        <v>114</v>
      </c>
      <c r="AY216" s="17" t="s">
        <v>245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94</v>
      </c>
      <c r="BK216" s="144">
        <f>ROUND(I216*H216,2)</f>
        <v>0</v>
      </c>
      <c r="BL216" s="17" t="s">
        <v>585</v>
      </c>
      <c r="BM216" s="143" t="s">
        <v>366</v>
      </c>
    </row>
    <row r="217" spans="2:65" s="10" customFormat="1" ht="20.85" customHeight="1">
      <c r="B217" s="122"/>
      <c r="D217" s="123" t="s">
        <v>86</v>
      </c>
      <c r="E217" s="175" t="s">
        <v>2937</v>
      </c>
      <c r="F217" s="175" t="s">
        <v>2938</v>
      </c>
      <c r="I217" s="125"/>
      <c r="J217" s="176">
        <f>BK217</f>
        <v>0</v>
      </c>
      <c r="L217" s="122"/>
      <c r="M217" s="127"/>
      <c r="P217" s="128">
        <f>SUM(P218:P219)</f>
        <v>0</v>
      </c>
      <c r="R217" s="128">
        <f>SUM(R218:R219)</f>
        <v>0</v>
      </c>
      <c r="T217" s="129">
        <f>SUM(T218:T219)</f>
        <v>0</v>
      </c>
      <c r="AR217" s="123" t="s">
        <v>114</v>
      </c>
      <c r="AT217" s="130" t="s">
        <v>86</v>
      </c>
      <c r="AU217" s="130" t="s">
        <v>96</v>
      </c>
      <c r="AY217" s="123" t="s">
        <v>245</v>
      </c>
      <c r="BK217" s="131">
        <f>SUM(BK218:BK219)</f>
        <v>0</v>
      </c>
    </row>
    <row r="218" spans="2:65" s="1" customFormat="1" ht="16.5" customHeight="1">
      <c r="B218" s="33"/>
      <c r="C218" s="132" t="s">
        <v>314</v>
      </c>
      <c r="D218" s="132" t="s">
        <v>246</v>
      </c>
      <c r="E218" s="133" t="s">
        <v>2939</v>
      </c>
      <c r="F218" s="134" t="s">
        <v>2940</v>
      </c>
      <c r="G218" s="135" t="s">
        <v>2912</v>
      </c>
      <c r="H218" s="136">
        <v>16</v>
      </c>
      <c r="I218" s="137"/>
      <c r="J218" s="138">
        <f>ROUND(I218*H218,2)</f>
        <v>0</v>
      </c>
      <c r="K218" s="134" t="s">
        <v>266</v>
      </c>
      <c r="L218" s="33"/>
      <c r="M218" s="139" t="s">
        <v>1</v>
      </c>
      <c r="N218" s="140" t="s">
        <v>52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585</v>
      </c>
      <c r="AT218" s="143" t="s">
        <v>246</v>
      </c>
      <c r="AU218" s="143" t="s">
        <v>114</v>
      </c>
      <c r="AY218" s="17" t="s">
        <v>245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94</v>
      </c>
      <c r="BK218" s="144">
        <f>ROUND(I218*H218,2)</f>
        <v>0</v>
      </c>
      <c r="BL218" s="17" t="s">
        <v>585</v>
      </c>
      <c r="BM218" s="143" t="s">
        <v>377</v>
      </c>
    </row>
    <row r="219" spans="2:65" s="1" customFormat="1" ht="16.5" customHeight="1">
      <c r="B219" s="33"/>
      <c r="C219" s="132" t="s">
        <v>322</v>
      </c>
      <c r="D219" s="132" t="s">
        <v>246</v>
      </c>
      <c r="E219" s="133" t="s">
        <v>2941</v>
      </c>
      <c r="F219" s="134" t="s">
        <v>2942</v>
      </c>
      <c r="G219" s="135" t="s">
        <v>2912</v>
      </c>
      <c r="H219" s="136">
        <v>5</v>
      </c>
      <c r="I219" s="137"/>
      <c r="J219" s="138">
        <f>ROUND(I219*H219,2)</f>
        <v>0</v>
      </c>
      <c r="K219" s="134" t="s">
        <v>266</v>
      </c>
      <c r="L219" s="33"/>
      <c r="M219" s="139" t="s">
        <v>1</v>
      </c>
      <c r="N219" s="140" t="s">
        <v>52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585</v>
      </c>
      <c r="AT219" s="143" t="s">
        <v>246</v>
      </c>
      <c r="AU219" s="143" t="s">
        <v>114</v>
      </c>
      <c r="AY219" s="17" t="s">
        <v>245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94</v>
      </c>
      <c r="BK219" s="144">
        <f>ROUND(I219*H219,2)</f>
        <v>0</v>
      </c>
      <c r="BL219" s="17" t="s">
        <v>585</v>
      </c>
      <c r="BM219" s="143" t="s">
        <v>388</v>
      </c>
    </row>
    <row r="220" spans="2:65" s="10" customFormat="1" ht="20.85" customHeight="1">
      <c r="B220" s="122"/>
      <c r="D220" s="123" t="s">
        <v>86</v>
      </c>
      <c r="E220" s="175" t="s">
        <v>2943</v>
      </c>
      <c r="F220" s="175" t="s">
        <v>2944</v>
      </c>
      <c r="I220" s="125"/>
      <c r="J220" s="176">
        <f>BK220</f>
        <v>0</v>
      </c>
      <c r="L220" s="122"/>
      <c r="M220" s="127"/>
      <c r="P220" s="128">
        <f>SUM(P221:P223)</f>
        <v>0</v>
      </c>
      <c r="R220" s="128">
        <f>SUM(R221:R223)</f>
        <v>0</v>
      </c>
      <c r="T220" s="129">
        <f>SUM(T221:T223)</f>
        <v>0</v>
      </c>
      <c r="AR220" s="123" t="s">
        <v>114</v>
      </c>
      <c r="AT220" s="130" t="s">
        <v>86</v>
      </c>
      <c r="AU220" s="130" t="s">
        <v>96</v>
      </c>
      <c r="AY220" s="123" t="s">
        <v>245</v>
      </c>
      <c r="BK220" s="131">
        <f>SUM(BK221:BK223)</f>
        <v>0</v>
      </c>
    </row>
    <row r="221" spans="2:65" s="1" customFormat="1" ht="16.5" customHeight="1">
      <c r="B221" s="33"/>
      <c r="C221" s="132" t="s">
        <v>324</v>
      </c>
      <c r="D221" s="132" t="s">
        <v>246</v>
      </c>
      <c r="E221" s="133" t="s">
        <v>2945</v>
      </c>
      <c r="F221" s="134" t="s">
        <v>2946</v>
      </c>
      <c r="G221" s="135" t="s">
        <v>2912</v>
      </c>
      <c r="H221" s="136">
        <v>21</v>
      </c>
      <c r="I221" s="137"/>
      <c r="J221" s="138">
        <f>ROUND(I221*H221,2)</f>
        <v>0</v>
      </c>
      <c r="K221" s="134" t="s">
        <v>266</v>
      </c>
      <c r="L221" s="33"/>
      <c r="M221" s="139" t="s">
        <v>1</v>
      </c>
      <c r="N221" s="140" t="s">
        <v>52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585</v>
      </c>
      <c r="AT221" s="143" t="s">
        <v>246</v>
      </c>
      <c r="AU221" s="143" t="s">
        <v>114</v>
      </c>
      <c r="AY221" s="17" t="s">
        <v>245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94</v>
      </c>
      <c r="BK221" s="144">
        <f>ROUND(I221*H221,2)</f>
        <v>0</v>
      </c>
      <c r="BL221" s="17" t="s">
        <v>585</v>
      </c>
      <c r="BM221" s="143" t="s">
        <v>399</v>
      </c>
    </row>
    <row r="222" spans="2:65" s="12" customFormat="1" ht="11.25">
      <c r="B222" s="152"/>
      <c r="D222" s="146" t="s">
        <v>253</v>
      </c>
      <c r="E222" s="153" t="s">
        <v>1</v>
      </c>
      <c r="F222" s="154" t="s">
        <v>2947</v>
      </c>
      <c r="H222" s="155">
        <v>21</v>
      </c>
      <c r="I222" s="156"/>
      <c r="L222" s="152"/>
      <c r="M222" s="157"/>
      <c r="T222" s="158"/>
      <c r="AT222" s="153" t="s">
        <v>253</v>
      </c>
      <c r="AU222" s="153" t="s">
        <v>114</v>
      </c>
      <c r="AV222" s="12" t="s">
        <v>96</v>
      </c>
      <c r="AW222" s="12" t="s">
        <v>40</v>
      </c>
      <c r="AX222" s="12" t="s">
        <v>87</v>
      </c>
      <c r="AY222" s="153" t="s">
        <v>245</v>
      </c>
    </row>
    <row r="223" spans="2:65" s="13" customFormat="1" ht="11.25">
      <c r="B223" s="159"/>
      <c r="D223" s="146" t="s">
        <v>253</v>
      </c>
      <c r="E223" s="160" t="s">
        <v>1</v>
      </c>
      <c r="F223" s="161" t="s">
        <v>275</v>
      </c>
      <c r="H223" s="162">
        <v>21</v>
      </c>
      <c r="I223" s="163"/>
      <c r="L223" s="159"/>
      <c r="M223" s="164"/>
      <c r="T223" s="165"/>
      <c r="AT223" s="160" t="s">
        <v>253</v>
      </c>
      <c r="AU223" s="160" t="s">
        <v>114</v>
      </c>
      <c r="AV223" s="13" t="s">
        <v>251</v>
      </c>
      <c r="AW223" s="13" t="s">
        <v>40</v>
      </c>
      <c r="AX223" s="13" t="s">
        <v>94</v>
      </c>
      <c r="AY223" s="160" t="s">
        <v>245</v>
      </c>
    </row>
    <row r="224" spans="2:65" s="10" customFormat="1" ht="20.85" customHeight="1">
      <c r="B224" s="122"/>
      <c r="D224" s="123" t="s">
        <v>86</v>
      </c>
      <c r="E224" s="175" t="s">
        <v>2948</v>
      </c>
      <c r="F224" s="175" t="s">
        <v>2949</v>
      </c>
      <c r="I224" s="125"/>
      <c r="J224" s="176">
        <f>BK224</f>
        <v>0</v>
      </c>
      <c r="L224" s="122"/>
      <c r="M224" s="127"/>
      <c r="P224" s="128">
        <f>P225</f>
        <v>0</v>
      </c>
      <c r="R224" s="128">
        <f>R225</f>
        <v>0</v>
      </c>
      <c r="T224" s="129">
        <f>T225</f>
        <v>0</v>
      </c>
      <c r="AR224" s="123" t="s">
        <v>114</v>
      </c>
      <c r="AT224" s="130" t="s">
        <v>86</v>
      </c>
      <c r="AU224" s="130" t="s">
        <v>96</v>
      </c>
      <c r="AY224" s="123" t="s">
        <v>245</v>
      </c>
      <c r="BK224" s="131">
        <f>BK225</f>
        <v>0</v>
      </c>
    </row>
    <row r="225" spans="2:65" s="1" customFormat="1" ht="76.349999999999994" customHeight="1">
      <c r="B225" s="33"/>
      <c r="C225" s="132" t="s">
        <v>327</v>
      </c>
      <c r="D225" s="132" t="s">
        <v>246</v>
      </c>
      <c r="E225" s="133" t="s">
        <v>2950</v>
      </c>
      <c r="F225" s="134" t="s">
        <v>2951</v>
      </c>
      <c r="G225" s="135" t="s">
        <v>2912</v>
      </c>
      <c r="H225" s="136">
        <v>1</v>
      </c>
      <c r="I225" s="137"/>
      <c r="J225" s="138">
        <f>ROUND(I225*H225,2)</f>
        <v>0</v>
      </c>
      <c r="K225" s="134" t="s">
        <v>266</v>
      </c>
      <c r="L225" s="33"/>
      <c r="M225" s="139" t="s">
        <v>1</v>
      </c>
      <c r="N225" s="140" t="s">
        <v>52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585</v>
      </c>
      <c r="AT225" s="143" t="s">
        <v>246</v>
      </c>
      <c r="AU225" s="143" t="s">
        <v>114</v>
      </c>
      <c r="AY225" s="17" t="s">
        <v>245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94</v>
      </c>
      <c r="BK225" s="144">
        <f>ROUND(I225*H225,2)</f>
        <v>0</v>
      </c>
      <c r="BL225" s="17" t="s">
        <v>585</v>
      </c>
      <c r="BM225" s="143" t="s">
        <v>425</v>
      </c>
    </row>
    <row r="226" spans="2:65" s="10" customFormat="1" ht="20.85" customHeight="1">
      <c r="B226" s="122"/>
      <c r="D226" s="123" t="s">
        <v>86</v>
      </c>
      <c r="E226" s="175" t="s">
        <v>2952</v>
      </c>
      <c r="F226" s="175" t="s">
        <v>2953</v>
      </c>
      <c r="I226" s="125"/>
      <c r="J226" s="176">
        <f>BK226</f>
        <v>0</v>
      </c>
      <c r="L226" s="122"/>
      <c r="M226" s="127"/>
      <c r="P226" s="128">
        <f>SUM(P227:P228)</f>
        <v>0</v>
      </c>
      <c r="R226" s="128">
        <f>SUM(R227:R228)</f>
        <v>0</v>
      </c>
      <c r="T226" s="129">
        <f>SUM(T227:T228)</f>
        <v>0</v>
      </c>
      <c r="AR226" s="123" t="s">
        <v>114</v>
      </c>
      <c r="AT226" s="130" t="s">
        <v>86</v>
      </c>
      <c r="AU226" s="130" t="s">
        <v>96</v>
      </c>
      <c r="AY226" s="123" t="s">
        <v>245</v>
      </c>
      <c r="BK226" s="131">
        <f>SUM(BK227:BK228)</f>
        <v>0</v>
      </c>
    </row>
    <row r="227" spans="2:65" s="1" customFormat="1" ht="37.9" customHeight="1">
      <c r="B227" s="33"/>
      <c r="C227" s="132" t="s">
        <v>331</v>
      </c>
      <c r="D227" s="132" t="s">
        <v>246</v>
      </c>
      <c r="E227" s="133" t="s">
        <v>2954</v>
      </c>
      <c r="F227" s="134" t="s">
        <v>2955</v>
      </c>
      <c r="G227" s="135" t="s">
        <v>2912</v>
      </c>
      <c r="H227" s="136">
        <v>2</v>
      </c>
      <c r="I227" s="137"/>
      <c r="J227" s="138">
        <f>ROUND(I227*H227,2)</f>
        <v>0</v>
      </c>
      <c r="K227" s="134" t="s">
        <v>266</v>
      </c>
      <c r="L227" s="33"/>
      <c r="M227" s="139" t="s">
        <v>1</v>
      </c>
      <c r="N227" s="140" t="s">
        <v>52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585</v>
      </c>
      <c r="AT227" s="143" t="s">
        <v>246</v>
      </c>
      <c r="AU227" s="143" t="s">
        <v>114</v>
      </c>
      <c r="AY227" s="17" t="s">
        <v>245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94</v>
      </c>
      <c r="BK227" s="144">
        <f>ROUND(I227*H227,2)</f>
        <v>0</v>
      </c>
      <c r="BL227" s="17" t="s">
        <v>585</v>
      </c>
      <c r="BM227" s="143" t="s">
        <v>434</v>
      </c>
    </row>
    <row r="228" spans="2:65" s="1" customFormat="1" ht="16.5" customHeight="1">
      <c r="B228" s="33"/>
      <c r="C228" s="132" t="s">
        <v>337</v>
      </c>
      <c r="D228" s="132" t="s">
        <v>246</v>
      </c>
      <c r="E228" s="133" t="s">
        <v>2956</v>
      </c>
      <c r="F228" s="134" t="s">
        <v>2957</v>
      </c>
      <c r="G228" s="135" t="s">
        <v>2912</v>
      </c>
      <c r="H228" s="136">
        <v>2</v>
      </c>
      <c r="I228" s="137"/>
      <c r="J228" s="138">
        <f>ROUND(I228*H228,2)</f>
        <v>0</v>
      </c>
      <c r="K228" s="134" t="s">
        <v>266</v>
      </c>
      <c r="L228" s="33"/>
      <c r="M228" s="139" t="s">
        <v>1</v>
      </c>
      <c r="N228" s="140" t="s">
        <v>52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585</v>
      </c>
      <c r="AT228" s="143" t="s">
        <v>246</v>
      </c>
      <c r="AU228" s="143" t="s">
        <v>114</v>
      </c>
      <c r="AY228" s="17" t="s">
        <v>245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94</v>
      </c>
      <c r="BK228" s="144">
        <f>ROUND(I228*H228,2)</f>
        <v>0</v>
      </c>
      <c r="BL228" s="17" t="s">
        <v>585</v>
      </c>
      <c r="BM228" s="143" t="s">
        <v>449</v>
      </c>
    </row>
    <row r="229" spans="2:65" s="10" customFormat="1" ht="20.85" customHeight="1">
      <c r="B229" s="122"/>
      <c r="D229" s="123" t="s">
        <v>86</v>
      </c>
      <c r="E229" s="175" t="s">
        <v>2958</v>
      </c>
      <c r="F229" s="175" t="s">
        <v>2959</v>
      </c>
      <c r="I229" s="125"/>
      <c r="J229" s="176">
        <f>BK229</f>
        <v>0</v>
      </c>
      <c r="L229" s="122"/>
      <c r="M229" s="127"/>
      <c r="P229" s="128">
        <f>SUM(P230:P232)</f>
        <v>0</v>
      </c>
      <c r="R229" s="128">
        <f>SUM(R230:R232)</f>
        <v>0</v>
      </c>
      <c r="T229" s="129">
        <f>SUM(T230:T232)</f>
        <v>0</v>
      </c>
      <c r="AR229" s="123" t="s">
        <v>114</v>
      </c>
      <c r="AT229" s="130" t="s">
        <v>86</v>
      </c>
      <c r="AU229" s="130" t="s">
        <v>96</v>
      </c>
      <c r="AY229" s="123" t="s">
        <v>245</v>
      </c>
      <c r="BK229" s="131">
        <f>SUM(BK230:BK232)</f>
        <v>0</v>
      </c>
    </row>
    <row r="230" spans="2:65" s="1" customFormat="1" ht="16.5" customHeight="1">
      <c r="B230" s="33"/>
      <c r="C230" s="132" t="s">
        <v>342</v>
      </c>
      <c r="D230" s="132" t="s">
        <v>246</v>
      </c>
      <c r="E230" s="133" t="s">
        <v>2960</v>
      </c>
      <c r="F230" s="134" t="s">
        <v>2961</v>
      </c>
      <c r="G230" s="135" t="s">
        <v>2912</v>
      </c>
      <c r="H230" s="136">
        <v>24</v>
      </c>
      <c r="I230" s="137"/>
      <c r="J230" s="138">
        <f>ROUND(I230*H230,2)</f>
        <v>0</v>
      </c>
      <c r="K230" s="134" t="s">
        <v>266</v>
      </c>
      <c r="L230" s="33"/>
      <c r="M230" s="139" t="s">
        <v>1</v>
      </c>
      <c r="N230" s="140" t="s">
        <v>52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585</v>
      </c>
      <c r="AT230" s="143" t="s">
        <v>246</v>
      </c>
      <c r="AU230" s="143" t="s">
        <v>114</v>
      </c>
      <c r="AY230" s="17" t="s">
        <v>245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94</v>
      </c>
      <c r="BK230" s="144">
        <f>ROUND(I230*H230,2)</f>
        <v>0</v>
      </c>
      <c r="BL230" s="17" t="s">
        <v>585</v>
      </c>
      <c r="BM230" s="143" t="s">
        <v>458</v>
      </c>
    </row>
    <row r="231" spans="2:65" s="12" customFormat="1" ht="11.25">
      <c r="B231" s="152"/>
      <c r="D231" s="146" t="s">
        <v>253</v>
      </c>
      <c r="E231" s="153" t="s">
        <v>1</v>
      </c>
      <c r="F231" s="154" t="s">
        <v>2962</v>
      </c>
      <c r="H231" s="155">
        <v>24</v>
      </c>
      <c r="I231" s="156"/>
      <c r="L231" s="152"/>
      <c r="M231" s="157"/>
      <c r="T231" s="158"/>
      <c r="AT231" s="153" t="s">
        <v>253</v>
      </c>
      <c r="AU231" s="153" t="s">
        <v>114</v>
      </c>
      <c r="AV231" s="12" t="s">
        <v>96</v>
      </c>
      <c r="AW231" s="12" t="s">
        <v>40</v>
      </c>
      <c r="AX231" s="12" t="s">
        <v>87</v>
      </c>
      <c r="AY231" s="153" t="s">
        <v>245</v>
      </c>
    </row>
    <row r="232" spans="2:65" s="13" customFormat="1" ht="11.25">
      <c r="B232" s="159"/>
      <c r="D232" s="146" t="s">
        <v>253</v>
      </c>
      <c r="E232" s="160" t="s">
        <v>1</v>
      </c>
      <c r="F232" s="161" t="s">
        <v>275</v>
      </c>
      <c r="H232" s="162">
        <v>24</v>
      </c>
      <c r="I232" s="163"/>
      <c r="L232" s="159"/>
      <c r="M232" s="164"/>
      <c r="T232" s="165"/>
      <c r="AT232" s="160" t="s">
        <v>253</v>
      </c>
      <c r="AU232" s="160" t="s">
        <v>114</v>
      </c>
      <c r="AV232" s="13" t="s">
        <v>251</v>
      </c>
      <c r="AW232" s="13" t="s">
        <v>40</v>
      </c>
      <c r="AX232" s="13" t="s">
        <v>94</v>
      </c>
      <c r="AY232" s="160" t="s">
        <v>245</v>
      </c>
    </row>
    <row r="233" spans="2:65" s="10" customFormat="1" ht="20.85" customHeight="1">
      <c r="B233" s="122"/>
      <c r="D233" s="123" t="s">
        <v>86</v>
      </c>
      <c r="E233" s="175" t="s">
        <v>2963</v>
      </c>
      <c r="F233" s="175" t="s">
        <v>2964</v>
      </c>
      <c r="I233" s="125"/>
      <c r="J233" s="176">
        <f>BK233</f>
        <v>0</v>
      </c>
      <c r="L233" s="122"/>
      <c r="M233" s="127"/>
      <c r="P233" s="128">
        <f>SUM(P234:P236)</f>
        <v>0</v>
      </c>
      <c r="R233" s="128">
        <f>SUM(R234:R236)</f>
        <v>0</v>
      </c>
      <c r="T233" s="129">
        <f>SUM(T234:T236)</f>
        <v>0</v>
      </c>
      <c r="AR233" s="123" t="s">
        <v>114</v>
      </c>
      <c r="AT233" s="130" t="s">
        <v>86</v>
      </c>
      <c r="AU233" s="130" t="s">
        <v>96</v>
      </c>
      <c r="AY233" s="123" t="s">
        <v>245</v>
      </c>
      <c r="BK233" s="131">
        <f>SUM(BK234:BK236)</f>
        <v>0</v>
      </c>
    </row>
    <row r="234" spans="2:65" s="1" customFormat="1" ht="16.5" customHeight="1">
      <c r="B234" s="33"/>
      <c r="C234" s="132" t="s">
        <v>347</v>
      </c>
      <c r="D234" s="132" t="s">
        <v>246</v>
      </c>
      <c r="E234" s="133" t="s">
        <v>2965</v>
      </c>
      <c r="F234" s="134" t="s">
        <v>2966</v>
      </c>
      <c r="G234" s="135" t="s">
        <v>271</v>
      </c>
      <c r="H234" s="136">
        <v>740</v>
      </c>
      <c r="I234" s="137"/>
      <c r="J234" s="138">
        <f>ROUND(I234*H234,2)</f>
        <v>0</v>
      </c>
      <c r="K234" s="134" t="s">
        <v>266</v>
      </c>
      <c r="L234" s="33"/>
      <c r="M234" s="139" t="s">
        <v>1</v>
      </c>
      <c r="N234" s="140" t="s">
        <v>52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585</v>
      </c>
      <c r="AT234" s="143" t="s">
        <v>246</v>
      </c>
      <c r="AU234" s="143" t="s">
        <v>114</v>
      </c>
      <c r="AY234" s="17" t="s">
        <v>245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94</v>
      </c>
      <c r="BK234" s="144">
        <f>ROUND(I234*H234,2)</f>
        <v>0</v>
      </c>
      <c r="BL234" s="17" t="s">
        <v>585</v>
      </c>
      <c r="BM234" s="143" t="s">
        <v>469</v>
      </c>
    </row>
    <row r="235" spans="2:65" s="12" customFormat="1" ht="11.25">
      <c r="B235" s="152"/>
      <c r="D235" s="146" t="s">
        <v>253</v>
      </c>
      <c r="E235" s="153" t="s">
        <v>1</v>
      </c>
      <c r="F235" s="154" t="s">
        <v>2967</v>
      </c>
      <c r="H235" s="155">
        <v>740</v>
      </c>
      <c r="I235" s="156"/>
      <c r="L235" s="152"/>
      <c r="M235" s="157"/>
      <c r="T235" s="158"/>
      <c r="AT235" s="153" t="s">
        <v>253</v>
      </c>
      <c r="AU235" s="153" t="s">
        <v>114</v>
      </c>
      <c r="AV235" s="12" t="s">
        <v>96</v>
      </c>
      <c r="AW235" s="12" t="s">
        <v>40</v>
      </c>
      <c r="AX235" s="12" t="s">
        <v>87</v>
      </c>
      <c r="AY235" s="153" t="s">
        <v>245</v>
      </c>
    </row>
    <row r="236" spans="2:65" s="13" customFormat="1" ht="11.25">
      <c r="B236" s="159"/>
      <c r="D236" s="146" t="s">
        <v>253</v>
      </c>
      <c r="E236" s="160" t="s">
        <v>1</v>
      </c>
      <c r="F236" s="161" t="s">
        <v>275</v>
      </c>
      <c r="H236" s="162">
        <v>740</v>
      </c>
      <c r="I236" s="163"/>
      <c r="L236" s="159"/>
      <c r="M236" s="164"/>
      <c r="T236" s="165"/>
      <c r="AT236" s="160" t="s">
        <v>253</v>
      </c>
      <c r="AU236" s="160" t="s">
        <v>114</v>
      </c>
      <c r="AV236" s="13" t="s">
        <v>251</v>
      </c>
      <c r="AW236" s="13" t="s">
        <v>40</v>
      </c>
      <c r="AX236" s="13" t="s">
        <v>94</v>
      </c>
      <c r="AY236" s="160" t="s">
        <v>245</v>
      </c>
    </row>
    <row r="237" spans="2:65" s="10" customFormat="1" ht="20.85" customHeight="1">
      <c r="B237" s="122"/>
      <c r="D237" s="123" t="s">
        <v>86</v>
      </c>
      <c r="E237" s="175" t="s">
        <v>2968</v>
      </c>
      <c r="F237" s="175" t="s">
        <v>2969</v>
      </c>
      <c r="I237" s="125"/>
      <c r="J237" s="176">
        <f>BK237</f>
        <v>0</v>
      </c>
      <c r="L237" s="122"/>
      <c r="M237" s="127"/>
      <c r="P237" s="128">
        <f>SUM(P238:P240)</f>
        <v>0</v>
      </c>
      <c r="R237" s="128">
        <f>SUM(R238:R240)</f>
        <v>0</v>
      </c>
      <c r="T237" s="129">
        <f>SUM(T238:T240)</f>
        <v>0</v>
      </c>
      <c r="AR237" s="123" t="s">
        <v>114</v>
      </c>
      <c r="AT237" s="130" t="s">
        <v>86</v>
      </c>
      <c r="AU237" s="130" t="s">
        <v>96</v>
      </c>
      <c r="AY237" s="123" t="s">
        <v>245</v>
      </c>
      <c r="BK237" s="131">
        <f>SUM(BK238:BK240)</f>
        <v>0</v>
      </c>
    </row>
    <row r="238" spans="2:65" s="1" customFormat="1" ht="16.5" customHeight="1">
      <c r="B238" s="33"/>
      <c r="C238" s="132" t="s">
        <v>7</v>
      </c>
      <c r="D238" s="132" t="s">
        <v>246</v>
      </c>
      <c r="E238" s="133" t="s">
        <v>2970</v>
      </c>
      <c r="F238" s="134" t="s">
        <v>2971</v>
      </c>
      <c r="G238" s="135" t="s">
        <v>271</v>
      </c>
      <c r="H238" s="136">
        <v>69</v>
      </c>
      <c r="I238" s="137"/>
      <c r="J238" s="138">
        <f>ROUND(I238*H238,2)</f>
        <v>0</v>
      </c>
      <c r="K238" s="134" t="s">
        <v>266</v>
      </c>
      <c r="L238" s="33"/>
      <c r="M238" s="139" t="s">
        <v>1</v>
      </c>
      <c r="N238" s="140" t="s">
        <v>52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585</v>
      </c>
      <c r="AT238" s="143" t="s">
        <v>246</v>
      </c>
      <c r="AU238" s="143" t="s">
        <v>114</v>
      </c>
      <c r="AY238" s="17" t="s">
        <v>245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94</v>
      </c>
      <c r="BK238" s="144">
        <f>ROUND(I238*H238,2)</f>
        <v>0</v>
      </c>
      <c r="BL238" s="17" t="s">
        <v>585</v>
      </c>
      <c r="BM238" s="143" t="s">
        <v>474</v>
      </c>
    </row>
    <row r="239" spans="2:65" s="12" customFormat="1" ht="11.25">
      <c r="B239" s="152"/>
      <c r="D239" s="146" t="s">
        <v>253</v>
      </c>
      <c r="E239" s="153" t="s">
        <v>1</v>
      </c>
      <c r="F239" s="154" t="s">
        <v>2972</v>
      </c>
      <c r="H239" s="155">
        <v>69</v>
      </c>
      <c r="I239" s="156"/>
      <c r="L239" s="152"/>
      <c r="M239" s="157"/>
      <c r="T239" s="158"/>
      <c r="AT239" s="153" t="s">
        <v>253</v>
      </c>
      <c r="AU239" s="153" t="s">
        <v>114</v>
      </c>
      <c r="AV239" s="12" t="s">
        <v>96</v>
      </c>
      <c r="AW239" s="12" t="s">
        <v>40</v>
      </c>
      <c r="AX239" s="12" t="s">
        <v>87</v>
      </c>
      <c r="AY239" s="153" t="s">
        <v>245</v>
      </c>
    </row>
    <row r="240" spans="2:65" s="13" customFormat="1" ht="11.25">
      <c r="B240" s="159"/>
      <c r="D240" s="146" t="s">
        <v>253</v>
      </c>
      <c r="E240" s="160" t="s">
        <v>1</v>
      </c>
      <c r="F240" s="161" t="s">
        <v>275</v>
      </c>
      <c r="H240" s="162">
        <v>69</v>
      </c>
      <c r="I240" s="163"/>
      <c r="L240" s="159"/>
      <c r="M240" s="164"/>
      <c r="T240" s="165"/>
      <c r="AT240" s="160" t="s">
        <v>253</v>
      </c>
      <c r="AU240" s="160" t="s">
        <v>114</v>
      </c>
      <c r="AV240" s="13" t="s">
        <v>251</v>
      </c>
      <c r="AW240" s="13" t="s">
        <v>40</v>
      </c>
      <c r="AX240" s="13" t="s">
        <v>94</v>
      </c>
      <c r="AY240" s="160" t="s">
        <v>245</v>
      </c>
    </row>
    <row r="241" spans="2:65" s="10" customFormat="1" ht="20.85" customHeight="1">
      <c r="B241" s="122"/>
      <c r="D241" s="123" t="s">
        <v>86</v>
      </c>
      <c r="E241" s="175" t="s">
        <v>2973</v>
      </c>
      <c r="F241" s="175" t="s">
        <v>2974</v>
      </c>
      <c r="I241" s="125"/>
      <c r="J241" s="176">
        <f>BK241</f>
        <v>0</v>
      </c>
      <c r="L241" s="122"/>
      <c r="M241" s="127"/>
      <c r="P241" s="128">
        <f>SUM(P242:P248)</f>
        <v>0</v>
      </c>
      <c r="R241" s="128">
        <f>SUM(R242:R248)</f>
        <v>0</v>
      </c>
      <c r="T241" s="129">
        <f>SUM(T242:T248)</f>
        <v>0</v>
      </c>
      <c r="AR241" s="123" t="s">
        <v>114</v>
      </c>
      <c r="AT241" s="130" t="s">
        <v>86</v>
      </c>
      <c r="AU241" s="130" t="s">
        <v>96</v>
      </c>
      <c r="AY241" s="123" t="s">
        <v>245</v>
      </c>
      <c r="BK241" s="131">
        <f>SUM(BK242:BK248)</f>
        <v>0</v>
      </c>
    </row>
    <row r="242" spans="2:65" s="1" customFormat="1" ht="16.5" customHeight="1">
      <c r="B242" s="33"/>
      <c r="C242" s="132" t="s">
        <v>359</v>
      </c>
      <c r="D242" s="132" t="s">
        <v>246</v>
      </c>
      <c r="E242" s="133" t="s">
        <v>2975</v>
      </c>
      <c r="F242" s="134" t="s">
        <v>2976</v>
      </c>
      <c r="G242" s="135" t="s">
        <v>2912</v>
      </c>
      <c r="H242" s="136">
        <v>21</v>
      </c>
      <c r="I242" s="137"/>
      <c r="J242" s="138">
        <f>ROUND(I242*H242,2)</f>
        <v>0</v>
      </c>
      <c r="K242" s="134" t="s">
        <v>266</v>
      </c>
      <c r="L242" s="33"/>
      <c r="M242" s="139" t="s">
        <v>1</v>
      </c>
      <c r="N242" s="140" t="s">
        <v>52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585</v>
      </c>
      <c r="AT242" s="143" t="s">
        <v>246</v>
      </c>
      <c r="AU242" s="143" t="s">
        <v>114</v>
      </c>
      <c r="AY242" s="17" t="s">
        <v>245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94</v>
      </c>
      <c r="BK242" s="144">
        <f>ROUND(I242*H242,2)</f>
        <v>0</v>
      </c>
      <c r="BL242" s="17" t="s">
        <v>585</v>
      </c>
      <c r="BM242" s="143" t="s">
        <v>482</v>
      </c>
    </row>
    <row r="243" spans="2:65" s="12" customFormat="1" ht="11.25">
      <c r="B243" s="152"/>
      <c r="D243" s="146" t="s">
        <v>253</v>
      </c>
      <c r="E243" s="153" t="s">
        <v>1</v>
      </c>
      <c r="F243" s="154" t="s">
        <v>2977</v>
      </c>
      <c r="H243" s="155">
        <v>21</v>
      </c>
      <c r="I243" s="156"/>
      <c r="L243" s="152"/>
      <c r="M243" s="157"/>
      <c r="T243" s="158"/>
      <c r="AT243" s="153" t="s">
        <v>253</v>
      </c>
      <c r="AU243" s="153" t="s">
        <v>114</v>
      </c>
      <c r="AV243" s="12" t="s">
        <v>96</v>
      </c>
      <c r="AW243" s="12" t="s">
        <v>40</v>
      </c>
      <c r="AX243" s="12" t="s">
        <v>87</v>
      </c>
      <c r="AY243" s="153" t="s">
        <v>245</v>
      </c>
    </row>
    <row r="244" spans="2:65" s="13" customFormat="1" ht="11.25">
      <c r="B244" s="159"/>
      <c r="D244" s="146" t="s">
        <v>253</v>
      </c>
      <c r="E244" s="160" t="s">
        <v>1</v>
      </c>
      <c r="F244" s="161" t="s">
        <v>275</v>
      </c>
      <c r="H244" s="162">
        <v>21</v>
      </c>
      <c r="I244" s="163"/>
      <c r="L244" s="159"/>
      <c r="M244" s="164"/>
      <c r="T244" s="165"/>
      <c r="AT244" s="160" t="s">
        <v>253</v>
      </c>
      <c r="AU244" s="160" t="s">
        <v>114</v>
      </c>
      <c r="AV244" s="13" t="s">
        <v>251</v>
      </c>
      <c r="AW244" s="13" t="s">
        <v>40</v>
      </c>
      <c r="AX244" s="13" t="s">
        <v>94</v>
      </c>
      <c r="AY244" s="160" t="s">
        <v>245</v>
      </c>
    </row>
    <row r="245" spans="2:65" s="1" customFormat="1" ht="16.5" customHeight="1">
      <c r="B245" s="33"/>
      <c r="C245" s="132" t="s">
        <v>362</v>
      </c>
      <c r="D245" s="132" t="s">
        <v>246</v>
      </c>
      <c r="E245" s="133" t="s">
        <v>2978</v>
      </c>
      <c r="F245" s="134" t="s">
        <v>2979</v>
      </c>
      <c r="G245" s="135" t="s">
        <v>2912</v>
      </c>
      <c r="H245" s="136">
        <v>46</v>
      </c>
      <c r="I245" s="137"/>
      <c r="J245" s="138">
        <f>ROUND(I245*H245,2)</f>
        <v>0</v>
      </c>
      <c r="K245" s="134" t="s">
        <v>266</v>
      </c>
      <c r="L245" s="33"/>
      <c r="M245" s="139" t="s">
        <v>1</v>
      </c>
      <c r="N245" s="140" t="s">
        <v>52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585</v>
      </c>
      <c r="AT245" s="143" t="s">
        <v>246</v>
      </c>
      <c r="AU245" s="143" t="s">
        <v>114</v>
      </c>
      <c r="AY245" s="17" t="s">
        <v>245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94</v>
      </c>
      <c r="BK245" s="144">
        <f>ROUND(I245*H245,2)</f>
        <v>0</v>
      </c>
      <c r="BL245" s="17" t="s">
        <v>585</v>
      </c>
      <c r="BM245" s="143" t="s">
        <v>500</v>
      </c>
    </row>
    <row r="246" spans="2:65" s="12" customFormat="1" ht="11.25">
      <c r="B246" s="152"/>
      <c r="D246" s="146" t="s">
        <v>253</v>
      </c>
      <c r="E246" s="153" t="s">
        <v>1</v>
      </c>
      <c r="F246" s="154" t="s">
        <v>2980</v>
      </c>
      <c r="H246" s="155">
        <v>46</v>
      </c>
      <c r="I246" s="156"/>
      <c r="L246" s="152"/>
      <c r="M246" s="157"/>
      <c r="T246" s="158"/>
      <c r="AT246" s="153" t="s">
        <v>253</v>
      </c>
      <c r="AU246" s="153" t="s">
        <v>114</v>
      </c>
      <c r="AV246" s="12" t="s">
        <v>96</v>
      </c>
      <c r="AW246" s="12" t="s">
        <v>40</v>
      </c>
      <c r="AX246" s="12" t="s">
        <v>87</v>
      </c>
      <c r="AY246" s="153" t="s">
        <v>245</v>
      </c>
    </row>
    <row r="247" spans="2:65" s="13" customFormat="1" ht="11.25">
      <c r="B247" s="159"/>
      <c r="D247" s="146" t="s">
        <v>253</v>
      </c>
      <c r="E247" s="160" t="s">
        <v>1</v>
      </c>
      <c r="F247" s="161" t="s">
        <v>275</v>
      </c>
      <c r="H247" s="162">
        <v>46</v>
      </c>
      <c r="I247" s="163"/>
      <c r="L247" s="159"/>
      <c r="M247" s="164"/>
      <c r="T247" s="165"/>
      <c r="AT247" s="160" t="s">
        <v>253</v>
      </c>
      <c r="AU247" s="160" t="s">
        <v>114</v>
      </c>
      <c r="AV247" s="13" t="s">
        <v>251</v>
      </c>
      <c r="AW247" s="13" t="s">
        <v>40</v>
      </c>
      <c r="AX247" s="13" t="s">
        <v>94</v>
      </c>
      <c r="AY247" s="160" t="s">
        <v>245</v>
      </c>
    </row>
    <row r="248" spans="2:65" s="1" customFormat="1" ht="16.5" customHeight="1">
      <c r="B248" s="33"/>
      <c r="C248" s="132" t="s">
        <v>366</v>
      </c>
      <c r="D248" s="132" t="s">
        <v>246</v>
      </c>
      <c r="E248" s="133" t="s">
        <v>2981</v>
      </c>
      <c r="F248" s="134" t="s">
        <v>2982</v>
      </c>
      <c r="G248" s="135" t="s">
        <v>2912</v>
      </c>
      <c r="H248" s="136">
        <v>74</v>
      </c>
      <c r="I248" s="137"/>
      <c r="J248" s="138">
        <f>ROUND(I248*H248,2)</f>
        <v>0</v>
      </c>
      <c r="K248" s="134" t="s">
        <v>266</v>
      </c>
      <c r="L248" s="33"/>
      <c r="M248" s="139" t="s">
        <v>1</v>
      </c>
      <c r="N248" s="140" t="s">
        <v>52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585</v>
      </c>
      <c r="AT248" s="143" t="s">
        <v>246</v>
      </c>
      <c r="AU248" s="143" t="s">
        <v>114</v>
      </c>
      <c r="AY248" s="17" t="s">
        <v>245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94</v>
      </c>
      <c r="BK248" s="144">
        <f>ROUND(I248*H248,2)</f>
        <v>0</v>
      </c>
      <c r="BL248" s="17" t="s">
        <v>585</v>
      </c>
      <c r="BM248" s="143" t="s">
        <v>509</v>
      </c>
    </row>
    <row r="249" spans="2:65" s="10" customFormat="1" ht="20.85" customHeight="1">
      <c r="B249" s="122"/>
      <c r="D249" s="123" t="s">
        <v>86</v>
      </c>
      <c r="E249" s="175" t="s">
        <v>2983</v>
      </c>
      <c r="F249" s="175" t="s">
        <v>2984</v>
      </c>
      <c r="I249" s="125"/>
      <c r="J249" s="176">
        <f>BK249</f>
        <v>0</v>
      </c>
      <c r="L249" s="122"/>
      <c r="M249" s="127"/>
      <c r="P249" s="128">
        <f>SUM(P250:P252)</f>
        <v>0</v>
      </c>
      <c r="R249" s="128">
        <f>SUM(R250:R252)</f>
        <v>0</v>
      </c>
      <c r="T249" s="129">
        <f>SUM(T250:T252)</f>
        <v>0</v>
      </c>
      <c r="AR249" s="123" t="s">
        <v>114</v>
      </c>
      <c r="AT249" s="130" t="s">
        <v>86</v>
      </c>
      <c r="AU249" s="130" t="s">
        <v>96</v>
      </c>
      <c r="AY249" s="123" t="s">
        <v>245</v>
      </c>
      <c r="BK249" s="131">
        <f>SUM(BK250:BK252)</f>
        <v>0</v>
      </c>
    </row>
    <row r="250" spans="2:65" s="1" customFormat="1" ht="16.5" customHeight="1">
      <c r="B250" s="33"/>
      <c r="C250" s="132" t="s">
        <v>371</v>
      </c>
      <c r="D250" s="132" t="s">
        <v>246</v>
      </c>
      <c r="E250" s="133" t="s">
        <v>2985</v>
      </c>
      <c r="F250" s="134" t="s">
        <v>2986</v>
      </c>
      <c r="G250" s="135" t="s">
        <v>2912</v>
      </c>
      <c r="H250" s="136">
        <v>63</v>
      </c>
      <c r="I250" s="137"/>
      <c r="J250" s="138">
        <f>ROUND(I250*H250,2)</f>
        <v>0</v>
      </c>
      <c r="K250" s="134" t="s">
        <v>266</v>
      </c>
      <c r="L250" s="33"/>
      <c r="M250" s="139" t="s">
        <v>1</v>
      </c>
      <c r="N250" s="140" t="s">
        <v>52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585</v>
      </c>
      <c r="AT250" s="143" t="s">
        <v>246</v>
      </c>
      <c r="AU250" s="143" t="s">
        <v>114</v>
      </c>
      <c r="AY250" s="17" t="s">
        <v>245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94</v>
      </c>
      <c r="BK250" s="144">
        <f>ROUND(I250*H250,2)</f>
        <v>0</v>
      </c>
      <c r="BL250" s="17" t="s">
        <v>585</v>
      </c>
      <c r="BM250" s="143" t="s">
        <v>518</v>
      </c>
    </row>
    <row r="251" spans="2:65" s="12" customFormat="1" ht="11.25">
      <c r="B251" s="152"/>
      <c r="D251" s="146" t="s">
        <v>253</v>
      </c>
      <c r="E251" s="153" t="s">
        <v>1</v>
      </c>
      <c r="F251" s="154" t="s">
        <v>2987</v>
      </c>
      <c r="H251" s="155">
        <v>63</v>
      </c>
      <c r="I251" s="156"/>
      <c r="L251" s="152"/>
      <c r="M251" s="157"/>
      <c r="T251" s="158"/>
      <c r="AT251" s="153" t="s">
        <v>253</v>
      </c>
      <c r="AU251" s="153" t="s">
        <v>114</v>
      </c>
      <c r="AV251" s="12" t="s">
        <v>96</v>
      </c>
      <c r="AW251" s="12" t="s">
        <v>40</v>
      </c>
      <c r="AX251" s="12" t="s">
        <v>87</v>
      </c>
      <c r="AY251" s="153" t="s">
        <v>245</v>
      </c>
    </row>
    <row r="252" spans="2:65" s="13" customFormat="1" ht="11.25">
      <c r="B252" s="159"/>
      <c r="D252" s="146" t="s">
        <v>253</v>
      </c>
      <c r="E252" s="160" t="s">
        <v>1</v>
      </c>
      <c r="F252" s="161" t="s">
        <v>275</v>
      </c>
      <c r="H252" s="162">
        <v>63</v>
      </c>
      <c r="I252" s="163"/>
      <c r="L252" s="159"/>
      <c r="M252" s="164"/>
      <c r="T252" s="165"/>
      <c r="AT252" s="160" t="s">
        <v>253</v>
      </c>
      <c r="AU252" s="160" t="s">
        <v>114</v>
      </c>
      <c r="AV252" s="13" t="s">
        <v>251</v>
      </c>
      <c r="AW252" s="13" t="s">
        <v>40</v>
      </c>
      <c r="AX252" s="13" t="s">
        <v>94</v>
      </c>
      <c r="AY252" s="160" t="s">
        <v>245</v>
      </c>
    </row>
    <row r="253" spans="2:65" s="10" customFormat="1" ht="20.85" customHeight="1">
      <c r="B253" s="122"/>
      <c r="D253" s="123" t="s">
        <v>86</v>
      </c>
      <c r="E253" s="175" t="s">
        <v>2988</v>
      </c>
      <c r="F253" s="175" t="s">
        <v>2989</v>
      </c>
      <c r="I253" s="125"/>
      <c r="J253" s="176">
        <f>BK253</f>
        <v>0</v>
      </c>
      <c r="L253" s="122"/>
      <c r="M253" s="127"/>
      <c r="P253" s="128">
        <f>SUM(P254:P256)</f>
        <v>0</v>
      </c>
      <c r="R253" s="128">
        <f>SUM(R254:R256)</f>
        <v>0</v>
      </c>
      <c r="T253" s="129">
        <f>SUM(T254:T256)</f>
        <v>0</v>
      </c>
      <c r="AR253" s="123" t="s">
        <v>114</v>
      </c>
      <c r="AT253" s="130" t="s">
        <v>86</v>
      </c>
      <c r="AU253" s="130" t="s">
        <v>96</v>
      </c>
      <c r="AY253" s="123" t="s">
        <v>245</v>
      </c>
      <c r="BK253" s="131">
        <f>SUM(BK254:BK256)</f>
        <v>0</v>
      </c>
    </row>
    <row r="254" spans="2:65" s="1" customFormat="1" ht="16.5" customHeight="1">
      <c r="B254" s="33"/>
      <c r="C254" s="132" t="s">
        <v>377</v>
      </c>
      <c r="D254" s="132" t="s">
        <v>246</v>
      </c>
      <c r="E254" s="133" t="s">
        <v>2990</v>
      </c>
      <c r="F254" s="134" t="s">
        <v>2991</v>
      </c>
      <c r="G254" s="135" t="s">
        <v>271</v>
      </c>
      <c r="H254" s="136">
        <v>21</v>
      </c>
      <c r="I254" s="137"/>
      <c r="J254" s="138">
        <f>ROUND(I254*H254,2)</f>
        <v>0</v>
      </c>
      <c r="K254" s="134" t="s">
        <v>266</v>
      </c>
      <c r="L254" s="33"/>
      <c r="M254" s="139" t="s">
        <v>1</v>
      </c>
      <c r="N254" s="140" t="s">
        <v>52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585</v>
      </c>
      <c r="AT254" s="143" t="s">
        <v>246</v>
      </c>
      <c r="AU254" s="143" t="s">
        <v>114</v>
      </c>
      <c r="AY254" s="17" t="s">
        <v>245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94</v>
      </c>
      <c r="BK254" s="144">
        <f>ROUND(I254*H254,2)</f>
        <v>0</v>
      </c>
      <c r="BL254" s="17" t="s">
        <v>585</v>
      </c>
      <c r="BM254" s="143" t="s">
        <v>528</v>
      </c>
    </row>
    <row r="255" spans="2:65" s="12" customFormat="1" ht="11.25">
      <c r="B255" s="152"/>
      <c r="D255" s="146" t="s">
        <v>253</v>
      </c>
      <c r="E255" s="153" t="s">
        <v>1</v>
      </c>
      <c r="F255" s="154" t="s">
        <v>2977</v>
      </c>
      <c r="H255" s="155">
        <v>21</v>
      </c>
      <c r="I255" s="156"/>
      <c r="L255" s="152"/>
      <c r="M255" s="157"/>
      <c r="T255" s="158"/>
      <c r="AT255" s="153" t="s">
        <v>253</v>
      </c>
      <c r="AU255" s="153" t="s">
        <v>114</v>
      </c>
      <c r="AV255" s="12" t="s">
        <v>96</v>
      </c>
      <c r="AW255" s="12" t="s">
        <v>40</v>
      </c>
      <c r="AX255" s="12" t="s">
        <v>87</v>
      </c>
      <c r="AY255" s="153" t="s">
        <v>245</v>
      </c>
    </row>
    <row r="256" spans="2:65" s="13" customFormat="1" ht="11.25">
      <c r="B256" s="159"/>
      <c r="D256" s="146" t="s">
        <v>253</v>
      </c>
      <c r="E256" s="160" t="s">
        <v>1</v>
      </c>
      <c r="F256" s="161" t="s">
        <v>275</v>
      </c>
      <c r="H256" s="162">
        <v>21</v>
      </c>
      <c r="I256" s="163"/>
      <c r="L256" s="159"/>
      <c r="M256" s="164"/>
      <c r="T256" s="165"/>
      <c r="AT256" s="160" t="s">
        <v>253</v>
      </c>
      <c r="AU256" s="160" t="s">
        <v>114</v>
      </c>
      <c r="AV256" s="13" t="s">
        <v>251</v>
      </c>
      <c r="AW256" s="13" t="s">
        <v>40</v>
      </c>
      <c r="AX256" s="13" t="s">
        <v>94</v>
      </c>
      <c r="AY256" s="160" t="s">
        <v>245</v>
      </c>
    </row>
    <row r="257" spans="2:65" s="10" customFormat="1" ht="20.85" customHeight="1">
      <c r="B257" s="122"/>
      <c r="D257" s="123" t="s">
        <v>86</v>
      </c>
      <c r="E257" s="175" t="s">
        <v>2992</v>
      </c>
      <c r="F257" s="175" t="s">
        <v>2993</v>
      </c>
      <c r="I257" s="125"/>
      <c r="J257" s="176">
        <f>BK257</f>
        <v>0</v>
      </c>
      <c r="L257" s="122"/>
      <c r="M257" s="127"/>
      <c r="P257" s="128">
        <f>SUM(P258:P267)</f>
        <v>0</v>
      </c>
      <c r="R257" s="128">
        <f>SUM(R258:R267)</f>
        <v>0</v>
      </c>
      <c r="T257" s="129">
        <f>SUM(T258:T267)</f>
        <v>0</v>
      </c>
      <c r="AR257" s="123" t="s">
        <v>114</v>
      </c>
      <c r="AT257" s="130" t="s">
        <v>86</v>
      </c>
      <c r="AU257" s="130" t="s">
        <v>96</v>
      </c>
      <c r="AY257" s="123" t="s">
        <v>245</v>
      </c>
      <c r="BK257" s="131">
        <f>SUM(BK258:BK267)</f>
        <v>0</v>
      </c>
    </row>
    <row r="258" spans="2:65" s="1" customFormat="1" ht="16.5" customHeight="1">
      <c r="B258" s="33"/>
      <c r="C258" s="132" t="s">
        <v>383</v>
      </c>
      <c r="D258" s="132" t="s">
        <v>246</v>
      </c>
      <c r="E258" s="133" t="s">
        <v>2994</v>
      </c>
      <c r="F258" s="134" t="s">
        <v>2995</v>
      </c>
      <c r="G258" s="135" t="s">
        <v>2175</v>
      </c>
      <c r="H258" s="136">
        <v>1</v>
      </c>
      <c r="I258" s="137"/>
      <c r="J258" s="138">
        <f>ROUND(I258*H258,2)</f>
        <v>0</v>
      </c>
      <c r="K258" s="134" t="s">
        <v>266</v>
      </c>
      <c r="L258" s="33"/>
      <c r="M258" s="139" t="s">
        <v>1</v>
      </c>
      <c r="N258" s="140" t="s">
        <v>52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585</v>
      </c>
      <c r="AT258" s="143" t="s">
        <v>246</v>
      </c>
      <c r="AU258" s="143" t="s">
        <v>114</v>
      </c>
      <c r="AY258" s="17" t="s">
        <v>245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94</v>
      </c>
      <c r="BK258" s="144">
        <f>ROUND(I258*H258,2)</f>
        <v>0</v>
      </c>
      <c r="BL258" s="17" t="s">
        <v>585</v>
      </c>
      <c r="BM258" s="143" t="s">
        <v>537</v>
      </c>
    </row>
    <row r="259" spans="2:65" s="12" customFormat="1" ht="11.25">
      <c r="B259" s="152"/>
      <c r="D259" s="146" t="s">
        <v>253</v>
      </c>
      <c r="E259" s="153" t="s">
        <v>1</v>
      </c>
      <c r="F259" s="154" t="s">
        <v>94</v>
      </c>
      <c r="H259" s="155">
        <v>1</v>
      </c>
      <c r="I259" s="156"/>
      <c r="L259" s="152"/>
      <c r="M259" s="157"/>
      <c r="T259" s="158"/>
      <c r="AT259" s="153" t="s">
        <v>253</v>
      </c>
      <c r="AU259" s="153" t="s">
        <v>114</v>
      </c>
      <c r="AV259" s="12" t="s">
        <v>96</v>
      </c>
      <c r="AW259" s="12" t="s">
        <v>40</v>
      </c>
      <c r="AX259" s="12" t="s">
        <v>94</v>
      </c>
      <c r="AY259" s="153" t="s">
        <v>245</v>
      </c>
    </row>
    <row r="260" spans="2:65" s="1" customFormat="1" ht="16.5" customHeight="1">
      <c r="B260" s="33"/>
      <c r="C260" s="132" t="s">
        <v>388</v>
      </c>
      <c r="D260" s="132" t="s">
        <v>246</v>
      </c>
      <c r="E260" s="133" t="s">
        <v>2996</v>
      </c>
      <c r="F260" s="134" t="s">
        <v>2997</v>
      </c>
      <c r="G260" s="135" t="s">
        <v>2216</v>
      </c>
      <c r="H260" s="136">
        <v>240</v>
      </c>
      <c r="I260" s="137"/>
      <c r="J260" s="138">
        <f>ROUND(I260*H260,2)</f>
        <v>0</v>
      </c>
      <c r="K260" s="134" t="s">
        <v>266</v>
      </c>
      <c r="L260" s="33"/>
      <c r="M260" s="139" t="s">
        <v>1</v>
      </c>
      <c r="N260" s="140" t="s">
        <v>52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585</v>
      </c>
      <c r="AT260" s="143" t="s">
        <v>246</v>
      </c>
      <c r="AU260" s="143" t="s">
        <v>114</v>
      </c>
      <c r="AY260" s="17" t="s">
        <v>245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94</v>
      </c>
      <c r="BK260" s="144">
        <f>ROUND(I260*H260,2)</f>
        <v>0</v>
      </c>
      <c r="BL260" s="17" t="s">
        <v>585</v>
      </c>
      <c r="BM260" s="143" t="s">
        <v>546</v>
      </c>
    </row>
    <row r="261" spans="2:65" s="12" customFormat="1" ht="11.25">
      <c r="B261" s="152"/>
      <c r="D261" s="146" t="s">
        <v>253</v>
      </c>
      <c r="E261" s="153" t="s">
        <v>1</v>
      </c>
      <c r="F261" s="154" t="s">
        <v>2998</v>
      </c>
      <c r="H261" s="155">
        <v>240</v>
      </c>
      <c r="I261" s="156"/>
      <c r="L261" s="152"/>
      <c r="M261" s="157"/>
      <c r="T261" s="158"/>
      <c r="AT261" s="153" t="s">
        <v>253</v>
      </c>
      <c r="AU261" s="153" t="s">
        <v>114</v>
      </c>
      <c r="AV261" s="12" t="s">
        <v>96</v>
      </c>
      <c r="AW261" s="12" t="s">
        <v>40</v>
      </c>
      <c r="AX261" s="12" t="s">
        <v>87</v>
      </c>
      <c r="AY261" s="153" t="s">
        <v>245</v>
      </c>
    </row>
    <row r="262" spans="2:65" s="13" customFormat="1" ht="11.25">
      <c r="B262" s="159"/>
      <c r="D262" s="146" t="s">
        <v>253</v>
      </c>
      <c r="E262" s="160" t="s">
        <v>1</v>
      </c>
      <c r="F262" s="161" t="s">
        <v>275</v>
      </c>
      <c r="H262" s="162">
        <v>240</v>
      </c>
      <c r="I262" s="163"/>
      <c r="L262" s="159"/>
      <c r="M262" s="164"/>
      <c r="T262" s="165"/>
      <c r="AT262" s="160" t="s">
        <v>253</v>
      </c>
      <c r="AU262" s="160" t="s">
        <v>114</v>
      </c>
      <c r="AV262" s="13" t="s">
        <v>251</v>
      </c>
      <c r="AW262" s="13" t="s">
        <v>40</v>
      </c>
      <c r="AX262" s="13" t="s">
        <v>94</v>
      </c>
      <c r="AY262" s="160" t="s">
        <v>245</v>
      </c>
    </row>
    <row r="263" spans="2:65" s="1" customFormat="1" ht="24.2" customHeight="1">
      <c r="B263" s="33"/>
      <c r="C263" s="132" t="s">
        <v>182</v>
      </c>
      <c r="D263" s="132" t="s">
        <v>246</v>
      </c>
      <c r="E263" s="133" t="s">
        <v>2999</v>
      </c>
      <c r="F263" s="134" t="s">
        <v>3000</v>
      </c>
      <c r="G263" s="135" t="s">
        <v>2175</v>
      </c>
      <c r="H263" s="136">
        <v>1</v>
      </c>
      <c r="I263" s="137"/>
      <c r="J263" s="138">
        <f>ROUND(I263*H263,2)</f>
        <v>0</v>
      </c>
      <c r="K263" s="134" t="s">
        <v>266</v>
      </c>
      <c r="L263" s="33"/>
      <c r="M263" s="139" t="s">
        <v>1</v>
      </c>
      <c r="N263" s="140" t="s">
        <v>52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585</v>
      </c>
      <c r="AT263" s="143" t="s">
        <v>246</v>
      </c>
      <c r="AU263" s="143" t="s">
        <v>114</v>
      </c>
      <c r="AY263" s="17" t="s">
        <v>245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94</v>
      </c>
      <c r="BK263" s="144">
        <f>ROUND(I263*H263,2)</f>
        <v>0</v>
      </c>
      <c r="BL263" s="17" t="s">
        <v>585</v>
      </c>
      <c r="BM263" s="143" t="s">
        <v>556</v>
      </c>
    </row>
    <row r="264" spans="2:65" s="12" customFormat="1" ht="11.25">
      <c r="B264" s="152"/>
      <c r="D264" s="146" t="s">
        <v>253</v>
      </c>
      <c r="E264" s="153" t="s">
        <v>1</v>
      </c>
      <c r="F264" s="154" t="s">
        <v>94</v>
      </c>
      <c r="H264" s="155">
        <v>1</v>
      </c>
      <c r="I264" s="156"/>
      <c r="L264" s="152"/>
      <c r="M264" s="157"/>
      <c r="T264" s="158"/>
      <c r="AT264" s="153" t="s">
        <v>253</v>
      </c>
      <c r="AU264" s="153" t="s">
        <v>114</v>
      </c>
      <c r="AV264" s="12" t="s">
        <v>96</v>
      </c>
      <c r="AW264" s="12" t="s">
        <v>40</v>
      </c>
      <c r="AX264" s="12" t="s">
        <v>94</v>
      </c>
      <c r="AY264" s="153" t="s">
        <v>245</v>
      </c>
    </row>
    <row r="265" spans="2:65" s="1" customFormat="1" ht="16.5" customHeight="1">
      <c r="B265" s="33"/>
      <c r="C265" s="132" t="s">
        <v>399</v>
      </c>
      <c r="D265" s="132" t="s">
        <v>246</v>
      </c>
      <c r="E265" s="133" t="s">
        <v>3001</v>
      </c>
      <c r="F265" s="134" t="s">
        <v>3002</v>
      </c>
      <c r="G265" s="135" t="s">
        <v>2216</v>
      </c>
      <c r="H265" s="136">
        <v>240</v>
      </c>
      <c r="I265" s="137"/>
      <c r="J265" s="138">
        <f>ROUND(I265*H265,2)</f>
        <v>0</v>
      </c>
      <c r="K265" s="134" t="s">
        <v>266</v>
      </c>
      <c r="L265" s="33"/>
      <c r="M265" s="139" t="s">
        <v>1</v>
      </c>
      <c r="N265" s="140" t="s">
        <v>52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585</v>
      </c>
      <c r="AT265" s="143" t="s">
        <v>246</v>
      </c>
      <c r="AU265" s="143" t="s">
        <v>114</v>
      </c>
      <c r="AY265" s="17" t="s">
        <v>245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94</v>
      </c>
      <c r="BK265" s="144">
        <f>ROUND(I265*H265,2)</f>
        <v>0</v>
      </c>
      <c r="BL265" s="17" t="s">
        <v>585</v>
      </c>
      <c r="BM265" s="143" t="s">
        <v>566</v>
      </c>
    </row>
    <row r="266" spans="2:65" s="12" customFormat="1" ht="11.25">
      <c r="B266" s="152"/>
      <c r="D266" s="146" t="s">
        <v>253</v>
      </c>
      <c r="E266" s="153" t="s">
        <v>1</v>
      </c>
      <c r="F266" s="154" t="s">
        <v>2998</v>
      </c>
      <c r="H266" s="155">
        <v>240</v>
      </c>
      <c r="I266" s="156"/>
      <c r="L266" s="152"/>
      <c r="M266" s="157"/>
      <c r="T266" s="158"/>
      <c r="AT266" s="153" t="s">
        <v>253</v>
      </c>
      <c r="AU266" s="153" t="s">
        <v>114</v>
      </c>
      <c r="AV266" s="12" t="s">
        <v>96</v>
      </c>
      <c r="AW266" s="12" t="s">
        <v>40</v>
      </c>
      <c r="AX266" s="12" t="s">
        <v>87</v>
      </c>
      <c r="AY266" s="153" t="s">
        <v>245</v>
      </c>
    </row>
    <row r="267" spans="2:65" s="13" customFormat="1" ht="11.25">
      <c r="B267" s="159"/>
      <c r="D267" s="146" t="s">
        <v>253</v>
      </c>
      <c r="E267" s="160" t="s">
        <v>1</v>
      </c>
      <c r="F267" s="161" t="s">
        <v>275</v>
      </c>
      <c r="H267" s="162">
        <v>240</v>
      </c>
      <c r="I267" s="163"/>
      <c r="L267" s="159"/>
      <c r="M267" s="164"/>
      <c r="T267" s="165"/>
      <c r="AT267" s="160" t="s">
        <v>253</v>
      </c>
      <c r="AU267" s="160" t="s">
        <v>114</v>
      </c>
      <c r="AV267" s="13" t="s">
        <v>251</v>
      </c>
      <c r="AW267" s="13" t="s">
        <v>40</v>
      </c>
      <c r="AX267" s="13" t="s">
        <v>94</v>
      </c>
      <c r="AY267" s="160" t="s">
        <v>245</v>
      </c>
    </row>
    <row r="268" spans="2:65" s="10" customFormat="1" ht="20.85" customHeight="1">
      <c r="B268" s="122"/>
      <c r="D268" s="123" t="s">
        <v>86</v>
      </c>
      <c r="E268" s="175" t="s">
        <v>3003</v>
      </c>
      <c r="F268" s="175" t="s">
        <v>3004</v>
      </c>
      <c r="I268" s="125"/>
      <c r="J268" s="176">
        <f>BK268</f>
        <v>0</v>
      </c>
      <c r="L268" s="122"/>
      <c r="M268" s="127"/>
      <c r="P268" s="128">
        <f>SUM(P269:P271)</f>
        <v>0</v>
      </c>
      <c r="R268" s="128">
        <f>SUM(R269:R271)</f>
        <v>0</v>
      </c>
      <c r="T268" s="129">
        <f>SUM(T269:T271)</f>
        <v>0</v>
      </c>
      <c r="AR268" s="123" t="s">
        <v>114</v>
      </c>
      <c r="AT268" s="130" t="s">
        <v>86</v>
      </c>
      <c r="AU268" s="130" t="s">
        <v>96</v>
      </c>
      <c r="AY268" s="123" t="s">
        <v>245</v>
      </c>
      <c r="BK268" s="131">
        <f>SUM(BK269:BK271)</f>
        <v>0</v>
      </c>
    </row>
    <row r="269" spans="2:65" s="1" customFormat="1" ht="24.2" customHeight="1">
      <c r="B269" s="33"/>
      <c r="C269" s="132" t="s">
        <v>191</v>
      </c>
      <c r="D269" s="132" t="s">
        <v>246</v>
      </c>
      <c r="E269" s="133" t="s">
        <v>3005</v>
      </c>
      <c r="F269" s="134" t="s">
        <v>3006</v>
      </c>
      <c r="G269" s="135" t="s">
        <v>2175</v>
      </c>
      <c r="H269" s="136">
        <v>1</v>
      </c>
      <c r="I269" s="137"/>
      <c r="J269" s="138">
        <f>ROUND(I269*H269,2)</f>
        <v>0</v>
      </c>
      <c r="K269" s="134" t="s">
        <v>266</v>
      </c>
      <c r="L269" s="33"/>
      <c r="M269" s="139" t="s">
        <v>1</v>
      </c>
      <c r="N269" s="140" t="s">
        <v>52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585</v>
      </c>
      <c r="AT269" s="143" t="s">
        <v>246</v>
      </c>
      <c r="AU269" s="143" t="s">
        <v>114</v>
      </c>
      <c r="AY269" s="17" t="s">
        <v>245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94</v>
      </c>
      <c r="BK269" s="144">
        <f>ROUND(I269*H269,2)</f>
        <v>0</v>
      </c>
      <c r="BL269" s="17" t="s">
        <v>585</v>
      </c>
      <c r="BM269" s="143" t="s">
        <v>577</v>
      </c>
    </row>
    <row r="270" spans="2:65" s="12" customFormat="1" ht="11.25">
      <c r="B270" s="152"/>
      <c r="D270" s="146" t="s">
        <v>253</v>
      </c>
      <c r="E270" s="153" t="s">
        <v>1</v>
      </c>
      <c r="F270" s="154" t="s">
        <v>94</v>
      </c>
      <c r="H270" s="155">
        <v>1</v>
      </c>
      <c r="I270" s="156"/>
      <c r="L270" s="152"/>
      <c r="M270" s="157"/>
      <c r="T270" s="158"/>
      <c r="AT270" s="153" t="s">
        <v>253</v>
      </c>
      <c r="AU270" s="153" t="s">
        <v>114</v>
      </c>
      <c r="AV270" s="12" t="s">
        <v>96</v>
      </c>
      <c r="AW270" s="12" t="s">
        <v>40</v>
      </c>
      <c r="AX270" s="12" t="s">
        <v>94</v>
      </c>
      <c r="AY270" s="153" t="s">
        <v>245</v>
      </c>
    </row>
    <row r="271" spans="2:65" s="1" customFormat="1" ht="24.2" customHeight="1">
      <c r="B271" s="33"/>
      <c r="C271" s="132" t="s">
        <v>425</v>
      </c>
      <c r="D271" s="132" t="s">
        <v>246</v>
      </c>
      <c r="E271" s="133" t="s">
        <v>3007</v>
      </c>
      <c r="F271" s="134" t="s">
        <v>3008</v>
      </c>
      <c r="G271" s="135" t="s">
        <v>2175</v>
      </c>
      <c r="H271" s="136">
        <v>1</v>
      </c>
      <c r="I271" s="137"/>
      <c r="J271" s="138">
        <f>ROUND(I271*H271,2)</f>
        <v>0</v>
      </c>
      <c r="K271" s="134" t="s">
        <v>266</v>
      </c>
      <c r="L271" s="33"/>
      <c r="M271" s="139" t="s">
        <v>1</v>
      </c>
      <c r="N271" s="140" t="s">
        <v>52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585</v>
      </c>
      <c r="AT271" s="143" t="s">
        <v>246</v>
      </c>
      <c r="AU271" s="143" t="s">
        <v>114</v>
      </c>
      <c r="AY271" s="17" t="s">
        <v>245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94</v>
      </c>
      <c r="BK271" s="144">
        <f>ROUND(I271*H271,2)</f>
        <v>0</v>
      </c>
      <c r="BL271" s="17" t="s">
        <v>585</v>
      </c>
      <c r="BM271" s="143" t="s">
        <v>585</v>
      </c>
    </row>
    <row r="272" spans="2:65" s="10" customFormat="1" ht="20.85" customHeight="1">
      <c r="B272" s="122"/>
      <c r="D272" s="123" t="s">
        <v>86</v>
      </c>
      <c r="E272" s="175" t="s">
        <v>3009</v>
      </c>
      <c r="F272" s="175" t="s">
        <v>3010</v>
      </c>
      <c r="I272" s="125"/>
      <c r="J272" s="176">
        <f>BK272</f>
        <v>0</v>
      </c>
      <c r="L272" s="122"/>
      <c r="M272" s="127"/>
      <c r="P272" s="128">
        <f>P273</f>
        <v>0</v>
      </c>
      <c r="R272" s="128">
        <f>R273</f>
        <v>0</v>
      </c>
      <c r="T272" s="129">
        <f>T273</f>
        <v>0</v>
      </c>
      <c r="AR272" s="123" t="s">
        <v>114</v>
      </c>
      <c r="AT272" s="130" t="s">
        <v>86</v>
      </c>
      <c r="AU272" s="130" t="s">
        <v>96</v>
      </c>
      <c r="AY272" s="123" t="s">
        <v>245</v>
      </c>
      <c r="BK272" s="131">
        <f>BK273</f>
        <v>0</v>
      </c>
    </row>
    <row r="273" spans="2:65" s="1" customFormat="1" ht="24.2" customHeight="1">
      <c r="B273" s="33"/>
      <c r="C273" s="132" t="s">
        <v>429</v>
      </c>
      <c r="D273" s="132" t="s">
        <v>246</v>
      </c>
      <c r="E273" s="133" t="s">
        <v>3011</v>
      </c>
      <c r="F273" s="134" t="s">
        <v>3012</v>
      </c>
      <c r="G273" s="135" t="s">
        <v>2175</v>
      </c>
      <c r="H273" s="136">
        <v>1</v>
      </c>
      <c r="I273" s="137"/>
      <c r="J273" s="138">
        <f>ROUND(I273*H273,2)</f>
        <v>0</v>
      </c>
      <c r="K273" s="134" t="s">
        <v>266</v>
      </c>
      <c r="L273" s="33"/>
      <c r="M273" s="139" t="s">
        <v>1</v>
      </c>
      <c r="N273" s="140" t="s">
        <v>52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585</v>
      </c>
      <c r="AT273" s="143" t="s">
        <v>246</v>
      </c>
      <c r="AU273" s="143" t="s">
        <v>114</v>
      </c>
      <c r="AY273" s="17" t="s">
        <v>245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94</v>
      </c>
      <c r="BK273" s="144">
        <f>ROUND(I273*H273,2)</f>
        <v>0</v>
      </c>
      <c r="BL273" s="17" t="s">
        <v>585</v>
      </c>
      <c r="BM273" s="143" t="s">
        <v>593</v>
      </c>
    </row>
    <row r="274" spans="2:65" s="10" customFormat="1" ht="20.85" customHeight="1">
      <c r="B274" s="122"/>
      <c r="D274" s="123" t="s">
        <v>86</v>
      </c>
      <c r="E274" s="175" t="s">
        <v>3013</v>
      </c>
      <c r="F274" s="175" t="s">
        <v>3014</v>
      </c>
      <c r="I274" s="125"/>
      <c r="J274" s="176">
        <f>BK274</f>
        <v>0</v>
      </c>
      <c r="L274" s="122"/>
      <c r="M274" s="127"/>
      <c r="P274" s="128">
        <f>SUM(P275:P277)</f>
        <v>0</v>
      </c>
      <c r="R274" s="128">
        <f>SUM(R275:R277)</f>
        <v>0</v>
      </c>
      <c r="T274" s="129">
        <f>SUM(T275:T277)</f>
        <v>0</v>
      </c>
      <c r="AR274" s="123" t="s">
        <v>114</v>
      </c>
      <c r="AT274" s="130" t="s">
        <v>86</v>
      </c>
      <c r="AU274" s="130" t="s">
        <v>96</v>
      </c>
      <c r="AY274" s="123" t="s">
        <v>245</v>
      </c>
      <c r="BK274" s="131">
        <f>SUM(BK275:BK277)</f>
        <v>0</v>
      </c>
    </row>
    <row r="275" spans="2:65" s="1" customFormat="1" ht="16.5" customHeight="1">
      <c r="B275" s="33"/>
      <c r="C275" s="132" t="s">
        <v>434</v>
      </c>
      <c r="D275" s="132" t="s">
        <v>246</v>
      </c>
      <c r="E275" s="133" t="s">
        <v>3015</v>
      </c>
      <c r="F275" s="134" t="s">
        <v>3016</v>
      </c>
      <c r="G275" s="135" t="s">
        <v>271</v>
      </c>
      <c r="H275" s="136">
        <v>6</v>
      </c>
      <c r="I275" s="137"/>
      <c r="J275" s="138">
        <f>ROUND(I275*H275,2)</f>
        <v>0</v>
      </c>
      <c r="K275" s="134" t="s">
        <v>266</v>
      </c>
      <c r="L275" s="33"/>
      <c r="M275" s="139" t="s">
        <v>1</v>
      </c>
      <c r="N275" s="140" t="s">
        <v>52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585</v>
      </c>
      <c r="AT275" s="143" t="s">
        <v>246</v>
      </c>
      <c r="AU275" s="143" t="s">
        <v>114</v>
      </c>
      <c r="AY275" s="17" t="s">
        <v>245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94</v>
      </c>
      <c r="BK275" s="144">
        <f>ROUND(I275*H275,2)</f>
        <v>0</v>
      </c>
      <c r="BL275" s="17" t="s">
        <v>585</v>
      </c>
      <c r="BM275" s="143" t="s">
        <v>632</v>
      </c>
    </row>
    <row r="276" spans="2:65" s="12" customFormat="1" ht="11.25">
      <c r="B276" s="152"/>
      <c r="D276" s="146" t="s">
        <v>253</v>
      </c>
      <c r="E276" s="153" t="s">
        <v>1</v>
      </c>
      <c r="F276" s="154" t="s">
        <v>3017</v>
      </c>
      <c r="H276" s="155">
        <v>6</v>
      </c>
      <c r="I276" s="156"/>
      <c r="L276" s="152"/>
      <c r="M276" s="157"/>
      <c r="T276" s="158"/>
      <c r="AT276" s="153" t="s">
        <v>253</v>
      </c>
      <c r="AU276" s="153" t="s">
        <v>114</v>
      </c>
      <c r="AV276" s="12" t="s">
        <v>96</v>
      </c>
      <c r="AW276" s="12" t="s">
        <v>40</v>
      </c>
      <c r="AX276" s="12" t="s">
        <v>87</v>
      </c>
      <c r="AY276" s="153" t="s">
        <v>245</v>
      </c>
    </row>
    <row r="277" spans="2:65" s="13" customFormat="1" ht="11.25">
      <c r="B277" s="159"/>
      <c r="D277" s="146" t="s">
        <v>253</v>
      </c>
      <c r="E277" s="160" t="s">
        <v>1</v>
      </c>
      <c r="F277" s="161" t="s">
        <v>275</v>
      </c>
      <c r="H277" s="162">
        <v>6</v>
      </c>
      <c r="I277" s="163"/>
      <c r="L277" s="159"/>
      <c r="M277" s="164"/>
      <c r="T277" s="165"/>
      <c r="AT277" s="160" t="s">
        <v>253</v>
      </c>
      <c r="AU277" s="160" t="s">
        <v>114</v>
      </c>
      <c r="AV277" s="13" t="s">
        <v>251</v>
      </c>
      <c r="AW277" s="13" t="s">
        <v>40</v>
      </c>
      <c r="AX277" s="13" t="s">
        <v>94</v>
      </c>
      <c r="AY277" s="160" t="s">
        <v>245</v>
      </c>
    </row>
    <row r="278" spans="2:65" s="10" customFormat="1" ht="20.85" customHeight="1">
      <c r="B278" s="122"/>
      <c r="D278" s="123" t="s">
        <v>86</v>
      </c>
      <c r="E278" s="175" t="s">
        <v>3018</v>
      </c>
      <c r="F278" s="175" t="s">
        <v>3019</v>
      </c>
      <c r="I278" s="125"/>
      <c r="J278" s="176">
        <f>BK278</f>
        <v>0</v>
      </c>
      <c r="L278" s="122"/>
      <c r="M278" s="127"/>
      <c r="P278" s="128">
        <f>SUM(P279:P281)</f>
        <v>0</v>
      </c>
      <c r="R278" s="128">
        <f>SUM(R279:R281)</f>
        <v>0</v>
      </c>
      <c r="T278" s="129">
        <f>SUM(T279:T281)</f>
        <v>0</v>
      </c>
      <c r="AR278" s="123" t="s">
        <v>114</v>
      </c>
      <c r="AT278" s="130" t="s">
        <v>86</v>
      </c>
      <c r="AU278" s="130" t="s">
        <v>96</v>
      </c>
      <c r="AY278" s="123" t="s">
        <v>245</v>
      </c>
      <c r="BK278" s="131">
        <f>SUM(BK279:BK281)</f>
        <v>0</v>
      </c>
    </row>
    <row r="279" spans="2:65" s="1" customFormat="1" ht="16.5" customHeight="1">
      <c r="B279" s="33"/>
      <c r="C279" s="132" t="s">
        <v>441</v>
      </c>
      <c r="D279" s="132" t="s">
        <v>246</v>
      </c>
      <c r="E279" s="133" t="s">
        <v>3020</v>
      </c>
      <c r="F279" s="134" t="s">
        <v>3021</v>
      </c>
      <c r="G279" s="135" t="s">
        <v>249</v>
      </c>
      <c r="H279" s="136">
        <v>6</v>
      </c>
      <c r="I279" s="137"/>
      <c r="J279" s="138">
        <f>ROUND(I279*H279,2)</f>
        <v>0</v>
      </c>
      <c r="K279" s="134" t="s">
        <v>266</v>
      </c>
      <c r="L279" s="33"/>
      <c r="M279" s="139" t="s">
        <v>1</v>
      </c>
      <c r="N279" s="140" t="s">
        <v>52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585</v>
      </c>
      <c r="AT279" s="143" t="s">
        <v>246</v>
      </c>
      <c r="AU279" s="143" t="s">
        <v>114</v>
      </c>
      <c r="AY279" s="17" t="s">
        <v>245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94</v>
      </c>
      <c r="BK279" s="144">
        <f>ROUND(I279*H279,2)</f>
        <v>0</v>
      </c>
      <c r="BL279" s="17" t="s">
        <v>585</v>
      </c>
      <c r="BM279" s="143" t="s">
        <v>640</v>
      </c>
    </row>
    <row r="280" spans="2:65" s="12" customFormat="1" ht="11.25">
      <c r="B280" s="152"/>
      <c r="D280" s="146" t="s">
        <v>253</v>
      </c>
      <c r="E280" s="153" t="s">
        <v>1</v>
      </c>
      <c r="F280" s="154" t="s">
        <v>3017</v>
      </c>
      <c r="H280" s="155">
        <v>6</v>
      </c>
      <c r="I280" s="156"/>
      <c r="L280" s="152"/>
      <c r="M280" s="157"/>
      <c r="T280" s="158"/>
      <c r="AT280" s="153" t="s">
        <v>253</v>
      </c>
      <c r="AU280" s="153" t="s">
        <v>114</v>
      </c>
      <c r="AV280" s="12" t="s">
        <v>96</v>
      </c>
      <c r="AW280" s="12" t="s">
        <v>40</v>
      </c>
      <c r="AX280" s="12" t="s">
        <v>87</v>
      </c>
      <c r="AY280" s="153" t="s">
        <v>245</v>
      </c>
    </row>
    <row r="281" spans="2:65" s="13" customFormat="1" ht="11.25">
      <c r="B281" s="159"/>
      <c r="D281" s="146" t="s">
        <v>253</v>
      </c>
      <c r="E281" s="160" t="s">
        <v>1</v>
      </c>
      <c r="F281" s="161" t="s">
        <v>275</v>
      </c>
      <c r="H281" s="162">
        <v>6</v>
      </c>
      <c r="I281" s="163"/>
      <c r="L281" s="159"/>
      <c r="M281" s="164"/>
      <c r="T281" s="165"/>
      <c r="AT281" s="160" t="s">
        <v>253</v>
      </c>
      <c r="AU281" s="160" t="s">
        <v>114</v>
      </c>
      <c r="AV281" s="13" t="s">
        <v>251</v>
      </c>
      <c r="AW281" s="13" t="s">
        <v>40</v>
      </c>
      <c r="AX281" s="13" t="s">
        <v>94</v>
      </c>
      <c r="AY281" s="160" t="s">
        <v>245</v>
      </c>
    </row>
    <row r="282" spans="2:65" s="10" customFormat="1" ht="20.85" customHeight="1">
      <c r="B282" s="122"/>
      <c r="D282" s="123" t="s">
        <v>86</v>
      </c>
      <c r="E282" s="175" t="s">
        <v>3022</v>
      </c>
      <c r="F282" s="175" t="s">
        <v>3023</v>
      </c>
      <c r="I282" s="125"/>
      <c r="J282" s="176">
        <f>BK282</f>
        <v>0</v>
      </c>
      <c r="L282" s="122"/>
      <c r="M282" s="127"/>
      <c r="P282" s="128">
        <f>SUM(P283:P285)</f>
        <v>0</v>
      </c>
      <c r="R282" s="128">
        <f>SUM(R283:R285)</f>
        <v>0</v>
      </c>
      <c r="T282" s="129">
        <f>SUM(T283:T285)</f>
        <v>0</v>
      </c>
      <c r="AR282" s="123" t="s">
        <v>114</v>
      </c>
      <c r="AT282" s="130" t="s">
        <v>86</v>
      </c>
      <c r="AU282" s="130" t="s">
        <v>96</v>
      </c>
      <c r="AY282" s="123" t="s">
        <v>245</v>
      </c>
      <c r="BK282" s="131">
        <f>SUM(BK283:BK285)</f>
        <v>0</v>
      </c>
    </row>
    <row r="283" spans="2:65" s="1" customFormat="1" ht="16.5" customHeight="1">
      <c r="B283" s="33"/>
      <c r="C283" s="132" t="s">
        <v>449</v>
      </c>
      <c r="D283" s="132" t="s">
        <v>246</v>
      </c>
      <c r="E283" s="133" t="s">
        <v>3024</v>
      </c>
      <c r="F283" s="134" t="s">
        <v>3025</v>
      </c>
      <c r="G283" s="135" t="s">
        <v>249</v>
      </c>
      <c r="H283" s="136">
        <v>6</v>
      </c>
      <c r="I283" s="137"/>
      <c r="J283" s="138">
        <f>ROUND(I283*H283,2)</f>
        <v>0</v>
      </c>
      <c r="K283" s="134" t="s">
        <v>266</v>
      </c>
      <c r="L283" s="33"/>
      <c r="M283" s="139" t="s">
        <v>1</v>
      </c>
      <c r="N283" s="140" t="s">
        <v>52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585</v>
      </c>
      <c r="AT283" s="143" t="s">
        <v>246</v>
      </c>
      <c r="AU283" s="143" t="s">
        <v>114</v>
      </c>
      <c r="AY283" s="17" t="s">
        <v>245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94</v>
      </c>
      <c r="BK283" s="144">
        <f>ROUND(I283*H283,2)</f>
        <v>0</v>
      </c>
      <c r="BL283" s="17" t="s">
        <v>585</v>
      </c>
      <c r="BM283" s="143" t="s">
        <v>3026</v>
      </c>
    </row>
    <row r="284" spans="2:65" s="12" customFormat="1" ht="11.25">
      <c r="B284" s="152"/>
      <c r="D284" s="146" t="s">
        <v>253</v>
      </c>
      <c r="E284" s="153" t="s">
        <v>1</v>
      </c>
      <c r="F284" s="154" t="s">
        <v>3017</v>
      </c>
      <c r="H284" s="155">
        <v>6</v>
      </c>
      <c r="I284" s="156"/>
      <c r="L284" s="152"/>
      <c r="M284" s="157"/>
      <c r="T284" s="158"/>
      <c r="AT284" s="153" t="s">
        <v>253</v>
      </c>
      <c r="AU284" s="153" t="s">
        <v>114</v>
      </c>
      <c r="AV284" s="12" t="s">
        <v>96</v>
      </c>
      <c r="AW284" s="12" t="s">
        <v>40</v>
      </c>
      <c r="AX284" s="12" t="s">
        <v>87</v>
      </c>
      <c r="AY284" s="153" t="s">
        <v>245</v>
      </c>
    </row>
    <row r="285" spans="2:65" s="13" customFormat="1" ht="11.25">
      <c r="B285" s="159"/>
      <c r="D285" s="146" t="s">
        <v>253</v>
      </c>
      <c r="E285" s="160" t="s">
        <v>1</v>
      </c>
      <c r="F285" s="161" t="s">
        <v>275</v>
      </c>
      <c r="H285" s="162">
        <v>6</v>
      </c>
      <c r="I285" s="163"/>
      <c r="L285" s="159"/>
      <c r="M285" s="164"/>
      <c r="T285" s="165"/>
      <c r="AT285" s="160" t="s">
        <v>253</v>
      </c>
      <c r="AU285" s="160" t="s">
        <v>114</v>
      </c>
      <c r="AV285" s="13" t="s">
        <v>251</v>
      </c>
      <c r="AW285" s="13" t="s">
        <v>40</v>
      </c>
      <c r="AX285" s="13" t="s">
        <v>94</v>
      </c>
      <c r="AY285" s="160" t="s">
        <v>245</v>
      </c>
    </row>
    <row r="286" spans="2:65" s="10" customFormat="1" ht="20.85" customHeight="1">
      <c r="B286" s="122"/>
      <c r="D286" s="123" t="s">
        <v>86</v>
      </c>
      <c r="E286" s="175" t="s">
        <v>3027</v>
      </c>
      <c r="F286" s="175" t="s">
        <v>3028</v>
      </c>
      <c r="I286" s="125"/>
      <c r="J286" s="176">
        <f>BK286</f>
        <v>0</v>
      </c>
      <c r="L286" s="122"/>
      <c r="M286" s="127"/>
      <c r="P286" s="128">
        <f>SUM(P287:P289)</f>
        <v>0</v>
      </c>
      <c r="R286" s="128">
        <f>SUM(R287:R289)</f>
        <v>0</v>
      </c>
      <c r="T286" s="129">
        <f>SUM(T287:T289)</f>
        <v>0</v>
      </c>
      <c r="AR286" s="123" t="s">
        <v>114</v>
      </c>
      <c r="AT286" s="130" t="s">
        <v>86</v>
      </c>
      <c r="AU286" s="130" t="s">
        <v>96</v>
      </c>
      <c r="AY286" s="123" t="s">
        <v>245</v>
      </c>
      <c r="BK286" s="131">
        <f>SUM(BK287:BK289)</f>
        <v>0</v>
      </c>
    </row>
    <row r="287" spans="2:65" s="1" customFormat="1" ht="16.5" customHeight="1">
      <c r="B287" s="33"/>
      <c r="C287" s="132" t="s">
        <v>453</v>
      </c>
      <c r="D287" s="132" t="s">
        <v>246</v>
      </c>
      <c r="E287" s="133" t="s">
        <v>3029</v>
      </c>
      <c r="F287" s="134" t="s">
        <v>3030</v>
      </c>
      <c r="G287" s="135" t="s">
        <v>249</v>
      </c>
      <c r="H287" s="136">
        <v>6</v>
      </c>
      <c r="I287" s="137"/>
      <c r="J287" s="138">
        <f>ROUND(I287*H287,2)</f>
        <v>0</v>
      </c>
      <c r="K287" s="134" t="s">
        <v>266</v>
      </c>
      <c r="L287" s="33"/>
      <c r="M287" s="139" t="s">
        <v>1</v>
      </c>
      <c r="N287" s="140" t="s">
        <v>52</v>
      </c>
      <c r="P287" s="141">
        <f>O287*H287</f>
        <v>0</v>
      </c>
      <c r="Q287" s="141">
        <v>0</v>
      </c>
      <c r="R287" s="141">
        <f>Q287*H287</f>
        <v>0</v>
      </c>
      <c r="S287" s="141">
        <v>0</v>
      </c>
      <c r="T287" s="142">
        <f>S287*H287</f>
        <v>0</v>
      </c>
      <c r="AR287" s="143" t="s">
        <v>585</v>
      </c>
      <c r="AT287" s="143" t="s">
        <v>246</v>
      </c>
      <c r="AU287" s="143" t="s">
        <v>114</v>
      </c>
      <c r="AY287" s="17" t="s">
        <v>245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94</v>
      </c>
      <c r="BK287" s="144">
        <f>ROUND(I287*H287,2)</f>
        <v>0</v>
      </c>
      <c r="BL287" s="17" t="s">
        <v>585</v>
      </c>
      <c r="BM287" s="143" t="s">
        <v>3031</v>
      </c>
    </row>
    <row r="288" spans="2:65" s="12" customFormat="1" ht="11.25">
      <c r="B288" s="152"/>
      <c r="D288" s="146" t="s">
        <v>253</v>
      </c>
      <c r="E288" s="153" t="s">
        <v>1</v>
      </c>
      <c r="F288" s="154" t="s">
        <v>3017</v>
      </c>
      <c r="H288" s="155">
        <v>6</v>
      </c>
      <c r="I288" s="156"/>
      <c r="L288" s="152"/>
      <c r="M288" s="157"/>
      <c r="T288" s="158"/>
      <c r="AT288" s="153" t="s">
        <v>253</v>
      </c>
      <c r="AU288" s="153" t="s">
        <v>114</v>
      </c>
      <c r="AV288" s="12" t="s">
        <v>96</v>
      </c>
      <c r="AW288" s="12" t="s">
        <v>40</v>
      </c>
      <c r="AX288" s="12" t="s">
        <v>87</v>
      </c>
      <c r="AY288" s="153" t="s">
        <v>245</v>
      </c>
    </row>
    <row r="289" spans="2:65" s="13" customFormat="1" ht="11.25">
      <c r="B289" s="159"/>
      <c r="D289" s="146" t="s">
        <v>253</v>
      </c>
      <c r="E289" s="160" t="s">
        <v>1</v>
      </c>
      <c r="F289" s="161" t="s">
        <v>275</v>
      </c>
      <c r="H289" s="162">
        <v>6</v>
      </c>
      <c r="I289" s="163"/>
      <c r="L289" s="159"/>
      <c r="M289" s="164"/>
      <c r="T289" s="165"/>
      <c r="AT289" s="160" t="s">
        <v>253</v>
      </c>
      <c r="AU289" s="160" t="s">
        <v>114</v>
      </c>
      <c r="AV289" s="13" t="s">
        <v>251</v>
      </c>
      <c r="AW289" s="13" t="s">
        <v>40</v>
      </c>
      <c r="AX289" s="13" t="s">
        <v>94</v>
      </c>
      <c r="AY289" s="160" t="s">
        <v>245</v>
      </c>
    </row>
    <row r="290" spans="2:65" s="10" customFormat="1" ht="22.9" customHeight="1">
      <c r="B290" s="122"/>
      <c r="D290" s="123" t="s">
        <v>86</v>
      </c>
      <c r="E290" s="175" t="s">
        <v>96</v>
      </c>
      <c r="F290" s="175" t="s">
        <v>3032</v>
      </c>
      <c r="I290" s="125"/>
      <c r="J290" s="176">
        <f>BK290</f>
        <v>0</v>
      </c>
      <c r="L290" s="122"/>
      <c r="M290" s="127"/>
      <c r="P290" s="128">
        <f>P291+P293+P295+P297</f>
        <v>0</v>
      </c>
      <c r="R290" s="128">
        <f>R291+R293+R295+R297</f>
        <v>0</v>
      </c>
      <c r="T290" s="129">
        <f>T291+T293+T295+T297</f>
        <v>0</v>
      </c>
      <c r="AR290" s="123" t="s">
        <v>114</v>
      </c>
      <c r="AT290" s="130" t="s">
        <v>86</v>
      </c>
      <c r="AU290" s="130" t="s">
        <v>94</v>
      </c>
      <c r="AY290" s="123" t="s">
        <v>245</v>
      </c>
      <c r="BK290" s="131">
        <f>BK291+BK293+BK295+BK297</f>
        <v>0</v>
      </c>
    </row>
    <row r="291" spans="2:65" s="10" customFormat="1" ht="20.85" customHeight="1">
      <c r="B291" s="122"/>
      <c r="D291" s="123" t="s">
        <v>86</v>
      </c>
      <c r="E291" s="175" t="s">
        <v>3033</v>
      </c>
      <c r="F291" s="175" t="s">
        <v>3034</v>
      </c>
      <c r="I291" s="125"/>
      <c r="J291" s="176">
        <f>BK291</f>
        <v>0</v>
      </c>
      <c r="L291" s="122"/>
      <c r="M291" s="127"/>
      <c r="P291" s="128">
        <f>P292</f>
        <v>0</v>
      </c>
      <c r="R291" s="128">
        <f>R292</f>
        <v>0</v>
      </c>
      <c r="T291" s="129">
        <f>T292</f>
        <v>0</v>
      </c>
      <c r="AR291" s="123" t="s">
        <v>114</v>
      </c>
      <c r="AT291" s="130" t="s">
        <v>86</v>
      </c>
      <c r="AU291" s="130" t="s">
        <v>96</v>
      </c>
      <c r="AY291" s="123" t="s">
        <v>245</v>
      </c>
      <c r="BK291" s="131">
        <f>BK292</f>
        <v>0</v>
      </c>
    </row>
    <row r="292" spans="2:65" s="1" customFormat="1" ht="21.75" customHeight="1">
      <c r="B292" s="33"/>
      <c r="C292" s="132" t="s">
        <v>458</v>
      </c>
      <c r="D292" s="132" t="s">
        <v>246</v>
      </c>
      <c r="E292" s="133" t="s">
        <v>3035</v>
      </c>
      <c r="F292" s="134" t="s">
        <v>3036</v>
      </c>
      <c r="G292" s="135" t="s">
        <v>2912</v>
      </c>
      <c r="H292" s="136">
        <v>1</v>
      </c>
      <c r="I292" s="137"/>
      <c r="J292" s="138">
        <f>ROUND(I292*H292,2)</f>
        <v>0</v>
      </c>
      <c r="K292" s="134" t="s">
        <v>266</v>
      </c>
      <c r="L292" s="33"/>
      <c r="M292" s="139" t="s">
        <v>1</v>
      </c>
      <c r="N292" s="140" t="s">
        <v>52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585</v>
      </c>
      <c r="AT292" s="143" t="s">
        <v>246</v>
      </c>
      <c r="AU292" s="143" t="s">
        <v>114</v>
      </c>
      <c r="AY292" s="17" t="s">
        <v>245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94</v>
      </c>
      <c r="BK292" s="144">
        <f>ROUND(I292*H292,2)</f>
        <v>0</v>
      </c>
      <c r="BL292" s="17" t="s">
        <v>585</v>
      </c>
      <c r="BM292" s="143" t="s">
        <v>3037</v>
      </c>
    </row>
    <row r="293" spans="2:65" s="10" customFormat="1" ht="20.85" customHeight="1">
      <c r="B293" s="122"/>
      <c r="D293" s="123" t="s">
        <v>86</v>
      </c>
      <c r="E293" s="175" t="s">
        <v>3038</v>
      </c>
      <c r="F293" s="175" t="s">
        <v>3039</v>
      </c>
      <c r="I293" s="125"/>
      <c r="J293" s="176">
        <f>BK293</f>
        <v>0</v>
      </c>
      <c r="L293" s="122"/>
      <c r="M293" s="127"/>
      <c r="P293" s="128">
        <f>P294</f>
        <v>0</v>
      </c>
      <c r="R293" s="128">
        <f>R294</f>
        <v>0</v>
      </c>
      <c r="T293" s="129">
        <f>T294</f>
        <v>0</v>
      </c>
      <c r="AR293" s="123" t="s">
        <v>114</v>
      </c>
      <c r="AT293" s="130" t="s">
        <v>86</v>
      </c>
      <c r="AU293" s="130" t="s">
        <v>96</v>
      </c>
      <c r="AY293" s="123" t="s">
        <v>245</v>
      </c>
      <c r="BK293" s="131">
        <f>BK294</f>
        <v>0</v>
      </c>
    </row>
    <row r="294" spans="2:65" s="1" customFormat="1" ht="16.5" customHeight="1">
      <c r="B294" s="33"/>
      <c r="C294" s="132" t="s">
        <v>463</v>
      </c>
      <c r="D294" s="132" t="s">
        <v>246</v>
      </c>
      <c r="E294" s="133" t="s">
        <v>3040</v>
      </c>
      <c r="F294" s="134" t="s">
        <v>3041</v>
      </c>
      <c r="G294" s="135" t="s">
        <v>2912</v>
      </c>
      <c r="H294" s="136">
        <v>18</v>
      </c>
      <c r="I294" s="137"/>
      <c r="J294" s="138">
        <f>ROUND(I294*H294,2)</f>
        <v>0</v>
      </c>
      <c r="K294" s="134" t="s">
        <v>266</v>
      </c>
      <c r="L294" s="33"/>
      <c r="M294" s="139" t="s">
        <v>1</v>
      </c>
      <c r="N294" s="140" t="s">
        <v>52</v>
      </c>
      <c r="P294" s="141">
        <f>O294*H294</f>
        <v>0</v>
      </c>
      <c r="Q294" s="141">
        <v>0</v>
      </c>
      <c r="R294" s="141">
        <f>Q294*H294</f>
        <v>0</v>
      </c>
      <c r="S294" s="141">
        <v>0</v>
      </c>
      <c r="T294" s="142">
        <f>S294*H294</f>
        <v>0</v>
      </c>
      <c r="AR294" s="143" t="s">
        <v>585</v>
      </c>
      <c r="AT294" s="143" t="s">
        <v>246</v>
      </c>
      <c r="AU294" s="143" t="s">
        <v>114</v>
      </c>
      <c r="AY294" s="17" t="s">
        <v>245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7" t="s">
        <v>94</v>
      </c>
      <c r="BK294" s="144">
        <f>ROUND(I294*H294,2)</f>
        <v>0</v>
      </c>
      <c r="BL294" s="17" t="s">
        <v>585</v>
      </c>
      <c r="BM294" s="143" t="s">
        <v>3042</v>
      </c>
    </row>
    <row r="295" spans="2:65" s="10" customFormat="1" ht="20.85" customHeight="1">
      <c r="B295" s="122"/>
      <c r="D295" s="123" t="s">
        <v>86</v>
      </c>
      <c r="E295" s="175" t="s">
        <v>2933</v>
      </c>
      <c r="F295" s="175" t="s">
        <v>2934</v>
      </c>
      <c r="I295" s="125"/>
      <c r="J295" s="176">
        <f>BK295</f>
        <v>0</v>
      </c>
      <c r="L295" s="122"/>
      <c r="M295" s="127"/>
      <c r="P295" s="128">
        <f>P296</f>
        <v>0</v>
      </c>
      <c r="R295" s="128">
        <f>R296</f>
        <v>0</v>
      </c>
      <c r="T295" s="129">
        <f>T296</f>
        <v>0</v>
      </c>
      <c r="AR295" s="123" t="s">
        <v>114</v>
      </c>
      <c r="AT295" s="130" t="s">
        <v>86</v>
      </c>
      <c r="AU295" s="130" t="s">
        <v>96</v>
      </c>
      <c r="AY295" s="123" t="s">
        <v>245</v>
      </c>
      <c r="BK295" s="131">
        <f>BK296</f>
        <v>0</v>
      </c>
    </row>
    <row r="296" spans="2:65" s="1" customFormat="1" ht="16.5" customHeight="1">
      <c r="B296" s="33"/>
      <c r="C296" s="132" t="s">
        <v>469</v>
      </c>
      <c r="D296" s="132" t="s">
        <v>246</v>
      </c>
      <c r="E296" s="133" t="s">
        <v>3043</v>
      </c>
      <c r="F296" s="134" t="s">
        <v>3044</v>
      </c>
      <c r="G296" s="135" t="s">
        <v>2912</v>
      </c>
      <c r="H296" s="136">
        <v>18</v>
      </c>
      <c r="I296" s="137"/>
      <c r="J296" s="138">
        <f>ROUND(I296*H296,2)</f>
        <v>0</v>
      </c>
      <c r="K296" s="134" t="s">
        <v>266</v>
      </c>
      <c r="L296" s="33"/>
      <c r="M296" s="139" t="s">
        <v>1</v>
      </c>
      <c r="N296" s="140" t="s">
        <v>52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585</v>
      </c>
      <c r="AT296" s="143" t="s">
        <v>246</v>
      </c>
      <c r="AU296" s="143" t="s">
        <v>114</v>
      </c>
      <c r="AY296" s="17" t="s">
        <v>245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94</v>
      </c>
      <c r="BK296" s="144">
        <f>ROUND(I296*H296,2)</f>
        <v>0</v>
      </c>
      <c r="BL296" s="17" t="s">
        <v>585</v>
      </c>
      <c r="BM296" s="143" t="s">
        <v>3045</v>
      </c>
    </row>
    <row r="297" spans="2:65" s="10" customFormat="1" ht="20.85" customHeight="1">
      <c r="B297" s="122"/>
      <c r="D297" s="123" t="s">
        <v>86</v>
      </c>
      <c r="E297" s="175" t="s">
        <v>2992</v>
      </c>
      <c r="F297" s="175" t="s">
        <v>2993</v>
      </c>
      <c r="I297" s="125"/>
      <c r="J297" s="176">
        <f>BK297</f>
        <v>0</v>
      </c>
      <c r="L297" s="122"/>
      <c r="M297" s="127"/>
      <c r="P297" s="128">
        <f>SUM(P298:P302)</f>
        <v>0</v>
      </c>
      <c r="R297" s="128">
        <f>SUM(R298:R302)</f>
        <v>0</v>
      </c>
      <c r="T297" s="129">
        <f>SUM(T298:T302)</f>
        <v>0</v>
      </c>
      <c r="AR297" s="123" t="s">
        <v>114</v>
      </c>
      <c r="AT297" s="130" t="s">
        <v>86</v>
      </c>
      <c r="AU297" s="130" t="s">
        <v>96</v>
      </c>
      <c r="AY297" s="123" t="s">
        <v>245</v>
      </c>
      <c r="BK297" s="131">
        <f>SUM(BK298:BK302)</f>
        <v>0</v>
      </c>
    </row>
    <row r="298" spans="2:65" s="1" customFormat="1" ht="24.2" customHeight="1">
      <c r="B298" s="33"/>
      <c r="C298" s="132" t="s">
        <v>472</v>
      </c>
      <c r="D298" s="132" t="s">
        <v>246</v>
      </c>
      <c r="E298" s="133" t="s">
        <v>3046</v>
      </c>
      <c r="F298" s="134" t="s">
        <v>3047</v>
      </c>
      <c r="G298" s="135" t="s">
        <v>2175</v>
      </c>
      <c r="H298" s="136">
        <v>1</v>
      </c>
      <c r="I298" s="137"/>
      <c r="J298" s="138">
        <f>ROUND(I298*H298,2)</f>
        <v>0</v>
      </c>
      <c r="K298" s="134" t="s">
        <v>266</v>
      </c>
      <c r="L298" s="33"/>
      <c r="M298" s="139" t="s">
        <v>1</v>
      </c>
      <c r="N298" s="140" t="s">
        <v>52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585</v>
      </c>
      <c r="AT298" s="143" t="s">
        <v>246</v>
      </c>
      <c r="AU298" s="143" t="s">
        <v>114</v>
      </c>
      <c r="AY298" s="17" t="s">
        <v>245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94</v>
      </c>
      <c r="BK298" s="144">
        <f>ROUND(I298*H298,2)</f>
        <v>0</v>
      </c>
      <c r="BL298" s="17" t="s">
        <v>585</v>
      </c>
      <c r="BM298" s="143" t="s">
        <v>3048</v>
      </c>
    </row>
    <row r="299" spans="2:65" s="12" customFormat="1" ht="11.25">
      <c r="B299" s="152"/>
      <c r="D299" s="146" t="s">
        <v>253</v>
      </c>
      <c r="E299" s="153" t="s">
        <v>1</v>
      </c>
      <c r="F299" s="154" t="s">
        <v>94</v>
      </c>
      <c r="H299" s="155">
        <v>1</v>
      </c>
      <c r="I299" s="156"/>
      <c r="L299" s="152"/>
      <c r="M299" s="157"/>
      <c r="T299" s="158"/>
      <c r="AT299" s="153" t="s">
        <v>253</v>
      </c>
      <c r="AU299" s="153" t="s">
        <v>114</v>
      </c>
      <c r="AV299" s="12" t="s">
        <v>96</v>
      </c>
      <c r="AW299" s="12" t="s">
        <v>40</v>
      </c>
      <c r="AX299" s="12" t="s">
        <v>94</v>
      </c>
      <c r="AY299" s="153" t="s">
        <v>245</v>
      </c>
    </row>
    <row r="300" spans="2:65" s="1" customFormat="1" ht="16.5" customHeight="1">
      <c r="B300" s="33"/>
      <c r="C300" s="132" t="s">
        <v>474</v>
      </c>
      <c r="D300" s="132" t="s">
        <v>246</v>
      </c>
      <c r="E300" s="133" t="s">
        <v>3001</v>
      </c>
      <c r="F300" s="134" t="s">
        <v>3002</v>
      </c>
      <c r="G300" s="135" t="s">
        <v>2216</v>
      </c>
      <c r="H300" s="136">
        <v>200</v>
      </c>
      <c r="I300" s="137"/>
      <c r="J300" s="138">
        <f>ROUND(I300*H300,2)</f>
        <v>0</v>
      </c>
      <c r="K300" s="134" t="s">
        <v>266</v>
      </c>
      <c r="L300" s="33"/>
      <c r="M300" s="139" t="s">
        <v>1</v>
      </c>
      <c r="N300" s="140" t="s">
        <v>52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585</v>
      </c>
      <c r="AT300" s="143" t="s">
        <v>246</v>
      </c>
      <c r="AU300" s="143" t="s">
        <v>114</v>
      </c>
      <c r="AY300" s="17" t="s">
        <v>245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94</v>
      </c>
      <c r="BK300" s="144">
        <f>ROUND(I300*H300,2)</f>
        <v>0</v>
      </c>
      <c r="BL300" s="17" t="s">
        <v>585</v>
      </c>
      <c r="BM300" s="143" t="s">
        <v>3049</v>
      </c>
    </row>
    <row r="301" spans="2:65" s="12" customFormat="1" ht="11.25">
      <c r="B301" s="152"/>
      <c r="D301" s="146" t="s">
        <v>253</v>
      </c>
      <c r="E301" s="153" t="s">
        <v>1</v>
      </c>
      <c r="F301" s="154" t="s">
        <v>3050</v>
      </c>
      <c r="H301" s="155">
        <v>200</v>
      </c>
      <c r="I301" s="156"/>
      <c r="L301" s="152"/>
      <c r="M301" s="157"/>
      <c r="T301" s="158"/>
      <c r="AT301" s="153" t="s">
        <v>253</v>
      </c>
      <c r="AU301" s="153" t="s">
        <v>114</v>
      </c>
      <c r="AV301" s="12" t="s">
        <v>96</v>
      </c>
      <c r="AW301" s="12" t="s">
        <v>40</v>
      </c>
      <c r="AX301" s="12" t="s">
        <v>87</v>
      </c>
      <c r="AY301" s="153" t="s">
        <v>245</v>
      </c>
    </row>
    <row r="302" spans="2:65" s="13" customFormat="1" ht="11.25">
      <c r="B302" s="159"/>
      <c r="D302" s="146" t="s">
        <v>253</v>
      </c>
      <c r="E302" s="160" t="s">
        <v>1</v>
      </c>
      <c r="F302" s="161" t="s">
        <v>275</v>
      </c>
      <c r="H302" s="162">
        <v>200</v>
      </c>
      <c r="I302" s="163"/>
      <c r="L302" s="159"/>
      <c r="M302" s="164"/>
      <c r="T302" s="165"/>
      <c r="AT302" s="160" t="s">
        <v>253</v>
      </c>
      <c r="AU302" s="160" t="s">
        <v>114</v>
      </c>
      <c r="AV302" s="13" t="s">
        <v>251</v>
      </c>
      <c r="AW302" s="13" t="s">
        <v>40</v>
      </c>
      <c r="AX302" s="13" t="s">
        <v>94</v>
      </c>
      <c r="AY302" s="160" t="s">
        <v>245</v>
      </c>
    </row>
    <row r="303" spans="2:65" s="10" customFormat="1" ht="22.9" customHeight="1">
      <c r="B303" s="122"/>
      <c r="D303" s="123" t="s">
        <v>86</v>
      </c>
      <c r="E303" s="175" t="s">
        <v>114</v>
      </c>
      <c r="F303" s="175" t="s">
        <v>3051</v>
      </c>
      <c r="I303" s="125"/>
      <c r="J303" s="176">
        <f>BK303</f>
        <v>0</v>
      </c>
      <c r="L303" s="122"/>
      <c r="M303" s="127"/>
      <c r="P303" s="128">
        <f>SUM(P304:P307)</f>
        <v>0</v>
      </c>
      <c r="R303" s="128">
        <f>SUM(R304:R307)</f>
        <v>0</v>
      </c>
      <c r="T303" s="129">
        <f>SUM(T304:T307)</f>
        <v>0</v>
      </c>
      <c r="AR303" s="123" t="s">
        <v>114</v>
      </c>
      <c r="AT303" s="130" t="s">
        <v>86</v>
      </c>
      <c r="AU303" s="130" t="s">
        <v>94</v>
      </c>
      <c r="AY303" s="123" t="s">
        <v>245</v>
      </c>
      <c r="BK303" s="131">
        <f>SUM(BK304:BK307)</f>
        <v>0</v>
      </c>
    </row>
    <row r="304" spans="2:65" s="1" customFormat="1" ht="24.2" customHeight="1">
      <c r="B304" s="33"/>
      <c r="C304" s="132" t="s">
        <v>477</v>
      </c>
      <c r="D304" s="132" t="s">
        <v>246</v>
      </c>
      <c r="E304" s="133" t="s">
        <v>3052</v>
      </c>
      <c r="F304" s="134" t="s">
        <v>3053</v>
      </c>
      <c r="G304" s="135" t="s">
        <v>271</v>
      </c>
      <c r="H304" s="136">
        <v>359</v>
      </c>
      <c r="I304" s="137"/>
      <c r="J304" s="138">
        <f>ROUND(I304*H304,2)</f>
        <v>0</v>
      </c>
      <c r="K304" s="134" t="s">
        <v>266</v>
      </c>
      <c r="L304" s="33"/>
      <c r="M304" s="139" t="s">
        <v>1</v>
      </c>
      <c r="N304" s="140" t="s">
        <v>52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585</v>
      </c>
      <c r="AT304" s="143" t="s">
        <v>246</v>
      </c>
      <c r="AU304" s="143" t="s">
        <v>96</v>
      </c>
      <c r="AY304" s="17" t="s">
        <v>245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94</v>
      </c>
      <c r="BK304" s="144">
        <f>ROUND(I304*H304,2)</f>
        <v>0</v>
      </c>
      <c r="BL304" s="17" t="s">
        <v>585</v>
      </c>
      <c r="BM304" s="143" t="s">
        <v>3054</v>
      </c>
    </row>
    <row r="305" spans="2:65" s="12" customFormat="1" ht="11.25">
      <c r="B305" s="152"/>
      <c r="D305" s="146" t="s">
        <v>253</v>
      </c>
      <c r="E305" s="153" t="s">
        <v>1</v>
      </c>
      <c r="F305" s="154" t="s">
        <v>3055</v>
      </c>
      <c r="H305" s="155">
        <v>359</v>
      </c>
      <c r="I305" s="156"/>
      <c r="L305" s="152"/>
      <c r="M305" s="157"/>
      <c r="T305" s="158"/>
      <c r="AT305" s="153" t="s">
        <v>253</v>
      </c>
      <c r="AU305" s="153" t="s">
        <v>96</v>
      </c>
      <c r="AV305" s="12" t="s">
        <v>96</v>
      </c>
      <c r="AW305" s="12" t="s">
        <v>40</v>
      </c>
      <c r="AX305" s="12" t="s">
        <v>87</v>
      </c>
      <c r="AY305" s="153" t="s">
        <v>245</v>
      </c>
    </row>
    <row r="306" spans="2:65" s="13" customFormat="1" ht="11.25">
      <c r="B306" s="159"/>
      <c r="D306" s="146" t="s">
        <v>253</v>
      </c>
      <c r="E306" s="160" t="s">
        <v>1</v>
      </c>
      <c r="F306" s="161" t="s">
        <v>275</v>
      </c>
      <c r="H306" s="162">
        <v>359</v>
      </c>
      <c r="I306" s="163"/>
      <c r="L306" s="159"/>
      <c r="M306" s="164"/>
      <c r="T306" s="165"/>
      <c r="AT306" s="160" t="s">
        <v>253</v>
      </c>
      <c r="AU306" s="160" t="s">
        <v>96</v>
      </c>
      <c r="AV306" s="13" t="s">
        <v>251</v>
      </c>
      <c r="AW306" s="13" t="s">
        <v>40</v>
      </c>
      <c r="AX306" s="13" t="s">
        <v>94</v>
      </c>
      <c r="AY306" s="160" t="s">
        <v>245</v>
      </c>
    </row>
    <row r="307" spans="2:65" s="1" customFormat="1" ht="44.25" customHeight="1">
      <c r="B307" s="33"/>
      <c r="C307" s="132" t="s">
        <v>482</v>
      </c>
      <c r="D307" s="132" t="s">
        <v>246</v>
      </c>
      <c r="E307" s="133" t="s">
        <v>3056</v>
      </c>
      <c r="F307" s="134" t="s">
        <v>3057</v>
      </c>
      <c r="G307" s="135" t="s">
        <v>2912</v>
      </c>
      <c r="H307" s="136">
        <v>1</v>
      </c>
      <c r="I307" s="137"/>
      <c r="J307" s="138">
        <f>ROUND(I307*H307,2)</f>
        <v>0</v>
      </c>
      <c r="K307" s="134" t="s">
        <v>266</v>
      </c>
      <c r="L307" s="33"/>
      <c r="M307" s="139" t="s">
        <v>1</v>
      </c>
      <c r="N307" s="140" t="s">
        <v>52</v>
      </c>
      <c r="P307" s="141">
        <f>O307*H307</f>
        <v>0</v>
      </c>
      <c r="Q307" s="141">
        <v>0</v>
      </c>
      <c r="R307" s="141">
        <f>Q307*H307</f>
        <v>0</v>
      </c>
      <c r="S307" s="141">
        <v>0</v>
      </c>
      <c r="T307" s="142">
        <f>S307*H307</f>
        <v>0</v>
      </c>
      <c r="AR307" s="143" t="s">
        <v>585</v>
      </c>
      <c r="AT307" s="143" t="s">
        <v>246</v>
      </c>
      <c r="AU307" s="143" t="s">
        <v>96</v>
      </c>
      <c r="AY307" s="17" t="s">
        <v>245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94</v>
      </c>
      <c r="BK307" s="144">
        <f>ROUND(I307*H307,2)</f>
        <v>0</v>
      </c>
      <c r="BL307" s="17" t="s">
        <v>585</v>
      </c>
      <c r="BM307" s="143" t="s">
        <v>3058</v>
      </c>
    </row>
    <row r="308" spans="2:65" s="10" customFormat="1" ht="22.9" customHeight="1">
      <c r="B308" s="122"/>
      <c r="D308" s="123" t="s">
        <v>86</v>
      </c>
      <c r="E308" s="175" t="s">
        <v>251</v>
      </c>
      <c r="F308" s="175" t="s">
        <v>3059</v>
      </c>
      <c r="I308" s="125"/>
      <c r="J308" s="176">
        <f>BK308</f>
        <v>0</v>
      </c>
      <c r="L308" s="122"/>
      <c r="M308" s="127"/>
      <c r="P308" s="128">
        <f>P309+P312+P317+P321+P325+P329+P336+P339</f>
        <v>0</v>
      </c>
      <c r="R308" s="128">
        <f>R309+R312+R317+R321+R325+R329+R336+R339</f>
        <v>0</v>
      </c>
      <c r="T308" s="129">
        <f>T309+T312+T317+T321+T325+T329+T336+T339</f>
        <v>0</v>
      </c>
      <c r="AR308" s="123" t="s">
        <v>114</v>
      </c>
      <c r="AT308" s="130" t="s">
        <v>86</v>
      </c>
      <c r="AU308" s="130" t="s">
        <v>94</v>
      </c>
      <c r="AY308" s="123" t="s">
        <v>245</v>
      </c>
      <c r="BK308" s="131">
        <f>BK309+BK312+BK317+BK321+BK325+BK329+BK336+BK339</f>
        <v>0</v>
      </c>
    </row>
    <row r="309" spans="2:65" s="10" customFormat="1" ht="20.85" customHeight="1">
      <c r="B309" s="122"/>
      <c r="D309" s="123" t="s">
        <v>86</v>
      </c>
      <c r="E309" s="175" t="s">
        <v>3060</v>
      </c>
      <c r="F309" s="175" t="s">
        <v>3061</v>
      </c>
      <c r="I309" s="125"/>
      <c r="J309" s="176">
        <f>BK309</f>
        <v>0</v>
      </c>
      <c r="L309" s="122"/>
      <c r="M309" s="127"/>
      <c r="P309" s="128">
        <f>SUM(P310:P311)</f>
        <v>0</v>
      </c>
      <c r="R309" s="128">
        <f>SUM(R310:R311)</f>
        <v>0</v>
      </c>
      <c r="T309" s="129">
        <f>SUM(T310:T311)</f>
        <v>0</v>
      </c>
      <c r="AR309" s="123" t="s">
        <v>114</v>
      </c>
      <c r="AT309" s="130" t="s">
        <v>86</v>
      </c>
      <c r="AU309" s="130" t="s">
        <v>96</v>
      </c>
      <c r="AY309" s="123" t="s">
        <v>245</v>
      </c>
      <c r="BK309" s="131">
        <f>SUM(BK310:BK311)</f>
        <v>0</v>
      </c>
    </row>
    <row r="310" spans="2:65" s="1" customFormat="1" ht="55.5" customHeight="1">
      <c r="B310" s="33"/>
      <c r="C310" s="132" t="s">
        <v>486</v>
      </c>
      <c r="D310" s="132" t="s">
        <v>246</v>
      </c>
      <c r="E310" s="133" t="s">
        <v>3062</v>
      </c>
      <c r="F310" s="134" t="s">
        <v>3063</v>
      </c>
      <c r="G310" s="135" t="s">
        <v>2912</v>
      </c>
      <c r="H310" s="136">
        <v>1</v>
      </c>
      <c r="I310" s="137"/>
      <c r="J310" s="138">
        <f>ROUND(I310*H310,2)</f>
        <v>0</v>
      </c>
      <c r="K310" s="134" t="s">
        <v>266</v>
      </c>
      <c r="L310" s="33"/>
      <c r="M310" s="139" t="s">
        <v>1</v>
      </c>
      <c r="N310" s="140" t="s">
        <v>52</v>
      </c>
      <c r="P310" s="141">
        <f>O310*H310</f>
        <v>0</v>
      </c>
      <c r="Q310" s="141">
        <v>0</v>
      </c>
      <c r="R310" s="141">
        <f>Q310*H310</f>
        <v>0</v>
      </c>
      <c r="S310" s="141">
        <v>0</v>
      </c>
      <c r="T310" s="142">
        <f>S310*H310</f>
        <v>0</v>
      </c>
      <c r="AR310" s="143" t="s">
        <v>585</v>
      </c>
      <c r="AT310" s="143" t="s">
        <v>246</v>
      </c>
      <c r="AU310" s="143" t="s">
        <v>114</v>
      </c>
      <c r="AY310" s="17" t="s">
        <v>245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94</v>
      </c>
      <c r="BK310" s="144">
        <f>ROUND(I310*H310,2)</f>
        <v>0</v>
      </c>
      <c r="BL310" s="17" t="s">
        <v>585</v>
      </c>
      <c r="BM310" s="143" t="s">
        <v>3064</v>
      </c>
    </row>
    <row r="311" spans="2:65" s="1" customFormat="1" ht="55.5" customHeight="1">
      <c r="B311" s="33"/>
      <c r="C311" s="132" t="s">
        <v>500</v>
      </c>
      <c r="D311" s="132" t="s">
        <v>246</v>
      </c>
      <c r="E311" s="133" t="s">
        <v>3065</v>
      </c>
      <c r="F311" s="134" t="s">
        <v>3066</v>
      </c>
      <c r="G311" s="135" t="s">
        <v>2912</v>
      </c>
      <c r="H311" s="136">
        <v>5</v>
      </c>
      <c r="I311" s="137"/>
      <c r="J311" s="138">
        <f>ROUND(I311*H311,2)</f>
        <v>0</v>
      </c>
      <c r="K311" s="134" t="s">
        <v>266</v>
      </c>
      <c r="L311" s="33"/>
      <c r="M311" s="139" t="s">
        <v>1</v>
      </c>
      <c r="N311" s="140" t="s">
        <v>52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585</v>
      </c>
      <c r="AT311" s="143" t="s">
        <v>246</v>
      </c>
      <c r="AU311" s="143" t="s">
        <v>114</v>
      </c>
      <c r="AY311" s="17" t="s">
        <v>245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7" t="s">
        <v>94</v>
      </c>
      <c r="BK311" s="144">
        <f>ROUND(I311*H311,2)</f>
        <v>0</v>
      </c>
      <c r="BL311" s="17" t="s">
        <v>585</v>
      </c>
      <c r="BM311" s="143" t="s">
        <v>3067</v>
      </c>
    </row>
    <row r="312" spans="2:65" s="10" customFormat="1" ht="20.85" customHeight="1">
      <c r="B312" s="122"/>
      <c r="D312" s="123" t="s">
        <v>86</v>
      </c>
      <c r="E312" s="175" t="s">
        <v>3068</v>
      </c>
      <c r="F312" s="175" t="s">
        <v>3069</v>
      </c>
      <c r="I312" s="125"/>
      <c r="J312" s="176">
        <f>BK312</f>
        <v>0</v>
      </c>
      <c r="L312" s="122"/>
      <c r="M312" s="127"/>
      <c r="P312" s="128">
        <f>SUM(P313:P316)</f>
        <v>0</v>
      </c>
      <c r="R312" s="128">
        <f>SUM(R313:R316)</f>
        <v>0</v>
      </c>
      <c r="T312" s="129">
        <f>SUM(T313:T316)</f>
        <v>0</v>
      </c>
      <c r="AR312" s="123" t="s">
        <v>114</v>
      </c>
      <c r="AT312" s="130" t="s">
        <v>86</v>
      </c>
      <c r="AU312" s="130" t="s">
        <v>96</v>
      </c>
      <c r="AY312" s="123" t="s">
        <v>245</v>
      </c>
      <c r="BK312" s="131">
        <f>SUM(BK313:BK316)</f>
        <v>0</v>
      </c>
    </row>
    <row r="313" spans="2:65" s="1" customFormat="1" ht="16.5" customHeight="1">
      <c r="B313" s="33"/>
      <c r="C313" s="132" t="s">
        <v>505</v>
      </c>
      <c r="D313" s="132" t="s">
        <v>246</v>
      </c>
      <c r="E313" s="133" t="s">
        <v>3070</v>
      </c>
      <c r="F313" s="134" t="s">
        <v>3071</v>
      </c>
      <c r="G313" s="135" t="s">
        <v>271</v>
      </c>
      <c r="H313" s="136">
        <v>50</v>
      </c>
      <c r="I313" s="137"/>
      <c r="J313" s="138">
        <f>ROUND(I313*H313,2)</f>
        <v>0</v>
      </c>
      <c r="K313" s="134" t="s">
        <v>266</v>
      </c>
      <c r="L313" s="33"/>
      <c r="M313" s="139" t="s">
        <v>1</v>
      </c>
      <c r="N313" s="140" t="s">
        <v>52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585</v>
      </c>
      <c r="AT313" s="143" t="s">
        <v>246</v>
      </c>
      <c r="AU313" s="143" t="s">
        <v>114</v>
      </c>
      <c r="AY313" s="17" t="s">
        <v>245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94</v>
      </c>
      <c r="BK313" s="144">
        <f>ROUND(I313*H313,2)</f>
        <v>0</v>
      </c>
      <c r="BL313" s="17" t="s">
        <v>585</v>
      </c>
      <c r="BM313" s="143" t="s">
        <v>3072</v>
      </c>
    </row>
    <row r="314" spans="2:65" s="1" customFormat="1" ht="16.5" customHeight="1">
      <c r="B314" s="33"/>
      <c r="C314" s="132" t="s">
        <v>509</v>
      </c>
      <c r="D314" s="132" t="s">
        <v>246</v>
      </c>
      <c r="E314" s="133" t="s">
        <v>3073</v>
      </c>
      <c r="F314" s="134" t="s">
        <v>3074</v>
      </c>
      <c r="G314" s="135" t="s">
        <v>271</v>
      </c>
      <c r="H314" s="136">
        <v>360</v>
      </c>
      <c r="I314" s="137"/>
      <c r="J314" s="138">
        <f>ROUND(I314*H314,2)</f>
        <v>0</v>
      </c>
      <c r="K314" s="134" t="s">
        <v>266</v>
      </c>
      <c r="L314" s="33"/>
      <c r="M314" s="139" t="s">
        <v>1</v>
      </c>
      <c r="N314" s="140" t="s">
        <v>52</v>
      </c>
      <c r="P314" s="141">
        <f>O314*H314</f>
        <v>0</v>
      </c>
      <c r="Q314" s="141">
        <v>0</v>
      </c>
      <c r="R314" s="141">
        <f>Q314*H314</f>
        <v>0</v>
      </c>
      <c r="S314" s="141">
        <v>0</v>
      </c>
      <c r="T314" s="142">
        <f>S314*H314</f>
        <v>0</v>
      </c>
      <c r="AR314" s="143" t="s">
        <v>585</v>
      </c>
      <c r="AT314" s="143" t="s">
        <v>246</v>
      </c>
      <c r="AU314" s="143" t="s">
        <v>114</v>
      </c>
      <c r="AY314" s="17" t="s">
        <v>245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94</v>
      </c>
      <c r="BK314" s="144">
        <f>ROUND(I314*H314,2)</f>
        <v>0</v>
      </c>
      <c r="BL314" s="17" t="s">
        <v>585</v>
      </c>
      <c r="BM314" s="143" t="s">
        <v>3075</v>
      </c>
    </row>
    <row r="315" spans="2:65" s="12" customFormat="1" ht="11.25">
      <c r="B315" s="152"/>
      <c r="D315" s="146" t="s">
        <v>253</v>
      </c>
      <c r="E315" s="153" t="s">
        <v>1</v>
      </c>
      <c r="F315" s="154" t="s">
        <v>3076</v>
      </c>
      <c r="H315" s="155">
        <v>360</v>
      </c>
      <c r="I315" s="156"/>
      <c r="L315" s="152"/>
      <c r="M315" s="157"/>
      <c r="T315" s="158"/>
      <c r="AT315" s="153" t="s">
        <v>253</v>
      </c>
      <c r="AU315" s="153" t="s">
        <v>114</v>
      </c>
      <c r="AV315" s="12" t="s">
        <v>96</v>
      </c>
      <c r="AW315" s="12" t="s">
        <v>40</v>
      </c>
      <c r="AX315" s="12" t="s">
        <v>87</v>
      </c>
      <c r="AY315" s="153" t="s">
        <v>245</v>
      </c>
    </row>
    <row r="316" spans="2:65" s="13" customFormat="1" ht="11.25">
      <c r="B316" s="159"/>
      <c r="D316" s="146" t="s">
        <v>253</v>
      </c>
      <c r="E316" s="160" t="s">
        <v>1</v>
      </c>
      <c r="F316" s="161" t="s">
        <v>275</v>
      </c>
      <c r="H316" s="162">
        <v>360</v>
      </c>
      <c r="I316" s="163"/>
      <c r="L316" s="159"/>
      <c r="M316" s="164"/>
      <c r="T316" s="165"/>
      <c r="AT316" s="160" t="s">
        <v>253</v>
      </c>
      <c r="AU316" s="160" t="s">
        <v>114</v>
      </c>
      <c r="AV316" s="13" t="s">
        <v>251</v>
      </c>
      <c r="AW316" s="13" t="s">
        <v>40</v>
      </c>
      <c r="AX316" s="13" t="s">
        <v>94</v>
      </c>
      <c r="AY316" s="160" t="s">
        <v>245</v>
      </c>
    </row>
    <row r="317" spans="2:65" s="10" customFormat="1" ht="20.85" customHeight="1">
      <c r="B317" s="122"/>
      <c r="D317" s="123" t="s">
        <v>86</v>
      </c>
      <c r="E317" s="175" t="s">
        <v>3077</v>
      </c>
      <c r="F317" s="175" t="s">
        <v>3078</v>
      </c>
      <c r="I317" s="125"/>
      <c r="J317" s="176">
        <f>BK317</f>
        <v>0</v>
      </c>
      <c r="L317" s="122"/>
      <c r="M317" s="127"/>
      <c r="P317" s="128">
        <f>SUM(P318:P320)</f>
        <v>0</v>
      </c>
      <c r="R317" s="128">
        <f>SUM(R318:R320)</f>
        <v>0</v>
      </c>
      <c r="T317" s="129">
        <f>SUM(T318:T320)</f>
        <v>0</v>
      </c>
      <c r="AR317" s="123" t="s">
        <v>114</v>
      </c>
      <c r="AT317" s="130" t="s">
        <v>86</v>
      </c>
      <c r="AU317" s="130" t="s">
        <v>96</v>
      </c>
      <c r="AY317" s="123" t="s">
        <v>245</v>
      </c>
      <c r="BK317" s="131">
        <f>SUM(BK318:BK320)</f>
        <v>0</v>
      </c>
    </row>
    <row r="318" spans="2:65" s="1" customFormat="1" ht="16.5" customHeight="1">
      <c r="B318" s="33"/>
      <c r="C318" s="132" t="s">
        <v>514</v>
      </c>
      <c r="D318" s="132" t="s">
        <v>246</v>
      </c>
      <c r="E318" s="133" t="s">
        <v>3079</v>
      </c>
      <c r="F318" s="134" t="s">
        <v>3080</v>
      </c>
      <c r="G318" s="135" t="s">
        <v>2912</v>
      </c>
      <c r="H318" s="136">
        <v>12</v>
      </c>
      <c r="I318" s="137"/>
      <c r="J318" s="138">
        <f>ROUND(I318*H318,2)</f>
        <v>0</v>
      </c>
      <c r="K318" s="134" t="s">
        <v>266</v>
      </c>
      <c r="L318" s="33"/>
      <c r="M318" s="139" t="s">
        <v>1</v>
      </c>
      <c r="N318" s="140" t="s">
        <v>52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585</v>
      </c>
      <c r="AT318" s="143" t="s">
        <v>246</v>
      </c>
      <c r="AU318" s="143" t="s">
        <v>114</v>
      </c>
      <c r="AY318" s="17" t="s">
        <v>245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94</v>
      </c>
      <c r="BK318" s="144">
        <f>ROUND(I318*H318,2)</f>
        <v>0</v>
      </c>
      <c r="BL318" s="17" t="s">
        <v>585</v>
      </c>
      <c r="BM318" s="143" t="s">
        <v>3081</v>
      </c>
    </row>
    <row r="319" spans="2:65" s="12" customFormat="1" ht="11.25">
      <c r="B319" s="152"/>
      <c r="D319" s="146" t="s">
        <v>253</v>
      </c>
      <c r="E319" s="153" t="s">
        <v>1</v>
      </c>
      <c r="F319" s="154" t="s">
        <v>3082</v>
      </c>
      <c r="H319" s="155">
        <v>12</v>
      </c>
      <c r="I319" s="156"/>
      <c r="L319" s="152"/>
      <c r="M319" s="157"/>
      <c r="T319" s="158"/>
      <c r="AT319" s="153" t="s">
        <v>253</v>
      </c>
      <c r="AU319" s="153" t="s">
        <v>114</v>
      </c>
      <c r="AV319" s="12" t="s">
        <v>96</v>
      </c>
      <c r="AW319" s="12" t="s">
        <v>40</v>
      </c>
      <c r="AX319" s="12" t="s">
        <v>87</v>
      </c>
      <c r="AY319" s="153" t="s">
        <v>245</v>
      </c>
    </row>
    <row r="320" spans="2:65" s="13" customFormat="1" ht="11.25">
      <c r="B320" s="159"/>
      <c r="D320" s="146" t="s">
        <v>253</v>
      </c>
      <c r="E320" s="160" t="s">
        <v>1</v>
      </c>
      <c r="F320" s="161" t="s">
        <v>275</v>
      </c>
      <c r="H320" s="162">
        <v>12</v>
      </c>
      <c r="I320" s="163"/>
      <c r="L320" s="159"/>
      <c r="M320" s="164"/>
      <c r="T320" s="165"/>
      <c r="AT320" s="160" t="s">
        <v>253</v>
      </c>
      <c r="AU320" s="160" t="s">
        <v>114</v>
      </c>
      <c r="AV320" s="13" t="s">
        <v>251</v>
      </c>
      <c r="AW320" s="13" t="s">
        <v>40</v>
      </c>
      <c r="AX320" s="13" t="s">
        <v>94</v>
      </c>
      <c r="AY320" s="160" t="s">
        <v>245</v>
      </c>
    </row>
    <row r="321" spans="2:65" s="10" customFormat="1" ht="20.85" customHeight="1">
      <c r="B321" s="122"/>
      <c r="D321" s="123" t="s">
        <v>86</v>
      </c>
      <c r="E321" s="175" t="s">
        <v>2963</v>
      </c>
      <c r="F321" s="175" t="s">
        <v>2964</v>
      </c>
      <c r="I321" s="125"/>
      <c r="J321" s="176">
        <f>BK321</f>
        <v>0</v>
      </c>
      <c r="L321" s="122"/>
      <c r="M321" s="127"/>
      <c r="P321" s="128">
        <f>SUM(P322:P324)</f>
        <v>0</v>
      </c>
      <c r="R321" s="128">
        <f>SUM(R322:R324)</f>
        <v>0</v>
      </c>
      <c r="T321" s="129">
        <f>SUM(T322:T324)</f>
        <v>0</v>
      </c>
      <c r="AR321" s="123" t="s">
        <v>114</v>
      </c>
      <c r="AT321" s="130" t="s">
        <v>86</v>
      </c>
      <c r="AU321" s="130" t="s">
        <v>96</v>
      </c>
      <c r="AY321" s="123" t="s">
        <v>245</v>
      </c>
      <c r="BK321" s="131">
        <f>SUM(BK322:BK324)</f>
        <v>0</v>
      </c>
    </row>
    <row r="322" spans="2:65" s="1" customFormat="1" ht="16.5" customHeight="1">
      <c r="B322" s="33"/>
      <c r="C322" s="132" t="s">
        <v>518</v>
      </c>
      <c r="D322" s="132" t="s">
        <v>246</v>
      </c>
      <c r="E322" s="133" t="s">
        <v>2965</v>
      </c>
      <c r="F322" s="134" t="s">
        <v>2966</v>
      </c>
      <c r="G322" s="135" t="s">
        <v>271</v>
      </c>
      <c r="H322" s="136">
        <v>120</v>
      </c>
      <c r="I322" s="137"/>
      <c r="J322" s="138">
        <f>ROUND(I322*H322,2)</f>
        <v>0</v>
      </c>
      <c r="K322" s="134" t="s">
        <v>266</v>
      </c>
      <c r="L322" s="33"/>
      <c r="M322" s="139" t="s">
        <v>1</v>
      </c>
      <c r="N322" s="140" t="s">
        <v>52</v>
      </c>
      <c r="P322" s="141">
        <f>O322*H322</f>
        <v>0</v>
      </c>
      <c r="Q322" s="141">
        <v>0</v>
      </c>
      <c r="R322" s="141">
        <f>Q322*H322</f>
        <v>0</v>
      </c>
      <c r="S322" s="141">
        <v>0</v>
      </c>
      <c r="T322" s="142">
        <f>S322*H322</f>
        <v>0</v>
      </c>
      <c r="AR322" s="143" t="s">
        <v>585</v>
      </c>
      <c r="AT322" s="143" t="s">
        <v>246</v>
      </c>
      <c r="AU322" s="143" t="s">
        <v>114</v>
      </c>
      <c r="AY322" s="17" t="s">
        <v>245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94</v>
      </c>
      <c r="BK322" s="144">
        <f>ROUND(I322*H322,2)</f>
        <v>0</v>
      </c>
      <c r="BL322" s="17" t="s">
        <v>585</v>
      </c>
      <c r="BM322" s="143" t="s">
        <v>3083</v>
      </c>
    </row>
    <row r="323" spans="2:65" s="12" customFormat="1" ht="11.25">
      <c r="B323" s="152"/>
      <c r="D323" s="146" t="s">
        <v>253</v>
      </c>
      <c r="E323" s="153" t="s">
        <v>1</v>
      </c>
      <c r="F323" s="154" t="s">
        <v>3084</v>
      </c>
      <c r="H323" s="155">
        <v>120</v>
      </c>
      <c r="I323" s="156"/>
      <c r="L323" s="152"/>
      <c r="M323" s="157"/>
      <c r="T323" s="158"/>
      <c r="AT323" s="153" t="s">
        <v>253</v>
      </c>
      <c r="AU323" s="153" t="s">
        <v>114</v>
      </c>
      <c r="AV323" s="12" t="s">
        <v>96</v>
      </c>
      <c r="AW323" s="12" t="s">
        <v>40</v>
      </c>
      <c r="AX323" s="12" t="s">
        <v>87</v>
      </c>
      <c r="AY323" s="153" t="s">
        <v>245</v>
      </c>
    </row>
    <row r="324" spans="2:65" s="13" customFormat="1" ht="11.25">
      <c r="B324" s="159"/>
      <c r="D324" s="146" t="s">
        <v>253</v>
      </c>
      <c r="E324" s="160" t="s">
        <v>1</v>
      </c>
      <c r="F324" s="161" t="s">
        <v>275</v>
      </c>
      <c r="H324" s="162">
        <v>120</v>
      </c>
      <c r="I324" s="163"/>
      <c r="L324" s="159"/>
      <c r="M324" s="164"/>
      <c r="T324" s="165"/>
      <c r="AT324" s="160" t="s">
        <v>253</v>
      </c>
      <c r="AU324" s="160" t="s">
        <v>114</v>
      </c>
      <c r="AV324" s="13" t="s">
        <v>251</v>
      </c>
      <c r="AW324" s="13" t="s">
        <v>40</v>
      </c>
      <c r="AX324" s="13" t="s">
        <v>94</v>
      </c>
      <c r="AY324" s="160" t="s">
        <v>245</v>
      </c>
    </row>
    <row r="325" spans="2:65" s="10" customFormat="1" ht="20.85" customHeight="1">
      <c r="B325" s="122"/>
      <c r="D325" s="123" t="s">
        <v>86</v>
      </c>
      <c r="E325" s="175" t="s">
        <v>2968</v>
      </c>
      <c r="F325" s="175" t="s">
        <v>2969</v>
      </c>
      <c r="I325" s="125"/>
      <c r="J325" s="176">
        <f>BK325</f>
        <v>0</v>
      </c>
      <c r="L325" s="122"/>
      <c r="M325" s="127"/>
      <c r="P325" s="128">
        <f>SUM(P326:P328)</f>
        <v>0</v>
      </c>
      <c r="R325" s="128">
        <f>SUM(R326:R328)</f>
        <v>0</v>
      </c>
      <c r="T325" s="129">
        <f>SUM(T326:T328)</f>
        <v>0</v>
      </c>
      <c r="AR325" s="123" t="s">
        <v>114</v>
      </c>
      <c r="AT325" s="130" t="s">
        <v>86</v>
      </c>
      <c r="AU325" s="130" t="s">
        <v>96</v>
      </c>
      <c r="AY325" s="123" t="s">
        <v>245</v>
      </c>
      <c r="BK325" s="131">
        <f>SUM(BK326:BK328)</f>
        <v>0</v>
      </c>
    </row>
    <row r="326" spans="2:65" s="1" customFormat="1" ht="16.5" customHeight="1">
      <c r="B326" s="33"/>
      <c r="C326" s="132" t="s">
        <v>525</v>
      </c>
      <c r="D326" s="132" t="s">
        <v>246</v>
      </c>
      <c r="E326" s="133" t="s">
        <v>2970</v>
      </c>
      <c r="F326" s="134" t="s">
        <v>2971</v>
      </c>
      <c r="G326" s="135" t="s">
        <v>271</v>
      </c>
      <c r="H326" s="136">
        <v>18</v>
      </c>
      <c r="I326" s="137"/>
      <c r="J326" s="138">
        <f>ROUND(I326*H326,2)</f>
        <v>0</v>
      </c>
      <c r="K326" s="134" t="s">
        <v>266</v>
      </c>
      <c r="L326" s="33"/>
      <c r="M326" s="139" t="s">
        <v>1</v>
      </c>
      <c r="N326" s="140" t="s">
        <v>52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585</v>
      </c>
      <c r="AT326" s="143" t="s">
        <v>246</v>
      </c>
      <c r="AU326" s="143" t="s">
        <v>114</v>
      </c>
      <c r="AY326" s="17" t="s">
        <v>245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7" t="s">
        <v>94</v>
      </c>
      <c r="BK326" s="144">
        <f>ROUND(I326*H326,2)</f>
        <v>0</v>
      </c>
      <c r="BL326" s="17" t="s">
        <v>585</v>
      </c>
      <c r="BM326" s="143" t="s">
        <v>3085</v>
      </c>
    </row>
    <row r="327" spans="2:65" s="12" customFormat="1" ht="11.25">
      <c r="B327" s="152"/>
      <c r="D327" s="146" t="s">
        <v>253</v>
      </c>
      <c r="E327" s="153" t="s">
        <v>1</v>
      </c>
      <c r="F327" s="154" t="s">
        <v>3086</v>
      </c>
      <c r="H327" s="155">
        <v>18</v>
      </c>
      <c r="I327" s="156"/>
      <c r="L327" s="152"/>
      <c r="M327" s="157"/>
      <c r="T327" s="158"/>
      <c r="AT327" s="153" t="s">
        <v>253</v>
      </c>
      <c r="AU327" s="153" t="s">
        <v>114</v>
      </c>
      <c r="AV327" s="12" t="s">
        <v>96</v>
      </c>
      <c r="AW327" s="12" t="s">
        <v>40</v>
      </c>
      <c r="AX327" s="12" t="s">
        <v>87</v>
      </c>
      <c r="AY327" s="153" t="s">
        <v>245</v>
      </c>
    </row>
    <row r="328" spans="2:65" s="13" customFormat="1" ht="11.25">
      <c r="B328" s="159"/>
      <c r="D328" s="146" t="s">
        <v>253</v>
      </c>
      <c r="E328" s="160" t="s">
        <v>1</v>
      </c>
      <c r="F328" s="161" t="s">
        <v>275</v>
      </c>
      <c r="H328" s="162">
        <v>18</v>
      </c>
      <c r="I328" s="163"/>
      <c r="L328" s="159"/>
      <c r="M328" s="164"/>
      <c r="T328" s="165"/>
      <c r="AT328" s="160" t="s">
        <v>253</v>
      </c>
      <c r="AU328" s="160" t="s">
        <v>114</v>
      </c>
      <c r="AV328" s="13" t="s">
        <v>251</v>
      </c>
      <c r="AW328" s="13" t="s">
        <v>40</v>
      </c>
      <c r="AX328" s="13" t="s">
        <v>94</v>
      </c>
      <c r="AY328" s="160" t="s">
        <v>245</v>
      </c>
    </row>
    <row r="329" spans="2:65" s="10" customFormat="1" ht="20.85" customHeight="1">
      <c r="B329" s="122"/>
      <c r="D329" s="123" t="s">
        <v>86</v>
      </c>
      <c r="E329" s="175" t="s">
        <v>2973</v>
      </c>
      <c r="F329" s="175" t="s">
        <v>2974</v>
      </c>
      <c r="I329" s="125"/>
      <c r="J329" s="176">
        <f>BK329</f>
        <v>0</v>
      </c>
      <c r="L329" s="122"/>
      <c r="M329" s="127"/>
      <c r="P329" s="128">
        <f>SUM(P330:P335)</f>
        <v>0</v>
      </c>
      <c r="R329" s="128">
        <f>SUM(R330:R335)</f>
        <v>0</v>
      </c>
      <c r="T329" s="129">
        <f>SUM(T330:T335)</f>
        <v>0</v>
      </c>
      <c r="AR329" s="123" t="s">
        <v>114</v>
      </c>
      <c r="AT329" s="130" t="s">
        <v>86</v>
      </c>
      <c r="AU329" s="130" t="s">
        <v>96</v>
      </c>
      <c r="AY329" s="123" t="s">
        <v>245</v>
      </c>
      <c r="BK329" s="131">
        <f>SUM(BK330:BK335)</f>
        <v>0</v>
      </c>
    </row>
    <row r="330" spans="2:65" s="1" customFormat="1" ht="16.5" customHeight="1">
      <c r="B330" s="33"/>
      <c r="C330" s="132" t="s">
        <v>528</v>
      </c>
      <c r="D330" s="132" t="s">
        <v>246</v>
      </c>
      <c r="E330" s="133" t="s">
        <v>2975</v>
      </c>
      <c r="F330" s="134" t="s">
        <v>2976</v>
      </c>
      <c r="G330" s="135" t="s">
        <v>2912</v>
      </c>
      <c r="H330" s="136">
        <v>6</v>
      </c>
      <c r="I330" s="137"/>
      <c r="J330" s="138">
        <f>ROUND(I330*H330,2)</f>
        <v>0</v>
      </c>
      <c r="K330" s="134" t="s">
        <v>266</v>
      </c>
      <c r="L330" s="33"/>
      <c r="M330" s="139" t="s">
        <v>1</v>
      </c>
      <c r="N330" s="140" t="s">
        <v>52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585</v>
      </c>
      <c r="AT330" s="143" t="s">
        <v>246</v>
      </c>
      <c r="AU330" s="143" t="s">
        <v>114</v>
      </c>
      <c r="AY330" s="17" t="s">
        <v>245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94</v>
      </c>
      <c r="BK330" s="144">
        <f>ROUND(I330*H330,2)</f>
        <v>0</v>
      </c>
      <c r="BL330" s="17" t="s">
        <v>585</v>
      </c>
      <c r="BM330" s="143" t="s">
        <v>3087</v>
      </c>
    </row>
    <row r="331" spans="2:65" s="12" customFormat="1" ht="11.25">
      <c r="B331" s="152"/>
      <c r="D331" s="146" t="s">
        <v>253</v>
      </c>
      <c r="E331" s="153" t="s">
        <v>1</v>
      </c>
      <c r="F331" s="154" t="s">
        <v>3017</v>
      </c>
      <c r="H331" s="155">
        <v>6</v>
      </c>
      <c r="I331" s="156"/>
      <c r="L331" s="152"/>
      <c r="M331" s="157"/>
      <c r="T331" s="158"/>
      <c r="AT331" s="153" t="s">
        <v>253</v>
      </c>
      <c r="AU331" s="153" t="s">
        <v>114</v>
      </c>
      <c r="AV331" s="12" t="s">
        <v>96</v>
      </c>
      <c r="AW331" s="12" t="s">
        <v>40</v>
      </c>
      <c r="AX331" s="12" t="s">
        <v>87</v>
      </c>
      <c r="AY331" s="153" t="s">
        <v>245</v>
      </c>
    </row>
    <row r="332" spans="2:65" s="13" customFormat="1" ht="11.25">
      <c r="B332" s="159"/>
      <c r="D332" s="146" t="s">
        <v>253</v>
      </c>
      <c r="E332" s="160" t="s">
        <v>1</v>
      </c>
      <c r="F332" s="161" t="s">
        <v>275</v>
      </c>
      <c r="H332" s="162">
        <v>6</v>
      </c>
      <c r="I332" s="163"/>
      <c r="L332" s="159"/>
      <c r="M332" s="164"/>
      <c r="T332" s="165"/>
      <c r="AT332" s="160" t="s">
        <v>253</v>
      </c>
      <c r="AU332" s="160" t="s">
        <v>114</v>
      </c>
      <c r="AV332" s="13" t="s">
        <v>251</v>
      </c>
      <c r="AW332" s="13" t="s">
        <v>40</v>
      </c>
      <c r="AX332" s="13" t="s">
        <v>94</v>
      </c>
      <c r="AY332" s="160" t="s">
        <v>245</v>
      </c>
    </row>
    <row r="333" spans="2:65" s="1" customFormat="1" ht="16.5" customHeight="1">
      <c r="B333" s="33"/>
      <c r="C333" s="132" t="s">
        <v>532</v>
      </c>
      <c r="D333" s="132" t="s">
        <v>246</v>
      </c>
      <c r="E333" s="133" t="s">
        <v>2978</v>
      </c>
      <c r="F333" s="134" t="s">
        <v>2979</v>
      </c>
      <c r="G333" s="135" t="s">
        <v>2912</v>
      </c>
      <c r="H333" s="136">
        <v>12</v>
      </c>
      <c r="I333" s="137"/>
      <c r="J333" s="138">
        <f>ROUND(I333*H333,2)</f>
        <v>0</v>
      </c>
      <c r="K333" s="134" t="s">
        <v>266</v>
      </c>
      <c r="L333" s="33"/>
      <c r="M333" s="139" t="s">
        <v>1</v>
      </c>
      <c r="N333" s="140" t="s">
        <v>52</v>
      </c>
      <c r="P333" s="141">
        <f>O333*H333</f>
        <v>0</v>
      </c>
      <c r="Q333" s="141">
        <v>0</v>
      </c>
      <c r="R333" s="141">
        <f>Q333*H333</f>
        <v>0</v>
      </c>
      <c r="S333" s="141">
        <v>0</v>
      </c>
      <c r="T333" s="142">
        <f>S333*H333</f>
        <v>0</v>
      </c>
      <c r="AR333" s="143" t="s">
        <v>585</v>
      </c>
      <c r="AT333" s="143" t="s">
        <v>246</v>
      </c>
      <c r="AU333" s="143" t="s">
        <v>114</v>
      </c>
      <c r="AY333" s="17" t="s">
        <v>245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94</v>
      </c>
      <c r="BK333" s="144">
        <f>ROUND(I333*H333,2)</f>
        <v>0</v>
      </c>
      <c r="BL333" s="17" t="s">
        <v>585</v>
      </c>
      <c r="BM333" s="143" t="s">
        <v>3088</v>
      </c>
    </row>
    <row r="334" spans="2:65" s="12" customFormat="1" ht="11.25">
      <c r="B334" s="152"/>
      <c r="D334" s="146" t="s">
        <v>253</v>
      </c>
      <c r="E334" s="153" t="s">
        <v>1</v>
      </c>
      <c r="F334" s="154" t="s">
        <v>3089</v>
      </c>
      <c r="H334" s="155">
        <v>12</v>
      </c>
      <c r="I334" s="156"/>
      <c r="L334" s="152"/>
      <c r="M334" s="157"/>
      <c r="T334" s="158"/>
      <c r="AT334" s="153" t="s">
        <v>253</v>
      </c>
      <c r="AU334" s="153" t="s">
        <v>114</v>
      </c>
      <c r="AV334" s="12" t="s">
        <v>96</v>
      </c>
      <c r="AW334" s="12" t="s">
        <v>40</v>
      </c>
      <c r="AX334" s="12" t="s">
        <v>87</v>
      </c>
      <c r="AY334" s="153" t="s">
        <v>245</v>
      </c>
    </row>
    <row r="335" spans="2:65" s="13" customFormat="1" ht="11.25">
      <c r="B335" s="159"/>
      <c r="D335" s="146" t="s">
        <v>253</v>
      </c>
      <c r="E335" s="160" t="s">
        <v>1</v>
      </c>
      <c r="F335" s="161" t="s">
        <v>275</v>
      </c>
      <c r="H335" s="162">
        <v>12</v>
      </c>
      <c r="I335" s="163"/>
      <c r="L335" s="159"/>
      <c r="M335" s="164"/>
      <c r="T335" s="165"/>
      <c r="AT335" s="160" t="s">
        <v>253</v>
      </c>
      <c r="AU335" s="160" t="s">
        <v>114</v>
      </c>
      <c r="AV335" s="13" t="s">
        <v>251</v>
      </c>
      <c r="AW335" s="13" t="s">
        <v>40</v>
      </c>
      <c r="AX335" s="13" t="s">
        <v>94</v>
      </c>
      <c r="AY335" s="160" t="s">
        <v>245</v>
      </c>
    </row>
    <row r="336" spans="2:65" s="10" customFormat="1" ht="20.85" customHeight="1">
      <c r="B336" s="122"/>
      <c r="D336" s="123" t="s">
        <v>86</v>
      </c>
      <c r="E336" s="175" t="s">
        <v>3090</v>
      </c>
      <c r="F336" s="175" t="s">
        <v>3091</v>
      </c>
      <c r="I336" s="125"/>
      <c r="J336" s="176">
        <f>BK336</f>
        <v>0</v>
      </c>
      <c r="L336" s="122"/>
      <c r="M336" s="127"/>
      <c r="P336" s="128">
        <f>SUM(P337:P338)</f>
        <v>0</v>
      </c>
      <c r="R336" s="128">
        <f>SUM(R337:R338)</f>
        <v>0</v>
      </c>
      <c r="T336" s="129">
        <f>SUM(T337:T338)</f>
        <v>0</v>
      </c>
      <c r="AR336" s="123" t="s">
        <v>114</v>
      </c>
      <c r="AT336" s="130" t="s">
        <v>86</v>
      </c>
      <c r="AU336" s="130" t="s">
        <v>96</v>
      </c>
      <c r="AY336" s="123" t="s">
        <v>245</v>
      </c>
      <c r="BK336" s="131">
        <f>SUM(BK337:BK338)</f>
        <v>0</v>
      </c>
    </row>
    <row r="337" spans="2:65" s="1" customFormat="1" ht="21.75" customHeight="1">
      <c r="B337" s="33"/>
      <c r="C337" s="132" t="s">
        <v>537</v>
      </c>
      <c r="D337" s="132" t="s">
        <v>246</v>
      </c>
      <c r="E337" s="133" t="s">
        <v>3092</v>
      </c>
      <c r="F337" s="134" t="s">
        <v>3093</v>
      </c>
      <c r="G337" s="135" t="s">
        <v>3094</v>
      </c>
      <c r="H337" s="136">
        <v>1</v>
      </c>
      <c r="I337" s="137"/>
      <c r="J337" s="138">
        <f>ROUND(I337*H337,2)</f>
        <v>0</v>
      </c>
      <c r="K337" s="134" t="s">
        <v>266</v>
      </c>
      <c r="L337" s="33"/>
      <c r="M337" s="139" t="s">
        <v>1</v>
      </c>
      <c r="N337" s="140" t="s">
        <v>52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585</v>
      </c>
      <c r="AT337" s="143" t="s">
        <v>246</v>
      </c>
      <c r="AU337" s="143" t="s">
        <v>114</v>
      </c>
      <c r="AY337" s="17" t="s">
        <v>245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7" t="s">
        <v>94</v>
      </c>
      <c r="BK337" s="144">
        <f>ROUND(I337*H337,2)</f>
        <v>0</v>
      </c>
      <c r="BL337" s="17" t="s">
        <v>585</v>
      </c>
      <c r="BM337" s="143" t="s">
        <v>3095</v>
      </c>
    </row>
    <row r="338" spans="2:65" s="12" customFormat="1" ht="11.25">
      <c r="B338" s="152"/>
      <c r="D338" s="146" t="s">
        <v>253</v>
      </c>
      <c r="E338" s="153" t="s">
        <v>1</v>
      </c>
      <c r="F338" s="154" t="s">
        <v>94</v>
      </c>
      <c r="H338" s="155">
        <v>1</v>
      </c>
      <c r="I338" s="156"/>
      <c r="L338" s="152"/>
      <c r="M338" s="157"/>
      <c r="T338" s="158"/>
      <c r="AT338" s="153" t="s">
        <v>253</v>
      </c>
      <c r="AU338" s="153" t="s">
        <v>114</v>
      </c>
      <c r="AV338" s="12" t="s">
        <v>96</v>
      </c>
      <c r="AW338" s="12" t="s">
        <v>40</v>
      </c>
      <c r="AX338" s="12" t="s">
        <v>94</v>
      </c>
      <c r="AY338" s="153" t="s">
        <v>245</v>
      </c>
    </row>
    <row r="339" spans="2:65" s="10" customFormat="1" ht="20.85" customHeight="1">
      <c r="B339" s="122"/>
      <c r="D339" s="123" t="s">
        <v>86</v>
      </c>
      <c r="E339" s="175" t="s">
        <v>3096</v>
      </c>
      <c r="F339" s="175" t="s">
        <v>3097</v>
      </c>
      <c r="I339" s="125"/>
      <c r="J339" s="176">
        <f>BK339</f>
        <v>0</v>
      </c>
      <c r="L339" s="122"/>
      <c r="M339" s="127"/>
      <c r="P339" s="128">
        <f>P340</f>
        <v>0</v>
      </c>
      <c r="R339" s="128">
        <f>R340</f>
        <v>0</v>
      </c>
      <c r="T339" s="129">
        <f>T340</f>
        <v>0</v>
      </c>
      <c r="AR339" s="123" t="s">
        <v>114</v>
      </c>
      <c r="AT339" s="130" t="s">
        <v>86</v>
      </c>
      <c r="AU339" s="130" t="s">
        <v>96</v>
      </c>
      <c r="AY339" s="123" t="s">
        <v>245</v>
      </c>
      <c r="BK339" s="131">
        <f>BK340</f>
        <v>0</v>
      </c>
    </row>
    <row r="340" spans="2:65" s="1" customFormat="1" ht="16.5" customHeight="1">
      <c r="B340" s="33"/>
      <c r="C340" s="132" t="s">
        <v>541</v>
      </c>
      <c r="D340" s="132" t="s">
        <v>246</v>
      </c>
      <c r="E340" s="133" t="s">
        <v>3098</v>
      </c>
      <c r="F340" s="134" t="s">
        <v>3099</v>
      </c>
      <c r="G340" s="135" t="s">
        <v>3094</v>
      </c>
      <c r="H340" s="136">
        <v>1</v>
      </c>
      <c r="I340" s="137"/>
      <c r="J340" s="138">
        <f>ROUND(I340*H340,2)</f>
        <v>0</v>
      </c>
      <c r="K340" s="134" t="s">
        <v>266</v>
      </c>
      <c r="L340" s="33"/>
      <c r="M340" s="139" t="s">
        <v>1</v>
      </c>
      <c r="N340" s="140" t="s">
        <v>52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585</v>
      </c>
      <c r="AT340" s="143" t="s">
        <v>246</v>
      </c>
      <c r="AU340" s="143" t="s">
        <v>114</v>
      </c>
      <c r="AY340" s="17" t="s">
        <v>245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94</v>
      </c>
      <c r="BK340" s="144">
        <f>ROUND(I340*H340,2)</f>
        <v>0</v>
      </c>
      <c r="BL340" s="17" t="s">
        <v>585</v>
      </c>
      <c r="BM340" s="143" t="s">
        <v>3100</v>
      </c>
    </row>
    <row r="341" spans="2:65" s="10" customFormat="1" ht="22.9" customHeight="1">
      <c r="B341" s="122"/>
      <c r="D341" s="123" t="s">
        <v>86</v>
      </c>
      <c r="E341" s="175" t="s">
        <v>268</v>
      </c>
      <c r="F341" s="175" t="s">
        <v>3101</v>
      </c>
      <c r="I341" s="125"/>
      <c r="J341" s="176">
        <f>BK341</f>
        <v>0</v>
      </c>
      <c r="L341" s="122"/>
      <c r="M341" s="127"/>
      <c r="P341" s="128">
        <f>SUM(P342:P343)</f>
        <v>0</v>
      </c>
      <c r="R341" s="128">
        <f>SUM(R342:R343)</f>
        <v>0</v>
      </c>
      <c r="T341" s="129">
        <f>SUM(T342:T343)</f>
        <v>0</v>
      </c>
      <c r="AR341" s="123" t="s">
        <v>114</v>
      </c>
      <c r="AT341" s="130" t="s">
        <v>86</v>
      </c>
      <c r="AU341" s="130" t="s">
        <v>94</v>
      </c>
      <c r="AY341" s="123" t="s">
        <v>245</v>
      </c>
      <c r="BK341" s="131">
        <f>SUM(BK342:BK343)</f>
        <v>0</v>
      </c>
    </row>
    <row r="342" spans="2:65" s="1" customFormat="1" ht="16.5" customHeight="1">
      <c r="B342" s="33"/>
      <c r="C342" s="132" t="s">
        <v>546</v>
      </c>
      <c r="D342" s="132" t="s">
        <v>246</v>
      </c>
      <c r="E342" s="133" t="s">
        <v>3102</v>
      </c>
      <c r="F342" s="134" t="s">
        <v>3103</v>
      </c>
      <c r="G342" s="135" t="s">
        <v>334</v>
      </c>
      <c r="H342" s="136">
        <v>1</v>
      </c>
      <c r="I342" s="137"/>
      <c r="J342" s="138">
        <f>ROUND(I342*H342,2)</f>
        <v>0</v>
      </c>
      <c r="K342" s="134" t="s">
        <v>266</v>
      </c>
      <c r="L342" s="33"/>
      <c r="M342" s="139" t="s">
        <v>1</v>
      </c>
      <c r="N342" s="140" t="s">
        <v>52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585</v>
      </c>
      <c r="AT342" s="143" t="s">
        <v>246</v>
      </c>
      <c r="AU342" s="143" t="s">
        <v>96</v>
      </c>
      <c r="AY342" s="17" t="s">
        <v>245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94</v>
      </c>
      <c r="BK342" s="144">
        <f>ROUND(I342*H342,2)</f>
        <v>0</v>
      </c>
      <c r="BL342" s="17" t="s">
        <v>585</v>
      </c>
      <c r="BM342" s="143" t="s">
        <v>3104</v>
      </c>
    </row>
    <row r="343" spans="2:65" s="1" customFormat="1" ht="16.5" customHeight="1">
      <c r="B343" s="33"/>
      <c r="C343" s="132" t="s">
        <v>551</v>
      </c>
      <c r="D343" s="132" t="s">
        <v>246</v>
      </c>
      <c r="E343" s="133" t="s">
        <v>3105</v>
      </c>
      <c r="F343" s="134" t="s">
        <v>3106</v>
      </c>
      <c r="G343" s="135" t="s">
        <v>334</v>
      </c>
      <c r="H343" s="136">
        <v>1</v>
      </c>
      <c r="I343" s="137"/>
      <c r="J343" s="138">
        <f>ROUND(I343*H343,2)</f>
        <v>0</v>
      </c>
      <c r="K343" s="134" t="s">
        <v>266</v>
      </c>
      <c r="L343" s="33"/>
      <c r="M343" s="139" t="s">
        <v>1</v>
      </c>
      <c r="N343" s="140" t="s">
        <v>52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585</v>
      </c>
      <c r="AT343" s="143" t="s">
        <v>246</v>
      </c>
      <c r="AU343" s="143" t="s">
        <v>96</v>
      </c>
      <c r="AY343" s="17" t="s">
        <v>245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7" t="s">
        <v>94</v>
      </c>
      <c r="BK343" s="144">
        <f>ROUND(I343*H343,2)</f>
        <v>0</v>
      </c>
      <c r="BL343" s="17" t="s">
        <v>585</v>
      </c>
      <c r="BM343" s="143" t="s">
        <v>3107</v>
      </c>
    </row>
    <row r="344" spans="2:65" s="10" customFormat="1" ht="25.9" customHeight="1">
      <c r="B344" s="122"/>
      <c r="D344" s="123" t="s">
        <v>86</v>
      </c>
      <c r="E344" s="124" t="s">
        <v>2083</v>
      </c>
      <c r="F344" s="124" t="s">
        <v>681</v>
      </c>
      <c r="I344" s="125"/>
      <c r="J344" s="126">
        <f>BK344</f>
        <v>0</v>
      </c>
      <c r="L344" s="122"/>
      <c r="M344" s="127"/>
      <c r="P344" s="128">
        <f>P345+P349+P360+P364+P368+P372+P376+P379+P383+P387+P391+P394+P398+P402+P404+P408+P412+P416+P420+P431+P435</f>
        <v>0</v>
      </c>
      <c r="R344" s="128">
        <f>R345+R349+R360+R364+R368+R372+R376+R379+R383+R387+R391+R394+R398+R402+R404+R408+R412+R416+R420+R431+R435</f>
        <v>0</v>
      </c>
      <c r="T344" s="129">
        <f>T345+T349+T360+T364+T368+T372+T376+T379+T383+T387+T391+T394+T398+T402+T404+T408+T412+T416+T420+T431+T435</f>
        <v>0</v>
      </c>
      <c r="AR344" s="123" t="s">
        <v>114</v>
      </c>
      <c r="AT344" s="130" t="s">
        <v>86</v>
      </c>
      <c r="AU344" s="130" t="s">
        <v>87</v>
      </c>
      <c r="AY344" s="123" t="s">
        <v>245</v>
      </c>
      <c r="BK344" s="131">
        <f>BK345+BK349+BK360+BK364+BK368+BK372+BK376+BK379+BK383+BK387+BK391+BK394+BK398+BK402+BK404+BK408+BK412+BK416+BK420+BK431+BK435</f>
        <v>0</v>
      </c>
    </row>
    <row r="345" spans="2:65" s="10" customFormat="1" ht="22.9" customHeight="1">
      <c r="B345" s="122"/>
      <c r="D345" s="123" t="s">
        <v>86</v>
      </c>
      <c r="E345" s="175" t="s">
        <v>3108</v>
      </c>
      <c r="F345" s="175" t="s">
        <v>3109</v>
      </c>
      <c r="I345" s="125"/>
      <c r="J345" s="176">
        <f>BK345</f>
        <v>0</v>
      </c>
      <c r="L345" s="122"/>
      <c r="M345" s="127"/>
      <c r="P345" s="128">
        <f>SUM(P346:P348)</f>
        <v>0</v>
      </c>
      <c r="R345" s="128">
        <f>SUM(R346:R348)</f>
        <v>0</v>
      </c>
      <c r="T345" s="129">
        <f>SUM(T346:T348)</f>
        <v>0</v>
      </c>
      <c r="AR345" s="123" t="s">
        <v>114</v>
      </c>
      <c r="AT345" s="130" t="s">
        <v>86</v>
      </c>
      <c r="AU345" s="130" t="s">
        <v>94</v>
      </c>
      <c r="AY345" s="123" t="s">
        <v>245</v>
      </c>
      <c r="BK345" s="131">
        <f>SUM(BK346:BK348)</f>
        <v>0</v>
      </c>
    </row>
    <row r="346" spans="2:65" s="1" customFormat="1" ht="16.5" customHeight="1">
      <c r="B346" s="33"/>
      <c r="C346" s="132" t="s">
        <v>556</v>
      </c>
      <c r="D346" s="132" t="s">
        <v>246</v>
      </c>
      <c r="E346" s="133" t="s">
        <v>3110</v>
      </c>
      <c r="F346" s="134" t="s">
        <v>3111</v>
      </c>
      <c r="G346" s="135" t="s">
        <v>2216</v>
      </c>
      <c r="H346" s="136">
        <v>0.72</v>
      </c>
      <c r="I346" s="137"/>
      <c r="J346" s="138">
        <f>ROUND(I346*H346,2)</f>
        <v>0</v>
      </c>
      <c r="K346" s="134" t="s">
        <v>266</v>
      </c>
      <c r="L346" s="33"/>
      <c r="M346" s="139" t="s">
        <v>1</v>
      </c>
      <c r="N346" s="140" t="s">
        <v>52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585</v>
      </c>
      <c r="AT346" s="143" t="s">
        <v>246</v>
      </c>
      <c r="AU346" s="143" t="s">
        <v>96</v>
      </c>
      <c r="AY346" s="17" t="s">
        <v>245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94</v>
      </c>
      <c r="BK346" s="144">
        <f>ROUND(I346*H346,2)</f>
        <v>0</v>
      </c>
      <c r="BL346" s="17" t="s">
        <v>585</v>
      </c>
      <c r="BM346" s="143" t="s">
        <v>3112</v>
      </c>
    </row>
    <row r="347" spans="2:65" s="12" customFormat="1" ht="22.5">
      <c r="B347" s="152"/>
      <c r="D347" s="146" t="s">
        <v>253</v>
      </c>
      <c r="E347" s="153" t="s">
        <v>1</v>
      </c>
      <c r="F347" s="154" t="s">
        <v>3113</v>
      </c>
      <c r="H347" s="155">
        <v>0.72</v>
      </c>
      <c r="I347" s="156"/>
      <c r="L347" s="152"/>
      <c r="M347" s="157"/>
      <c r="T347" s="158"/>
      <c r="AT347" s="153" t="s">
        <v>253</v>
      </c>
      <c r="AU347" s="153" t="s">
        <v>96</v>
      </c>
      <c r="AV347" s="12" t="s">
        <v>96</v>
      </c>
      <c r="AW347" s="12" t="s">
        <v>40</v>
      </c>
      <c r="AX347" s="12" t="s">
        <v>87</v>
      </c>
      <c r="AY347" s="153" t="s">
        <v>245</v>
      </c>
    </row>
    <row r="348" spans="2:65" s="13" customFormat="1" ht="11.25">
      <c r="B348" s="159"/>
      <c r="D348" s="146" t="s">
        <v>253</v>
      </c>
      <c r="E348" s="160" t="s">
        <v>1</v>
      </c>
      <c r="F348" s="161" t="s">
        <v>275</v>
      </c>
      <c r="H348" s="162">
        <v>0.72</v>
      </c>
      <c r="I348" s="163"/>
      <c r="L348" s="159"/>
      <c r="M348" s="164"/>
      <c r="T348" s="165"/>
      <c r="AT348" s="160" t="s">
        <v>253</v>
      </c>
      <c r="AU348" s="160" t="s">
        <v>96</v>
      </c>
      <c r="AV348" s="13" t="s">
        <v>251</v>
      </c>
      <c r="AW348" s="13" t="s">
        <v>40</v>
      </c>
      <c r="AX348" s="13" t="s">
        <v>94</v>
      </c>
      <c r="AY348" s="160" t="s">
        <v>245</v>
      </c>
    </row>
    <row r="349" spans="2:65" s="10" customFormat="1" ht="22.9" customHeight="1">
      <c r="B349" s="122"/>
      <c r="D349" s="123" t="s">
        <v>86</v>
      </c>
      <c r="E349" s="175" t="s">
        <v>3114</v>
      </c>
      <c r="F349" s="175" t="s">
        <v>3115</v>
      </c>
      <c r="I349" s="125"/>
      <c r="J349" s="176">
        <f>BK349</f>
        <v>0</v>
      </c>
      <c r="L349" s="122"/>
      <c r="M349" s="127"/>
      <c r="P349" s="128">
        <f>SUM(P350:P359)</f>
        <v>0</v>
      </c>
      <c r="R349" s="128">
        <f>SUM(R350:R359)</f>
        <v>0</v>
      </c>
      <c r="T349" s="129">
        <f>SUM(T350:T359)</f>
        <v>0</v>
      </c>
      <c r="AR349" s="123" t="s">
        <v>114</v>
      </c>
      <c r="AT349" s="130" t="s">
        <v>86</v>
      </c>
      <c r="AU349" s="130" t="s">
        <v>94</v>
      </c>
      <c r="AY349" s="123" t="s">
        <v>245</v>
      </c>
      <c r="BK349" s="131">
        <f>SUM(BK350:BK359)</f>
        <v>0</v>
      </c>
    </row>
    <row r="350" spans="2:65" s="1" customFormat="1" ht="16.5" customHeight="1">
      <c r="B350" s="33"/>
      <c r="C350" s="132" t="s">
        <v>561</v>
      </c>
      <c r="D350" s="132" t="s">
        <v>246</v>
      </c>
      <c r="E350" s="133" t="s">
        <v>3116</v>
      </c>
      <c r="F350" s="134" t="s">
        <v>3117</v>
      </c>
      <c r="G350" s="135" t="s">
        <v>249</v>
      </c>
      <c r="H350" s="136">
        <v>108</v>
      </c>
      <c r="I350" s="137"/>
      <c r="J350" s="138">
        <f>ROUND(I350*H350,2)</f>
        <v>0</v>
      </c>
      <c r="K350" s="134" t="s">
        <v>266</v>
      </c>
      <c r="L350" s="33"/>
      <c r="M350" s="139" t="s">
        <v>1</v>
      </c>
      <c r="N350" s="140" t="s">
        <v>52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585</v>
      </c>
      <c r="AT350" s="143" t="s">
        <v>246</v>
      </c>
      <c r="AU350" s="143" t="s">
        <v>96</v>
      </c>
      <c r="AY350" s="17" t="s">
        <v>245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94</v>
      </c>
      <c r="BK350" s="144">
        <f>ROUND(I350*H350,2)</f>
        <v>0</v>
      </c>
      <c r="BL350" s="17" t="s">
        <v>585</v>
      </c>
      <c r="BM350" s="143" t="s">
        <v>3118</v>
      </c>
    </row>
    <row r="351" spans="2:65" s="12" customFormat="1" ht="11.25">
      <c r="B351" s="152"/>
      <c r="D351" s="146" t="s">
        <v>253</v>
      </c>
      <c r="E351" s="153" t="s">
        <v>1</v>
      </c>
      <c r="F351" s="154" t="s">
        <v>3119</v>
      </c>
      <c r="H351" s="155">
        <v>108</v>
      </c>
      <c r="I351" s="156"/>
      <c r="L351" s="152"/>
      <c r="M351" s="157"/>
      <c r="T351" s="158"/>
      <c r="AT351" s="153" t="s">
        <v>253</v>
      </c>
      <c r="AU351" s="153" t="s">
        <v>96</v>
      </c>
      <c r="AV351" s="12" t="s">
        <v>96</v>
      </c>
      <c r="AW351" s="12" t="s">
        <v>40</v>
      </c>
      <c r="AX351" s="12" t="s">
        <v>87</v>
      </c>
      <c r="AY351" s="153" t="s">
        <v>245</v>
      </c>
    </row>
    <row r="352" spans="2:65" s="13" customFormat="1" ht="11.25">
      <c r="B352" s="159"/>
      <c r="D352" s="146" t="s">
        <v>253</v>
      </c>
      <c r="E352" s="160" t="s">
        <v>1</v>
      </c>
      <c r="F352" s="161" t="s">
        <v>275</v>
      </c>
      <c r="H352" s="162">
        <v>108</v>
      </c>
      <c r="I352" s="163"/>
      <c r="L352" s="159"/>
      <c r="M352" s="164"/>
      <c r="T352" s="165"/>
      <c r="AT352" s="160" t="s">
        <v>253</v>
      </c>
      <c r="AU352" s="160" t="s">
        <v>96</v>
      </c>
      <c r="AV352" s="13" t="s">
        <v>251</v>
      </c>
      <c r="AW352" s="13" t="s">
        <v>40</v>
      </c>
      <c r="AX352" s="13" t="s">
        <v>94</v>
      </c>
      <c r="AY352" s="160" t="s">
        <v>245</v>
      </c>
    </row>
    <row r="353" spans="2:65" s="1" customFormat="1" ht="16.5" customHeight="1">
      <c r="B353" s="33"/>
      <c r="C353" s="132" t="s">
        <v>566</v>
      </c>
      <c r="D353" s="132" t="s">
        <v>246</v>
      </c>
      <c r="E353" s="133" t="s">
        <v>3120</v>
      </c>
      <c r="F353" s="134" t="s">
        <v>3121</v>
      </c>
      <c r="G353" s="135" t="s">
        <v>249</v>
      </c>
      <c r="H353" s="136">
        <v>14.4</v>
      </c>
      <c r="I353" s="137"/>
      <c r="J353" s="138">
        <f>ROUND(I353*H353,2)</f>
        <v>0</v>
      </c>
      <c r="K353" s="134" t="s">
        <v>266</v>
      </c>
      <c r="L353" s="33"/>
      <c r="M353" s="139" t="s">
        <v>1</v>
      </c>
      <c r="N353" s="140" t="s">
        <v>52</v>
      </c>
      <c r="P353" s="141">
        <f>O353*H353</f>
        <v>0</v>
      </c>
      <c r="Q353" s="141">
        <v>0</v>
      </c>
      <c r="R353" s="141">
        <f>Q353*H353</f>
        <v>0</v>
      </c>
      <c r="S353" s="141">
        <v>0</v>
      </c>
      <c r="T353" s="142">
        <f>S353*H353</f>
        <v>0</v>
      </c>
      <c r="AR353" s="143" t="s">
        <v>585</v>
      </c>
      <c r="AT353" s="143" t="s">
        <v>246</v>
      </c>
      <c r="AU353" s="143" t="s">
        <v>96</v>
      </c>
      <c r="AY353" s="17" t="s">
        <v>245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94</v>
      </c>
      <c r="BK353" s="144">
        <f>ROUND(I353*H353,2)</f>
        <v>0</v>
      </c>
      <c r="BL353" s="17" t="s">
        <v>585</v>
      </c>
      <c r="BM353" s="143" t="s">
        <v>2382</v>
      </c>
    </row>
    <row r="354" spans="2:65" s="12" customFormat="1" ht="11.25">
      <c r="B354" s="152"/>
      <c r="D354" s="146" t="s">
        <v>253</v>
      </c>
      <c r="E354" s="153" t="s">
        <v>1</v>
      </c>
      <c r="F354" s="154" t="s">
        <v>3122</v>
      </c>
      <c r="H354" s="155">
        <v>14.4</v>
      </c>
      <c r="I354" s="156"/>
      <c r="L354" s="152"/>
      <c r="M354" s="157"/>
      <c r="T354" s="158"/>
      <c r="AT354" s="153" t="s">
        <v>253</v>
      </c>
      <c r="AU354" s="153" t="s">
        <v>96</v>
      </c>
      <c r="AV354" s="12" t="s">
        <v>96</v>
      </c>
      <c r="AW354" s="12" t="s">
        <v>40</v>
      </c>
      <c r="AX354" s="12" t="s">
        <v>87</v>
      </c>
      <c r="AY354" s="153" t="s">
        <v>245</v>
      </c>
    </row>
    <row r="355" spans="2:65" s="13" customFormat="1" ht="11.25">
      <c r="B355" s="159"/>
      <c r="D355" s="146" t="s">
        <v>253</v>
      </c>
      <c r="E355" s="160" t="s">
        <v>1</v>
      </c>
      <c r="F355" s="161" t="s">
        <v>275</v>
      </c>
      <c r="H355" s="162">
        <v>14.4</v>
      </c>
      <c r="I355" s="163"/>
      <c r="L355" s="159"/>
      <c r="M355" s="164"/>
      <c r="T355" s="165"/>
      <c r="AT355" s="160" t="s">
        <v>253</v>
      </c>
      <c r="AU355" s="160" t="s">
        <v>96</v>
      </c>
      <c r="AV355" s="13" t="s">
        <v>251</v>
      </c>
      <c r="AW355" s="13" t="s">
        <v>40</v>
      </c>
      <c r="AX355" s="13" t="s">
        <v>94</v>
      </c>
      <c r="AY355" s="160" t="s">
        <v>245</v>
      </c>
    </row>
    <row r="356" spans="2:65" s="1" customFormat="1" ht="16.5" customHeight="1">
      <c r="B356" s="33"/>
      <c r="C356" s="132" t="s">
        <v>571</v>
      </c>
      <c r="D356" s="132" t="s">
        <v>246</v>
      </c>
      <c r="E356" s="133" t="s">
        <v>3123</v>
      </c>
      <c r="F356" s="134" t="s">
        <v>3124</v>
      </c>
      <c r="G356" s="135" t="s">
        <v>249</v>
      </c>
      <c r="H356" s="136">
        <v>2</v>
      </c>
      <c r="I356" s="137"/>
      <c r="J356" s="138">
        <f>ROUND(I356*H356,2)</f>
        <v>0</v>
      </c>
      <c r="K356" s="134" t="s">
        <v>266</v>
      </c>
      <c r="L356" s="33"/>
      <c r="M356" s="139" t="s">
        <v>1</v>
      </c>
      <c r="N356" s="140" t="s">
        <v>52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585</v>
      </c>
      <c r="AT356" s="143" t="s">
        <v>246</v>
      </c>
      <c r="AU356" s="143" t="s">
        <v>96</v>
      </c>
      <c r="AY356" s="17" t="s">
        <v>245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94</v>
      </c>
      <c r="BK356" s="144">
        <f>ROUND(I356*H356,2)</f>
        <v>0</v>
      </c>
      <c r="BL356" s="17" t="s">
        <v>585</v>
      </c>
      <c r="BM356" s="143" t="s">
        <v>3125</v>
      </c>
    </row>
    <row r="357" spans="2:65" s="1" customFormat="1" ht="16.5" customHeight="1">
      <c r="B357" s="33"/>
      <c r="C357" s="132" t="s">
        <v>577</v>
      </c>
      <c r="D357" s="132" t="s">
        <v>246</v>
      </c>
      <c r="E357" s="133" t="s">
        <v>3126</v>
      </c>
      <c r="F357" s="134" t="s">
        <v>3127</v>
      </c>
      <c r="G357" s="135" t="s">
        <v>249</v>
      </c>
      <c r="H357" s="136">
        <v>8.4</v>
      </c>
      <c r="I357" s="137"/>
      <c r="J357" s="138">
        <f>ROUND(I357*H357,2)</f>
        <v>0</v>
      </c>
      <c r="K357" s="134" t="s">
        <v>266</v>
      </c>
      <c r="L357" s="33"/>
      <c r="M357" s="139" t="s">
        <v>1</v>
      </c>
      <c r="N357" s="140" t="s">
        <v>52</v>
      </c>
      <c r="P357" s="141">
        <f>O357*H357</f>
        <v>0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AR357" s="143" t="s">
        <v>585</v>
      </c>
      <c r="AT357" s="143" t="s">
        <v>246</v>
      </c>
      <c r="AU357" s="143" t="s">
        <v>96</v>
      </c>
      <c r="AY357" s="17" t="s">
        <v>245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94</v>
      </c>
      <c r="BK357" s="144">
        <f>ROUND(I357*H357,2)</f>
        <v>0</v>
      </c>
      <c r="BL357" s="17" t="s">
        <v>585</v>
      </c>
      <c r="BM357" s="143" t="s">
        <v>3128</v>
      </c>
    </row>
    <row r="358" spans="2:65" s="12" customFormat="1" ht="11.25">
      <c r="B358" s="152"/>
      <c r="D358" s="146" t="s">
        <v>253</v>
      </c>
      <c r="E358" s="153" t="s">
        <v>1</v>
      </c>
      <c r="F358" s="154" t="s">
        <v>3129</v>
      </c>
      <c r="H358" s="155">
        <v>8.4</v>
      </c>
      <c r="I358" s="156"/>
      <c r="L358" s="152"/>
      <c r="M358" s="157"/>
      <c r="T358" s="158"/>
      <c r="AT358" s="153" t="s">
        <v>253</v>
      </c>
      <c r="AU358" s="153" t="s">
        <v>96</v>
      </c>
      <c r="AV358" s="12" t="s">
        <v>96</v>
      </c>
      <c r="AW358" s="12" t="s">
        <v>40</v>
      </c>
      <c r="AX358" s="12" t="s">
        <v>87</v>
      </c>
      <c r="AY358" s="153" t="s">
        <v>245</v>
      </c>
    </row>
    <row r="359" spans="2:65" s="13" customFormat="1" ht="11.25">
      <c r="B359" s="159"/>
      <c r="D359" s="146" t="s">
        <v>253</v>
      </c>
      <c r="E359" s="160" t="s">
        <v>1</v>
      </c>
      <c r="F359" s="161" t="s">
        <v>275</v>
      </c>
      <c r="H359" s="162">
        <v>8.4</v>
      </c>
      <c r="I359" s="163"/>
      <c r="L359" s="159"/>
      <c r="M359" s="164"/>
      <c r="T359" s="165"/>
      <c r="AT359" s="160" t="s">
        <v>253</v>
      </c>
      <c r="AU359" s="160" t="s">
        <v>96</v>
      </c>
      <c r="AV359" s="13" t="s">
        <v>251</v>
      </c>
      <c r="AW359" s="13" t="s">
        <v>40</v>
      </c>
      <c r="AX359" s="13" t="s">
        <v>94</v>
      </c>
      <c r="AY359" s="160" t="s">
        <v>245</v>
      </c>
    </row>
    <row r="360" spans="2:65" s="10" customFormat="1" ht="22.9" customHeight="1">
      <c r="B360" s="122"/>
      <c r="D360" s="123" t="s">
        <v>86</v>
      </c>
      <c r="E360" s="175" t="s">
        <v>3130</v>
      </c>
      <c r="F360" s="175" t="s">
        <v>3131</v>
      </c>
      <c r="I360" s="125"/>
      <c r="J360" s="176">
        <f>BK360</f>
        <v>0</v>
      </c>
      <c r="L360" s="122"/>
      <c r="M360" s="127"/>
      <c r="P360" s="128">
        <f>SUM(P361:P363)</f>
        <v>0</v>
      </c>
      <c r="R360" s="128">
        <f>SUM(R361:R363)</f>
        <v>0</v>
      </c>
      <c r="T360" s="129">
        <f>SUM(T361:T363)</f>
        <v>0</v>
      </c>
      <c r="AR360" s="123" t="s">
        <v>114</v>
      </c>
      <c r="AT360" s="130" t="s">
        <v>86</v>
      </c>
      <c r="AU360" s="130" t="s">
        <v>94</v>
      </c>
      <c r="AY360" s="123" t="s">
        <v>245</v>
      </c>
      <c r="BK360" s="131">
        <f>SUM(BK361:BK363)</f>
        <v>0</v>
      </c>
    </row>
    <row r="361" spans="2:65" s="1" customFormat="1" ht="16.5" customHeight="1">
      <c r="B361" s="33"/>
      <c r="C361" s="132" t="s">
        <v>581</v>
      </c>
      <c r="D361" s="132" t="s">
        <v>246</v>
      </c>
      <c r="E361" s="133" t="s">
        <v>3132</v>
      </c>
      <c r="F361" s="134" t="s">
        <v>3133</v>
      </c>
      <c r="G361" s="135" t="s">
        <v>350</v>
      </c>
      <c r="H361" s="136">
        <v>21</v>
      </c>
      <c r="I361" s="137"/>
      <c r="J361" s="138">
        <f>ROUND(I361*H361,2)</f>
        <v>0</v>
      </c>
      <c r="K361" s="134" t="s">
        <v>266</v>
      </c>
      <c r="L361" s="33"/>
      <c r="M361" s="139" t="s">
        <v>1</v>
      </c>
      <c r="N361" s="140" t="s">
        <v>52</v>
      </c>
      <c r="P361" s="141">
        <f>O361*H361</f>
        <v>0</v>
      </c>
      <c r="Q361" s="141">
        <v>0</v>
      </c>
      <c r="R361" s="141">
        <f>Q361*H361</f>
        <v>0</v>
      </c>
      <c r="S361" s="141">
        <v>0</v>
      </c>
      <c r="T361" s="142">
        <f>S361*H361</f>
        <v>0</v>
      </c>
      <c r="AR361" s="143" t="s">
        <v>585</v>
      </c>
      <c r="AT361" s="143" t="s">
        <v>246</v>
      </c>
      <c r="AU361" s="143" t="s">
        <v>96</v>
      </c>
      <c r="AY361" s="17" t="s">
        <v>245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7" t="s">
        <v>94</v>
      </c>
      <c r="BK361" s="144">
        <f>ROUND(I361*H361,2)</f>
        <v>0</v>
      </c>
      <c r="BL361" s="17" t="s">
        <v>585</v>
      </c>
      <c r="BM361" s="143" t="s">
        <v>3134</v>
      </c>
    </row>
    <row r="362" spans="2:65" s="12" customFormat="1" ht="11.25">
      <c r="B362" s="152"/>
      <c r="D362" s="146" t="s">
        <v>253</v>
      </c>
      <c r="E362" s="153" t="s">
        <v>1</v>
      </c>
      <c r="F362" s="154" t="s">
        <v>2977</v>
      </c>
      <c r="H362" s="155">
        <v>21</v>
      </c>
      <c r="I362" s="156"/>
      <c r="L362" s="152"/>
      <c r="M362" s="157"/>
      <c r="T362" s="158"/>
      <c r="AT362" s="153" t="s">
        <v>253</v>
      </c>
      <c r="AU362" s="153" t="s">
        <v>96</v>
      </c>
      <c r="AV362" s="12" t="s">
        <v>96</v>
      </c>
      <c r="AW362" s="12" t="s">
        <v>40</v>
      </c>
      <c r="AX362" s="12" t="s">
        <v>87</v>
      </c>
      <c r="AY362" s="153" t="s">
        <v>245</v>
      </c>
    </row>
    <row r="363" spans="2:65" s="13" customFormat="1" ht="11.25">
      <c r="B363" s="159"/>
      <c r="D363" s="146" t="s">
        <v>253</v>
      </c>
      <c r="E363" s="160" t="s">
        <v>1</v>
      </c>
      <c r="F363" s="161" t="s">
        <v>275</v>
      </c>
      <c r="H363" s="162">
        <v>21</v>
      </c>
      <c r="I363" s="163"/>
      <c r="L363" s="159"/>
      <c r="M363" s="164"/>
      <c r="T363" s="165"/>
      <c r="AT363" s="160" t="s">
        <v>253</v>
      </c>
      <c r="AU363" s="160" t="s">
        <v>96</v>
      </c>
      <c r="AV363" s="13" t="s">
        <v>251</v>
      </c>
      <c r="AW363" s="13" t="s">
        <v>40</v>
      </c>
      <c r="AX363" s="13" t="s">
        <v>94</v>
      </c>
      <c r="AY363" s="160" t="s">
        <v>245</v>
      </c>
    </row>
    <row r="364" spans="2:65" s="10" customFormat="1" ht="22.9" customHeight="1">
      <c r="B364" s="122"/>
      <c r="D364" s="123" t="s">
        <v>86</v>
      </c>
      <c r="E364" s="175" t="s">
        <v>3135</v>
      </c>
      <c r="F364" s="175" t="s">
        <v>3136</v>
      </c>
      <c r="I364" s="125"/>
      <c r="J364" s="176">
        <f>BK364</f>
        <v>0</v>
      </c>
      <c r="L364" s="122"/>
      <c r="M364" s="127"/>
      <c r="P364" s="128">
        <f>SUM(P365:P367)</f>
        <v>0</v>
      </c>
      <c r="R364" s="128">
        <f>SUM(R365:R367)</f>
        <v>0</v>
      </c>
      <c r="T364" s="129">
        <f>SUM(T365:T367)</f>
        <v>0</v>
      </c>
      <c r="AR364" s="123" t="s">
        <v>114</v>
      </c>
      <c r="AT364" s="130" t="s">
        <v>86</v>
      </c>
      <c r="AU364" s="130" t="s">
        <v>94</v>
      </c>
      <c r="AY364" s="123" t="s">
        <v>245</v>
      </c>
      <c r="BK364" s="131">
        <f>SUM(BK365:BK367)</f>
        <v>0</v>
      </c>
    </row>
    <row r="365" spans="2:65" s="1" customFormat="1" ht="16.5" customHeight="1">
      <c r="B365" s="33"/>
      <c r="C365" s="132" t="s">
        <v>585</v>
      </c>
      <c r="D365" s="132" t="s">
        <v>246</v>
      </c>
      <c r="E365" s="133" t="s">
        <v>3137</v>
      </c>
      <c r="F365" s="134" t="s">
        <v>3138</v>
      </c>
      <c r="G365" s="135" t="s">
        <v>2912</v>
      </c>
      <c r="H365" s="136">
        <v>21</v>
      </c>
      <c r="I365" s="137"/>
      <c r="J365" s="138">
        <f>ROUND(I365*H365,2)</f>
        <v>0</v>
      </c>
      <c r="K365" s="134" t="s">
        <v>266</v>
      </c>
      <c r="L365" s="33"/>
      <c r="M365" s="139" t="s">
        <v>1</v>
      </c>
      <c r="N365" s="140" t="s">
        <v>52</v>
      </c>
      <c r="P365" s="141">
        <f>O365*H365</f>
        <v>0</v>
      </c>
      <c r="Q365" s="141">
        <v>0</v>
      </c>
      <c r="R365" s="141">
        <f>Q365*H365</f>
        <v>0</v>
      </c>
      <c r="S365" s="141">
        <v>0</v>
      </c>
      <c r="T365" s="142">
        <f>S365*H365</f>
        <v>0</v>
      </c>
      <c r="AR365" s="143" t="s">
        <v>585</v>
      </c>
      <c r="AT365" s="143" t="s">
        <v>246</v>
      </c>
      <c r="AU365" s="143" t="s">
        <v>96</v>
      </c>
      <c r="AY365" s="17" t="s">
        <v>245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7" t="s">
        <v>94</v>
      </c>
      <c r="BK365" s="144">
        <f>ROUND(I365*H365,2)</f>
        <v>0</v>
      </c>
      <c r="BL365" s="17" t="s">
        <v>585</v>
      </c>
      <c r="BM365" s="143" t="s">
        <v>3139</v>
      </c>
    </row>
    <row r="366" spans="2:65" s="12" customFormat="1" ht="11.25">
      <c r="B366" s="152"/>
      <c r="D366" s="146" t="s">
        <v>253</v>
      </c>
      <c r="E366" s="153" t="s">
        <v>1</v>
      </c>
      <c r="F366" s="154" t="s">
        <v>2977</v>
      </c>
      <c r="H366" s="155">
        <v>21</v>
      </c>
      <c r="I366" s="156"/>
      <c r="L366" s="152"/>
      <c r="M366" s="157"/>
      <c r="T366" s="158"/>
      <c r="AT366" s="153" t="s">
        <v>253</v>
      </c>
      <c r="AU366" s="153" t="s">
        <v>96</v>
      </c>
      <c r="AV366" s="12" t="s">
        <v>96</v>
      </c>
      <c r="AW366" s="12" t="s">
        <v>40</v>
      </c>
      <c r="AX366" s="12" t="s">
        <v>87</v>
      </c>
      <c r="AY366" s="153" t="s">
        <v>245</v>
      </c>
    </row>
    <row r="367" spans="2:65" s="13" customFormat="1" ht="11.25">
      <c r="B367" s="159"/>
      <c r="D367" s="146" t="s">
        <v>253</v>
      </c>
      <c r="E367" s="160" t="s">
        <v>1</v>
      </c>
      <c r="F367" s="161" t="s">
        <v>275</v>
      </c>
      <c r="H367" s="162">
        <v>21</v>
      </c>
      <c r="I367" s="163"/>
      <c r="L367" s="159"/>
      <c r="M367" s="164"/>
      <c r="T367" s="165"/>
      <c r="AT367" s="160" t="s">
        <v>253</v>
      </c>
      <c r="AU367" s="160" t="s">
        <v>96</v>
      </c>
      <c r="AV367" s="13" t="s">
        <v>251</v>
      </c>
      <c r="AW367" s="13" t="s">
        <v>40</v>
      </c>
      <c r="AX367" s="13" t="s">
        <v>94</v>
      </c>
      <c r="AY367" s="160" t="s">
        <v>245</v>
      </c>
    </row>
    <row r="368" spans="2:65" s="10" customFormat="1" ht="22.9" customHeight="1">
      <c r="B368" s="122"/>
      <c r="D368" s="123" t="s">
        <v>86</v>
      </c>
      <c r="E368" s="175" t="s">
        <v>3140</v>
      </c>
      <c r="F368" s="175" t="s">
        <v>3141</v>
      </c>
      <c r="I368" s="125"/>
      <c r="J368" s="176">
        <f>BK368</f>
        <v>0</v>
      </c>
      <c r="L368" s="122"/>
      <c r="M368" s="127"/>
      <c r="P368" s="128">
        <f>SUM(P369:P371)</f>
        <v>0</v>
      </c>
      <c r="R368" s="128">
        <f>SUM(R369:R371)</f>
        <v>0</v>
      </c>
      <c r="T368" s="129">
        <f>SUM(T369:T371)</f>
        <v>0</v>
      </c>
      <c r="AR368" s="123" t="s">
        <v>114</v>
      </c>
      <c r="AT368" s="130" t="s">
        <v>86</v>
      </c>
      <c r="AU368" s="130" t="s">
        <v>94</v>
      </c>
      <c r="AY368" s="123" t="s">
        <v>245</v>
      </c>
      <c r="BK368" s="131">
        <f>SUM(BK369:BK371)</f>
        <v>0</v>
      </c>
    </row>
    <row r="369" spans="2:65" s="1" customFormat="1" ht="16.5" customHeight="1">
      <c r="B369" s="33"/>
      <c r="C369" s="132" t="s">
        <v>589</v>
      </c>
      <c r="D369" s="132" t="s">
        <v>246</v>
      </c>
      <c r="E369" s="133" t="s">
        <v>3142</v>
      </c>
      <c r="F369" s="134" t="s">
        <v>3143</v>
      </c>
      <c r="G369" s="135" t="s">
        <v>350</v>
      </c>
      <c r="H369" s="136">
        <v>21</v>
      </c>
      <c r="I369" s="137"/>
      <c r="J369" s="138">
        <f>ROUND(I369*H369,2)</f>
        <v>0</v>
      </c>
      <c r="K369" s="134" t="s">
        <v>266</v>
      </c>
      <c r="L369" s="33"/>
      <c r="M369" s="139" t="s">
        <v>1</v>
      </c>
      <c r="N369" s="140" t="s">
        <v>52</v>
      </c>
      <c r="P369" s="141">
        <f>O369*H369</f>
        <v>0</v>
      </c>
      <c r="Q369" s="141">
        <v>0</v>
      </c>
      <c r="R369" s="141">
        <f>Q369*H369</f>
        <v>0</v>
      </c>
      <c r="S369" s="141">
        <v>0</v>
      </c>
      <c r="T369" s="142">
        <f>S369*H369</f>
        <v>0</v>
      </c>
      <c r="AR369" s="143" t="s">
        <v>585</v>
      </c>
      <c r="AT369" s="143" t="s">
        <v>246</v>
      </c>
      <c r="AU369" s="143" t="s">
        <v>96</v>
      </c>
      <c r="AY369" s="17" t="s">
        <v>245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7" t="s">
        <v>94</v>
      </c>
      <c r="BK369" s="144">
        <f>ROUND(I369*H369,2)</f>
        <v>0</v>
      </c>
      <c r="BL369" s="17" t="s">
        <v>585</v>
      </c>
      <c r="BM369" s="143" t="s">
        <v>3144</v>
      </c>
    </row>
    <row r="370" spans="2:65" s="12" customFormat="1" ht="11.25">
      <c r="B370" s="152"/>
      <c r="D370" s="146" t="s">
        <v>253</v>
      </c>
      <c r="E370" s="153" t="s">
        <v>1</v>
      </c>
      <c r="F370" s="154" t="s">
        <v>2977</v>
      </c>
      <c r="H370" s="155">
        <v>21</v>
      </c>
      <c r="I370" s="156"/>
      <c r="L370" s="152"/>
      <c r="M370" s="157"/>
      <c r="T370" s="158"/>
      <c r="AT370" s="153" t="s">
        <v>253</v>
      </c>
      <c r="AU370" s="153" t="s">
        <v>96</v>
      </c>
      <c r="AV370" s="12" t="s">
        <v>96</v>
      </c>
      <c r="AW370" s="12" t="s">
        <v>40</v>
      </c>
      <c r="AX370" s="12" t="s">
        <v>87</v>
      </c>
      <c r="AY370" s="153" t="s">
        <v>245</v>
      </c>
    </row>
    <row r="371" spans="2:65" s="13" customFormat="1" ht="11.25">
      <c r="B371" s="159"/>
      <c r="D371" s="146" t="s">
        <v>253</v>
      </c>
      <c r="E371" s="160" t="s">
        <v>1</v>
      </c>
      <c r="F371" s="161" t="s">
        <v>275</v>
      </c>
      <c r="H371" s="162">
        <v>21</v>
      </c>
      <c r="I371" s="163"/>
      <c r="L371" s="159"/>
      <c r="M371" s="164"/>
      <c r="T371" s="165"/>
      <c r="AT371" s="160" t="s">
        <v>253</v>
      </c>
      <c r="AU371" s="160" t="s">
        <v>96</v>
      </c>
      <c r="AV371" s="13" t="s">
        <v>251</v>
      </c>
      <c r="AW371" s="13" t="s">
        <v>40</v>
      </c>
      <c r="AX371" s="13" t="s">
        <v>94</v>
      </c>
      <c r="AY371" s="160" t="s">
        <v>245</v>
      </c>
    </row>
    <row r="372" spans="2:65" s="10" customFormat="1" ht="22.9" customHeight="1">
      <c r="B372" s="122"/>
      <c r="D372" s="123" t="s">
        <v>86</v>
      </c>
      <c r="E372" s="175" t="s">
        <v>3145</v>
      </c>
      <c r="F372" s="175" t="s">
        <v>3146</v>
      </c>
      <c r="I372" s="125"/>
      <c r="J372" s="176">
        <f>BK372</f>
        <v>0</v>
      </c>
      <c r="L372" s="122"/>
      <c r="M372" s="127"/>
      <c r="P372" s="128">
        <f>SUM(P373:P375)</f>
        <v>0</v>
      </c>
      <c r="R372" s="128">
        <f>SUM(R373:R375)</f>
        <v>0</v>
      </c>
      <c r="T372" s="129">
        <f>SUM(T373:T375)</f>
        <v>0</v>
      </c>
      <c r="AR372" s="123" t="s">
        <v>114</v>
      </c>
      <c r="AT372" s="130" t="s">
        <v>86</v>
      </c>
      <c r="AU372" s="130" t="s">
        <v>94</v>
      </c>
      <c r="AY372" s="123" t="s">
        <v>245</v>
      </c>
      <c r="BK372" s="131">
        <f>SUM(BK373:BK375)</f>
        <v>0</v>
      </c>
    </row>
    <row r="373" spans="2:65" s="1" customFormat="1" ht="16.5" customHeight="1">
      <c r="B373" s="33"/>
      <c r="C373" s="132" t="s">
        <v>593</v>
      </c>
      <c r="D373" s="132" t="s">
        <v>246</v>
      </c>
      <c r="E373" s="133" t="s">
        <v>3147</v>
      </c>
      <c r="F373" s="134" t="s">
        <v>3148</v>
      </c>
      <c r="G373" s="135" t="s">
        <v>350</v>
      </c>
      <c r="H373" s="136">
        <v>21</v>
      </c>
      <c r="I373" s="137"/>
      <c r="J373" s="138">
        <f>ROUND(I373*H373,2)</f>
        <v>0</v>
      </c>
      <c r="K373" s="134" t="s">
        <v>266</v>
      </c>
      <c r="L373" s="33"/>
      <c r="M373" s="139" t="s">
        <v>1</v>
      </c>
      <c r="N373" s="140" t="s">
        <v>52</v>
      </c>
      <c r="P373" s="141">
        <f>O373*H373</f>
        <v>0</v>
      </c>
      <c r="Q373" s="141">
        <v>0</v>
      </c>
      <c r="R373" s="141">
        <f>Q373*H373</f>
        <v>0</v>
      </c>
      <c r="S373" s="141">
        <v>0</v>
      </c>
      <c r="T373" s="142">
        <f>S373*H373</f>
        <v>0</v>
      </c>
      <c r="AR373" s="143" t="s">
        <v>585</v>
      </c>
      <c r="AT373" s="143" t="s">
        <v>246</v>
      </c>
      <c r="AU373" s="143" t="s">
        <v>96</v>
      </c>
      <c r="AY373" s="17" t="s">
        <v>245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7" t="s">
        <v>94</v>
      </c>
      <c r="BK373" s="144">
        <f>ROUND(I373*H373,2)</f>
        <v>0</v>
      </c>
      <c r="BL373" s="17" t="s">
        <v>585</v>
      </c>
      <c r="BM373" s="143" t="s">
        <v>3149</v>
      </c>
    </row>
    <row r="374" spans="2:65" s="12" customFormat="1" ht="11.25">
      <c r="B374" s="152"/>
      <c r="D374" s="146" t="s">
        <v>253</v>
      </c>
      <c r="E374" s="153" t="s">
        <v>1</v>
      </c>
      <c r="F374" s="154" t="s">
        <v>2977</v>
      </c>
      <c r="H374" s="155">
        <v>21</v>
      </c>
      <c r="I374" s="156"/>
      <c r="L374" s="152"/>
      <c r="M374" s="157"/>
      <c r="T374" s="158"/>
      <c r="AT374" s="153" t="s">
        <v>253</v>
      </c>
      <c r="AU374" s="153" t="s">
        <v>96</v>
      </c>
      <c r="AV374" s="12" t="s">
        <v>96</v>
      </c>
      <c r="AW374" s="12" t="s">
        <v>40</v>
      </c>
      <c r="AX374" s="12" t="s">
        <v>87</v>
      </c>
      <c r="AY374" s="153" t="s">
        <v>245</v>
      </c>
    </row>
    <row r="375" spans="2:65" s="13" customFormat="1" ht="11.25">
      <c r="B375" s="159"/>
      <c r="D375" s="146" t="s">
        <v>253</v>
      </c>
      <c r="E375" s="160" t="s">
        <v>1</v>
      </c>
      <c r="F375" s="161" t="s">
        <v>275</v>
      </c>
      <c r="H375" s="162">
        <v>21</v>
      </c>
      <c r="I375" s="163"/>
      <c r="L375" s="159"/>
      <c r="M375" s="164"/>
      <c r="T375" s="165"/>
      <c r="AT375" s="160" t="s">
        <v>253</v>
      </c>
      <c r="AU375" s="160" t="s">
        <v>96</v>
      </c>
      <c r="AV375" s="13" t="s">
        <v>251</v>
      </c>
      <c r="AW375" s="13" t="s">
        <v>40</v>
      </c>
      <c r="AX375" s="13" t="s">
        <v>94</v>
      </c>
      <c r="AY375" s="160" t="s">
        <v>245</v>
      </c>
    </row>
    <row r="376" spans="2:65" s="10" customFormat="1" ht="22.9" customHeight="1">
      <c r="B376" s="122"/>
      <c r="D376" s="123" t="s">
        <v>86</v>
      </c>
      <c r="E376" s="175" t="s">
        <v>3150</v>
      </c>
      <c r="F376" s="175" t="s">
        <v>3151</v>
      </c>
      <c r="I376" s="125"/>
      <c r="J376" s="176">
        <f>BK376</f>
        <v>0</v>
      </c>
      <c r="L376" s="122"/>
      <c r="M376" s="127"/>
      <c r="P376" s="128">
        <f>SUM(P377:P378)</f>
        <v>0</v>
      </c>
      <c r="R376" s="128">
        <f>SUM(R377:R378)</f>
        <v>0</v>
      </c>
      <c r="T376" s="129">
        <f>SUM(T377:T378)</f>
        <v>0</v>
      </c>
      <c r="AR376" s="123" t="s">
        <v>114</v>
      </c>
      <c r="AT376" s="130" t="s">
        <v>86</v>
      </c>
      <c r="AU376" s="130" t="s">
        <v>94</v>
      </c>
      <c r="AY376" s="123" t="s">
        <v>245</v>
      </c>
      <c r="BK376" s="131">
        <f>SUM(BK377:BK378)</f>
        <v>0</v>
      </c>
    </row>
    <row r="377" spans="2:65" s="1" customFormat="1" ht="16.5" customHeight="1">
      <c r="B377" s="33"/>
      <c r="C377" s="132" t="s">
        <v>600</v>
      </c>
      <c r="D377" s="132" t="s">
        <v>246</v>
      </c>
      <c r="E377" s="133" t="s">
        <v>3152</v>
      </c>
      <c r="F377" s="134" t="s">
        <v>3153</v>
      </c>
      <c r="G377" s="135" t="s">
        <v>271</v>
      </c>
      <c r="H377" s="136">
        <v>330</v>
      </c>
      <c r="I377" s="137"/>
      <c r="J377" s="138">
        <f>ROUND(I377*H377,2)</f>
        <v>0</v>
      </c>
      <c r="K377" s="134" t="s">
        <v>266</v>
      </c>
      <c r="L377" s="33"/>
      <c r="M377" s="139" t="s">
        <v>1</v>
      </c>
      <c r="N377" s="140" t="s">
        <v>52</v>
      </c>
      <c r="P377" s="141">
        <f>O377*H377</f>
        <v>0</v>
      </c>
      <c r="Q377" s="141">
        <v>0</v>
      </c>
      <c r="R377" s="141">
        <f>Q377*H377</f>
        <v>0</v>
      </c>
      <c r="S377" s="141">
        <v>0</v>
      </c>
      <c r="T377" s="142">
        <f>S377*H377</f>
        <v>0</v>
      </c>
      <c r="AR377" s="143" t="s">
        <v>585</v>
      </c>
      <c r="AT377" s="143" t="s">
        <v>246</v>
      </c>
      <c r="AU377" s="143" t="s">
        <v>96</v>
      </c>
      <c r="AY377" s="17" t="s">
        <v>245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7" t="s">
        <v>94</v>
      </c>
      <c r="BK377" s="144">
        <f>ROUND(I377*H377,2)</f>
        <v>0</v>
      </c>
      <c r="BL377" s="17" t="s">
        <v>585</v>
      </c>
      <c r="BM377" s="143" t="s">
        <v>3154</v>
      </c>
    </row>
    <row r="378" spans="2:65" s="1" customFormat="1" ht="16.5" customHeight="1">
      <c r="B378" s="33"/>
      <c r="C378" s="132" t="s">
        <v>604</v>
      </c>
      <c r="D378" s="132" t="s">
        <v>246</v>
      </c>
      <c r="E378" s="133" t="s">
        <v>3155</v>
      </c>
      <c r="F378" s="134" t="s">
        <v>3156</v>
      </c>
      <c r="G378" s="135" t="s">
        <v>271</v>
      </c>
      <c r="H378" s="136">
        <v>390</v>
      </c>
      <c r="I378" s="137"/>
      <c r="J378" s="138">
        <f>ROUND(I378*H378,2)</f>
        <v>0</v>
      </c>
      <c r="K378" s="134" t="s">
        <v>266</v>
      </c>
      <c r="L378" s="33"/>
      <c r="M378" s="139" t="s">
        <v>1</v>
      </c>
      <c r="N378" s="140" t="s">
        <v>52</v>
      </c>
      <c r="P378" s="141">
        <f>O378*H378</f>
        <v>0</v>
      </c>
      <c r="Q378" s="141">
        <v>0</v>
      </c>
      <c r="R378" s="141">
        <f>Q378*H378</f>
        <v>0</v>
      </c>
      <c r="S378" s="141">
        <v>0</v>
      </c>
      <c r="T378" s="142">
        <f>S378*H378</f>
        <v>0</v>
      </c>
      <c r="AR378" s="143" t="s">
        <v>585</v>
      </c>
      <c r="AT378" s="143" t="s">
        <v>246</v>
      </c>
      <c r="AU378" s="143" t="s">
        <v>96</v>
      </c>
      <c r="AY378" s="17" t="s">
        <v>245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94</v>
      </c>
      <c r="BK378" s="144">
        <f>ROUND(I378*H378,2)</f>
        <v>0</v>
      </c>
      <c r="BL378" s="17" t="s">
        <v>585</v>
      </c>
      <c r="BM378" s="143" t="s">
        <v>3157</v>
      </c>
    </row>
    <row r="379" spans="2:65" s="10" customFormat="1" ht="22.9" customHeight="1">
      <c r="B379" s="122"/>
      <c r="D379" s="123" t="s">
        <v>86</v>
      </c>
      <c r="E379" s="175" t="s">
        <v>3158</v>
      </c>
      <c r="F379" s="175" t="s">
        <v>3159</v>
      </c>
      <c r="I379" s="125"/>
      <c r="J379" s="176">
        <f>BK379</f>
        <v>0</v>
      </c>
      <c r="L379" s="122"/>
      <c r="M379" s="127"/>
      <c r="P379" s="128">
        <f>SUM(P380:P382)</f>
        <v>0</v>
      </c>
      <c r="R379" s="128">
        <f>SUM(R380:R382)</f>
        <v>0</v>
      </c>
      <c r="T379" s="129">
        <f>SUM(T380:T382)</f>
        <v>0</v>
      </c>
      <c r="AR379" s="123" t="s">
        <v>114</v>
      </c>
      <c r="AT379" s="130" t="s">
        <v>86</v>
      </c>
      <c r="AU379" s="130" t="s">
        <v>94</v>
      </c>
      <c r="AY379" s="123" t="s">
        <v>245</v>
      </c>
      <c r="BK379" s="131">
        <f>SUM(BK380:BK382)</f>
        <v>0</v>
      </c>
    </row>
    <row r="380" spans="2:65" s="1" customFormat="1" ht="24.2" customHeight="1">
      <c r="B380" s="33"/>
      <c r="C380" s="132" t="s">
        <v>608</v>
      </c>
      <c r="D380" s="132" t="s">
        <v>246</v>
      </c>
      <c r="E380" s="133" t="s">
        <v>3160</v>
      </c>
      <c r="F380" s="134" t="s">
        <v>3161</v>
      </c>
      <c r="G380" s="135" t="s">
        <v>271</v>
      </c>
      <c r="H380" s="136">
        <v>720</v>
      </c>
      <c r="I380" s="137"/>
      <c r="J380" s="138">
        <f>ROUND(I380*H380,2)</f>
        <v>0</v>
      </c>
      <c r="K380" s="134" t="s">
        <v>266</v>
      </c>
      <c r="L380" s="33"/>
      <c r="M380" s="139" t="s">
        <v>1</v>
      </c>
      <c r="N380" s="140" t="s">
        <v>52</v>
      </c>
      <c r="P380" s="141">
        <f>O380*H380</f>
        <v>0</v>
      </c>
      <c r="Q380" s="141">
        <v>0</v>
      </c>
      <c r="R380" s="141">
        <f>Q380*H380</f>
        <v>0</v>
      </c>
      <c r="S380" s="141">
        <v>0</v>
      </c>
      <c r="T380" s="142">
        <f>S380*H380</f>
        <v>0</v>
      </c>
      <c r="AR380" s="143" t="s">
        <v>585</v>
      </c>
      <c r="AT380" s="143" t="s">
        <v>246</v>
      </c>
      <c r="AU380" s="143" t="s">
        <v>96</v>
      </c>
      <c r="AY380" s="17" t="s">
        <v>245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94</v>
      </c>
      <c r="BK380" s="144">
        <f>ROUND(I380*H380,2)</f>
        <v>0</v>
      </c>
      <c r="BL380" s="17" t="s">
        <v>585</v>
      </c>
      <c r="BM380" s="143" t="s">
        <v>3162</v>
      </c>
    </row>
    <row r="381" spans="2:65" s="12" customFormat="1" ht="11.25">
      <c r="B381" s="152"/>
      <c r="D381" s="146" t="s">
        <v>253</v>
      </c>
      <c r="E381" s="153" t="s">
        <v>1</v>
      </c>
      <c r="F381" s="154" t="s">
        <v>3163</v>
      </c>
      <c r="H381" s="155">
        <v>720</v>
      </c>
      <c r="I381" s="156"/>
      <c r="L381" s="152"/>
      <c r="M381" s="157"/>
      <c r="T381" s="158"/>
      <c r="AT381" s="153" t="s">
        <v>253</v>
      </c>
      <c r="AU381" s="153" t="s">
        <v>96</v>
      </c>
      <c r="AV381" s="12" t="s">
        <v>96</v>
      </c>
      <c r="AW381" s="12" t="s">
        <v>40</v>
      </c>
      <c r="AX381" s="12" t="s">
        <v>87</v>
      </c>
      <c r="AY381" s="153" t="s">
        <v>245</v>
      </c>
    </row>
    <row r="382" spans="2:65" s="13" customFormat="1" ht="11.25">
      <c r="B382" s="159"/>
      <c r="D382" s="146" t="s">
        <v>253</v>
      </c>
      <c r="E382" s="160" t="s">
        <v>1</v>
      </c>
      <c r="F382" s="161" t="s">
        <v>275</v>
      </c>
      <c r="H382" s="162">
        <v>720</v>
      </c>
      <c r="I382" s="163"/>
      <c r="L382" s="159"/>
      <c r="M382" s="164"/>
      <c r="T382" s="165"/>
      <c r="AT382" s="160" t="s">
        <v>253</v>
      </c>
      <c r="AU382" s="160" t="s">
        <v>96</v>
      </c>
      <c r="AV382" s="13" t="s">
        <v>251</v>
      </c>
      <c r="AW382" s="13" t="s">
        <v>40</v>
      </c>
      <c r="AX382" s="13" t="s">
        <v>94</v>
      </c>
      <c r="AY382" s="160" t="s">
        <v>245</v>
      </c>
    </row>
    <row r="383" spans="2:65" s="10" customFormat="1" ht="22.9" customHeight="1">
      <c r="B383" s="122"/>
      <c r="D383" s="123" t="s">
        <v>86</v>
      </c>
      <c r="E383" s="175" t="s">
        <v>3164</v>
      </c>
      <c r="F383" s="175" t="s">
        <v>3165</v>
      </c>
      <c r="I383" s="125"/>
      <c r="J383" s="176">
        <f>BK383</f>
        <v>0</v>
      </c>
      <c r="L383" s="122"/>
      <c r="M383" s="127"/>
      <c r="P383" s="128">
        <f>SUM(P384:P386)</f>
        <v>0</v>
      </c>
      <c r="R383" s="128">
        <f>SUM(R384:R386)</f>
        <v>0</v>
      </c>
      <c r="T383" s="129">
        <f>SUM(T384:T386)</f>
        <v>0</v>
      </c>
      <c r="AR383" s="123" t="s">
        <v>114</v>
      </c>
      <c r="AT383" s="130" t="s">
        <v>86</v>
      </c>
      <c r="AU383" s="130" t="s">
        <v>94</v>
      </c>
      <c r="AY383" s="123" t="s">
        <v>245</v>
      </c>
      <c r="BK383" s="131">
        <f>SUM(BK384:BK386)</f>
        <v>0</v>
      </c>
    </row>
    <row r="384" spans="2:65" s="1" customFormat="1" ht="21.75" customHeight="1">
      <c r="B384" s="33"/>
      <c r="C384" s="132" t="s">
        <v>612</v>
      </c>
      <c r="D384" s="132" t="s">
        <v>246</v>
      </c>
      <c r="E384" s="133" t="s">
        <v>3166</v>
      </c>
      <c r="F384" s="134" t="s">
        <v>3167</v>
      </c>
      <c r="G384" s="135" t="s">
        <v>271</v>
      </c>
      <c r="H384" s="136">
        <v>720</v>
      </c>
      <c r="I384" s="137"/>
      <c r="J384" s="138">
        <f>ROUND(I384*H384,2)</f>
        <v>0</v>
      </c>
      <c r="K384" s="134" t="s">
        <v>266</v>
      </c>
      <c r="L384" s="33"/>
      <c r="M384" s="139" t="s">
        <v>1</v>
      </c>
      <c r="N384" s="140" t="s">
        <v>52</v>
      </c>
      <c r="P384" s="141">
        <f>O384*H384</f>
        <v>0</v>
      </c>
      <c r="Q384" s="141">
        <v>0</v>
      </c>
      <c r="R384" s="141">
        <f>Q384*H384</f>
        <v>0</v>
      </c>
      <c r="S384" s="141">
        <v>0</v>
      </c>
      <c r="T384" s="142">
        <f>S384*H384</f>
        <v>0</v>
      </c>
      <c r="AR384" s="143" t="s">
        <v>585</v>
      </c>
      <c r="AT384" s="143" t="s">
        <v>246</v>
      </c>
      <c r="AU384" s="143" t="s">
        <v>96</v>
      </c>
      <c r="AY384" s="17" t="s">
        <v>245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94</v>
      </c>
      <c r="BK384" s="144">
        <f>ROUND(I384*H384,2)</f>
        <v>0</v>
      </c>
      <c r="BL384" s="17" t="s">
        <v>585</v>
      </c>
      <c r="BM384" s="143" t="s">
        <v>3168</v>
      </c>
    </row>
    <row r="385" spans="2:65" s="12" customFormat="1" ht="11.25">
      <c r="B385" s="152"/>
      <c r="D385" s="146" t="s">
        <v>253</v>
      </c>
      <c r="E385" s="153" t="s">
        <v>1</v>
      </c>
      <c r="F385" s="154" t="s">
        <v>3163</v>
      </c>
      <c r="H385" s="155">
        <v>720</v>
      </c>
      <c r="I385" s="156"/>
      <c r="L385" s="152"/>
      <c r="M385" s="157"/>
      <c r="T385" s="158"/>
      <c r="AT385" s="153" t="s">
        <v>253</v>
      </c>
      <c r="AU385" s="153" t="s">
        <v>96</v>
      </c>
      <c r="AV385" s="12" t="s">
        <v>96</v>
      </c>
      <c r="AW385" s="12" t="s">
        <v>40</v>
      </c>
      <c r="AX385" s="12" t="s">
        <v>87</v>
      </c>
      <c r="AY385" s="153" t="s">
        <v>245</v>
      </c>
    </row>
    <row r="386" spans="2:65" s="13" customFormat="1" ht="11.25">
      <c r="B386" s="159"/>
      <c r="D386" s="146" t="s">
        <v>253</v>
      </c>
      <c r="E386" s="160" t="s">
        <v>1</v>
      </c>
      <c r="F386" s="161" t="s">
        <v>275</v>
      </c>
      <c r="H386" s="162">
        <v>720</v>
      </c>
      <c r="I386" s="163"/>
      <c r="L386" s="159"/>
      <c r="M386" s="164"/>
      <c r="T386" s="165"/>
      <c r="AT386" s="160" t="s">
        <v>253</v>
      </c>
      <c r="AU386" s="160" t="s">
        <v>96</v>
      </c>
      <c r="AV386" s="13" t="s">
        <v>251</v>
      </c>
      <c r="AW386" s="13" t="s">
        <v>40</v>
      </c>
      <c r="AX386" s="13" t="s">
        <v>94</v>
      </c>
      <c r="AY386" s="160" t="s">
        <v>245</v>
      </c>
    </row>
    <row r="387" spans="2:65" s="10" customFormat="1" ht="22.9" customHeight="1">
      <c r="B387" s="122"/>
      <c r="D387" s="123" t="s">
        <v>86</v>
      </c>
      <c r="E387" s="175" t="s">
        <v>3169</v>
      </c>
      <c r="F387" s="175" t="s">
        <v>3170</v>
      </c>
      <c r="I387" s="125"/>
      <c r="J387" s="176">
        <f>BK387</f>
        <v>0</v>
      </c>
      <c r="L387" s="122"/>
      <c r="M387" s="127"/>
      <c r="P387" s="128">
        <f>SUM(P388:P390)</f>
        <v>0</v>
      </c>
      <c r="R387" s="128">
        <f>SUM(R388:R390)</f>
        <v>0</v>
      </c>
      <c r="T387" s="129">
        <f>SUM(T388:T390)</f>
        <v>0</v>
      </c>
      <c r="AR387" s="123" t="s">
        <v>114</v>
      </c>
      <c r="AT387" s="130" t="s">
        <v>86</v>
      </c>
      <c r="AU387" s="130" t="s">
        <v>94</v>
      </c>
      <c r="AY387" s="123" t="s">
        <v>245</v>
      </c>
      <c r="BK387" s="131">
        <f>SUM(BK388:BK390)</f>
        <v>0</v>
      </c>
    </row>
    <row r="388" spans="2:65" s="1" customFormat="1" ht="16.5" customHeight="1">
      <c r="B388" s="33"/>
      <c r="C388" s="132" t="s">
        <v>616</v>
      </c>
      <c r="D388" s="132" t="s">
        <v>246</v>
      </c>
      <c r="E388" s="133" t="s">
        <v>3171</v>
      </c>
      <c r="F388" s="134" t="s">
        <v>3172</v>
      </c>
      <c r="G388" s="135" t="s">
        <v>271</v>
      </c>
      <c r="H388" s="136">
        <v>720</v>
      </c>
      <c r="I388" s="137"/>
      <c r="J388" s="138">
        <f>ROUND(I388*H388,2)</f>
        <v>0</v>
      </c>
      <c r="K388" s="134" t="s">
        <v>266</v>
      </c>
      <c r="L388" s="33"/>
      <c r="M388" s="139" t="s">
        <v>1</v>
      </c>
      <c r="N388" s="140" t="s">
        <v>52</v>
      </c>
      <c r="P388" s="141">
        <f>O388*H388</f>
        <v>0</v>
      </c>
      <c r="Q388" s="141">
        <v>0</v>
      </c>
      <c r="R388" s="141">
        <f>Q388*H388</f>
        <v>0</v>
      </c>
      <c r="S388" s="141">
        <v>0</v>
      </c>
      <c r="T388" s="142">
        <f>S388*H388</f>
        <v>0</v>
      </c>
      <c r="AR388" s="143" t="s">
        <v>585</v>
      </c>
      <c r="AT388" s="143" t="s">
        <v>246</v>
      </c>
      <c r="AU388" s="143" t="s">
        <v>96</v>
      </c>
      <c r="AY388" s="17" t="s">
        <v>245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94</v>
      </c>
      <c r="BK388" s="144">
        <f>ROUND(I388*H388,2)</f>
        <v>0</v>
      </c>
      <c r="BL388" s="17" t="s">
        <v>585</v>
      </c>
      <c r="BM388" s="143" t="s">
        <v>3173</v>
      </c>
    </row>
    <row r="389" spans="2:65" s="12" customFormat="1" ht="11.25">
      <c r="B389" s="152"/>
      <c r="D389" s="146" t="s">
        <v>253</v>
      </c>
      <c r="E389" s="153" t="s">
        <v>1</v>
      </c>
      <c r="F389" s="154" t="s">
        <v>3163</v>
      </c>
      <c r="H389" s="155">
        <v>720</v>
      </c>
      <c r="I389" s="156"/>
      <c r="L389" s="152"/>
      <c r="M389" s="157"/>
      <c r="T389" s="158"/>
      <c r="AT389" s="153" t="s">
        <v>253</v>
      </c>
      <c r="AU389" s="153" t="s">
        <v>96</v>
      </c>
      <c r="AV389" s="12" t="s">
        <v>96</v>
      </c>
      <c r="AW389" s="12" t="s">
        <v>40</v>
      </c>
      <c r="AX389" s="12" t="s">
        <v>87</v>
      </c>
      <c r="AY389" s="153" t="s">
        <v>245</v>
      </c>
    </row>
    <row r="390" spans="2:65" s="13" customFormat="1" ht="11.25">
      <c r="B390" s="159"/>
      <c r="D390" s="146" t="s">
        <v>253</v>
      </c>
      <c r="E390" s="160" t="s">
        <v>1</v>
      </c>
      <c r="F390" s="161" t="s">
        <v>275</v>
      </c>
      <c r="H390" s="162">
        <v>720</v>
      </c>
      <c r="I390" s="163"/>
      <c r="L390" s="159"/>
      <c r="M390" s="164"/>
      <c r="T390" s="165"/>
      <c r="AT390" s="160" t="s">
        <v>253</v>
      </c>
      <c r="AU390" s="160" t="s">
        <v>96</v>
      </c>
      <c r="AV390" s="13" t="s">
        <v>251</v>
      </c>
      <c r="AW390" s="13" t="s">
        <v>40</v>
      </c>
      <c r="AX390" s="13" t="s">
        <v>94</v>
      </c>
      <c r="AY390" s="160" t="s">
        <v>245</v>
      </c>
    </row>
    <row r="391" spans="2:65" s="10" customFormat="1" ht="22.9" customHeight="1">
      <c r="B391" s="122"/>
      <c r="D391" s="123" t="s">
        <v>86</v>
      </c>
      <c r="E391" s="175" t="s">
        <v>3174</v>
      </c>
      <c r="F391" s="175" t="s">
        <v>3175</v>
      </c>
      <c r="I391" s="125"/>
      <c r="J391" s="176">
        <f>BK391</f>
        <v>0</v>
      </c>
      <c r="L391" s="122"/>
      <c r="M391" s="127"/>
      <c r="P391" s="128">
        <f>SUM(P392:P393)</f>
        <v>0</v>
      </c>
      <c r="R391" s="128">
        <f>SUM(R392:R393)</f>
        <v>0</v>
      </c>
      <c r="T391" s="129">
        <f>SUM(T392:T393)</f>
        <v>0</v>
      </c>
      <c r="AR391" s="123" t="s">
        <v>114</v>
      </c>
      <c r="AT391" s="130" t="s">
        <v>86</v>
      </c>
      <c r="AU391" s="130" t="s">
        <v>94</v>
      </c>
      <c r="AY391" s="123" t="s">
        <v>245</v>
      </c>
      <c r="BK391" s="131">
        <f>SUM(BK392:BK393)</f>
        <v>0</v>
      </c>
    </row>
    <row r="392" spans="2:65" s="1" customFormat="1" ht="16.5" customHeight="1">
      <c r="B392" s="33"/>
      <c r="C392" s="132" t="s">
        <v>620</v>
      </c>
      <c r="D392" s="132" t="s">
        <v>246</v>
      </c>
      <c r="E392" s="133" t="s">
        <v>3176</v>
      </c>
      <c r="F392" s="134" t="s">
        <v>3153</v>
      </c>
      <c r="G392" s="135" t="s">
        <v>271</v>
      </c>
      <c r="H392" s="136">
        <v>720</v>
      </c>
      <c r="I392" s="137"/>
      <c r="J392" s="138">
        <f>ROUND(I392*H392,2)</f>
        <v>0</v>
      </c>
      <c r="K392" s="134" t="s">
        <v>266</v>
      </c>
      <c r="L392" s="33"/>
      <c r="M392" s="139" t="s">
        <v>1</v>
      </c>
      <c r="N392" s="140" t="s">
        <v>52</v>
      </c>
      <c r="P392" s="141">
        <f>O392*H392</f>
        <v>0</v>
      </c>
      <c r="Q392" s="141">
        <v>0</v>
      </c>
      <c r="R392" s="141">
        <f>Q392*H392</f>
        <v>0</v>
      </c>
      <c r="S392" s="141">
        <v>0</v>
      </c>
      <c r="T392" s="142">
        <f>S392*H392</f>
        <v>0</v>
      </c>
      <c r="AR392" s="143" t="s">
        <v>585</v>
      </c>
      <c r="AT392" s="143" t="s">
        <v>246</v>
      </c>
      <c r="AU392" s="143" t="s">
        <v>96</v>
      </c>
      <c r="AY392" s="17" t="s">
        <v>245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7" t="s">
        <v>94</v>
      </c>
      <c r="BK392" s="144">
        <f>ROUND(I392*H392,2)</f>
        <v>0</v>
      </c>
      <c r="BL392" s="17" t="s">
        <v>585</v>
      </c>
      <c r="BM392" s="143" t="s">
        <v>3177</v>
      </c>
    </row>
    <row r="393" spans="2:65" s="1" customFormat="1" ht="16.5" customHeight="1">
      <c r="B393" s="33"/>
      <c r="C393" s="132" t="s">
        <v>624</v>
      </c>
      <c r="D393" s="132" t="s">
        <v>246</v>
      </c>
      <c r="E393" s="133" t="s">
        <v>3178</v>
      </c>
      <c r="F393" s="134" t="s">
        <v>3156</v>
      </c>
      <c r="G393" s="135" t="s">
        <v>271</v>
      </c>
      <c r="H393" s="136">
        <v>390</v>
      </c>
      <c r="I393" s="137"/>
      <c r="J393" s="138">
        <f>ROUND(I393*H393,2)</f>
        <v>0</v>
      </c>
      <c r="K393" s="134" t="s">
        <v>266</v>
      </c>
      <c r="L393" s="33"/>
      <c r="M393" s="139" t="s">
        <v>1</v>
      </c>
      <c r="N393" s="140" t="s">
        <v>52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585</v>
      </c>
      <c r="AT393" s="143" t="s">
        <v>246</v>
      </c>
      <c r="AU393" s="143" t="s">
        <v>96</v>
      </c>
      <c r="AY393" s="17" t="s">
        <v>245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94</v>
      </c>
      <c r="BK393" s="144">
        <f>ROUND(I393*H393,2)</f>
        <v>0</v>
      </c>
      <c r="BL393" s="17" t="s">
        <v>585</v>
      </c>
      <c r="BM393" s="143" t="s">
        <v>3179</v>
      </c>
    </row>
    <row r="394" spans="2:65" s="10" customFormat="1" ht="22.9" customHeight="1">
      <c r="B394" s="122"/>
      <c r="D394" s="123" t="s">
        <v>86</v>
      </c>
      <c r="E394" s="175" t="s">
        <v>3180</v>
      </c>
      <c r="F394" s="175" t="s">
        <v>3181</v>
      </c>
      <c r="I394" s="125"/>
      <c r="J394" s="176">
        <f>BK394</f>
        <v>0</v>
      </c>
      <c r="L394" s="122"/>
      <c r="M394" s="127"/>
      <c r="P394" s="128">
        <f>SUM(P395:P397)</f>
        <v>0</v>
      </c>
      <c r="R394" s="128">
        <f>SUM(R395:R397)</f>
        <v>0</v>
      </c>
      <c r="T394" s="129">
        <f>SUM(T395:T397)</f>
        <v>0</v>
      </c>
      <c r="AR394" s="123" t="s">
        <v>114</v>
      </c>
      <c r="AT394" s="130" t="s">
        <v>86</v>
      </c>
      <c r="AU394" s="130" t="s">
        <v>94</v>
      </c>
      <c r="AY394" s="123" t="s">
        <v>245</v>
      </c>
      <c r="BK394" s="131">
        <f>SUM(BK395:BK397)</f>
        <v>0</v>
      </c>
    </row>
    <row r="395" spans="2:65" s="1" customFormat="1" ht="16.5" customHeight="1">
      <c r="B395" s="33"/>
      <c r="C395" s="132" t="s">
        <v>632</v>
      </c>
      <c r="D395" s="132" t="s">
        <v>246</v>
      </c>
      <c r="E395" s="133" t="s">
        <v>3182</v>
      </c>
      <c r="F395" s="134" t="s">
        <v>3183</v>
      </c>
      <c r="G395" s="135" t="s">
        <v>350</v>
      </c>
      <c r="H395" s="136">
        <v>6</v>
      </c>
      <c r="I395" s="137"/>
      <c r="J395" s="138">
        <f>ROUND(I395*H395,2)</f>
        <v>0</v>
      </c>
      <c r="K395" s="134" t="s">
        <v>266</v>
      </c>
      <c r="L395" s="33"/>
      <c r="M395" s="139" t="s">
        <v>1</v>
      </c>
      <c r="N395" s="140" t="s">
        <v>52</v>
      </c>
      <c r="P395" s="141">
        <f>O395*H395</f>
        <v>0</v>
      </c>
      <c r="Q395" s="141">
        <v>0</v>
      </c>
      <c r="R395" s="141">
        <f>Q395*H395</f>
        <v>0</v>
      </c>
      <c r="S395" s="141">
        <v>0</v>
      </c>
      <c r="T395" s="142">
        <f>S395*H395</f>
        <v>0</v>
      </c>
      <c r="AR395" s="143" t="s">
        <v>585</v>
      </c>
      <c r="AT395" s="143" t="s">
        <v>246</v>
      </c>
      <c r="AU395" s="143" t="s">
        <v>96</v>
      </c>
      <c r="AY395" s="17" t="s">
        <v>245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7" t="s">
        <v>94</v>
      </c>
      <c r="BK395" s="144">
        <f>ROUND(I395*H395,2)</f>
        <v>0</v>
      </c>
      <c r="BL395" s="17" t="s">
        <v>585</v>
      </c>
      <c r="BM395" s="143" t="s">
        <v>3184</v>
      </c>
    </row>
    <row r="396" spans="2:65" s="12" customFormat="1" ht="11.25">
      <c r="B396" s="152"/>
      <c r="D396" s="146" t="s">
        <v>253</v>
      </c>
      <c r="E396" s="153" t="s">
        <v>1</v>
      </c>
      <c r="F396" s="154" t="s">
        <v>3185</v>
      </c>
      <c r="H396" s="155">
        <v>6</v>
      </c>
      <c r="I396" s="156"/>
      <c r="L396" s="152"/>
      <c r="M396" s="157"/>
      <c r="T396" s="158"/>
      <c r="AT396" s="153" t="s">
        <v>253</v>
      </c>
      <c r="AU396" s="153" t="s">
        <v>96</v>
      </c>
      <c r="AV396" s="12" t="s">
        <v>96</v>
      </c>
      <c r="AW396" s="12" t="s">
        <v>40</v>
      </c>
      <c r="AX396" s="12" t="s">
        <v>87</v>
      </c>
      <c r="AY396" s="153" t="s">
        <v>245</v>
      </c>
    </row>
    <row r="397" spans="2:65" s="13" customFormat="1" ht="11.25">
      <c r="B397" s="159"/>
      <c r="D397" s="146" t="s">
        <v>253</v>
      </c>
      <c r="E397" s="160" t="s">
        <v>1</v>
      </c>
      <c r="F397" s="161" t="s">
        <v>275</v>
      </c>
      <c r="H397" s="162">
        <v>6</v>
      </c>
      <c r="I397" s="163"/>
      <c r="L397" s="159"/>
      <c r="M397" s="164"/>
      <c r="T397" s="165"/>
      <c r="AT397" s="160" t="s">
        <v>253</v>
      </c>
      <c r="AU397" s="160" t="s">
        <v>96</v>
      </c>
      <c r="AV397" s="13" t="s">
        <v>251</v>
      </c>
      <c r="AW397" s="13" t="s">
        <v>40</v>
      </c>
      <c r="AX397" s="13" t="s">
        <v>94</v>
      </c>
      <c r="AY397" s="160" t="s">
        <v>245</v>
      </c>
    </row>
    <row r="398" spans="2:65" s="10" customFormat="1" ht="22.9" customHeight="1">
      <c r="B398" s="122"/>
      <c r="D398" s="123" t="s">
        <v>86</v>
      </c>
      <c r="E398" s="175" t="s">
        <v>3186</v>
      </c>
      <c r="F398" s="175" t="s">
        <v>3187</v>
      </c>
      <c r="I398" s="125"/>
      <c r="J398" s="176">
        <f>BK398</f>
        <v>0</v>
      </c>
      <c r="L398" s="122"/>
      <c r="M398" s="127"/>
      <c r="P398" s="128">
        <f>SUM(P399:P401)</f>
        <v>0</v>
      </c>
      <c r="R398" s="128">
        <f>SUM(R399:R401)</f>
        <v>0</v>
      </c>
      <c r="T398" s="129">
        <f>SUM(T399:T401)</f>
        <v>0</v>
      </c>
      <c r="AR398" s="123" t="s">
        <v>114</v>
      </c>
      <c r="AT398" s="130" t="s">
        <v>86</v>
      </c>
      <c r="AU398" s="130" t="s">
        <v>94</v>
      </c>
      <c r="AY398" s="123" t="s">
        <v>245</v>
      </c>
      <c r="BK398" s="131">
        <f>SUM(BK399:BK401)</f>
        <v>0</v>
      </c>
    </row>
    <row r="399" spans="2:65" s="1" customFormat="1" ht="16.5" customHeight="1">
      <c r="B399" s="33"/>
      <c r="C399" s="132" t="s">
        <v>636</v>
      </c>
      <c r="D399" s="132" t="s">
        <v>246</v>
      </c>
      <c r="E399" s="133" t="s">
        <v>3188</v>
      </c>
      <c r="F399" s="134" t="s">
        <v>3189</v>
      </c>
      <c r="G399" s="135" t="s">
        <v>271</v>
      </c>
      <c r="H399" s="136">
        <v>6</v>
      </c>
      <c r="I399" s="137"/>
      <c r="J399" s="138">
        <f>ROUND(I399*H399,2)</f>
        <v>0</v>
      </c>
      <c r="K399" s="134" t="s">
        <v>266</v>
      </c>
      <c r="L399" s="33"/>
      <c r="M399" s="139" t="s">
        <v>1</v>
      </c>
      <c r="N399" s="140" t="s">
        <v>52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585</v>
      </c>
      <c r="AT399" s="143" t="s">
        <v>246</v>
      </c>
      <c r="AU399" s="143" t="s">
        <v>96</v>
      </c>
      <c r="AY399" s="17" t="s">
        <v>245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94</v>
      </c>
      <c r="BK399" s="144">
        <f>ROUND(I399*H399,2)</f>
        <v>0</v>
      </c>
      <c r="BL399" s="17" t="s">
        <v>585</v>
      </c>
      <c r="BM399" s="143" t="s">
        <v>3190</v>
      </c>
    </row>
    <row r="400" spans="2:65" s="12" customFormat="1" ht="11.25">
      <c r="B400" s="152"/>
      <c r="D400" s="146" t="s">
        <v>253</v>
      </c>
      <c r="E400" s="153" t="s">
        <v>1</v>
      </c>
      <c r="F400" s="154" t="s">
        <v>3191</v>
      </c>
      <c r="H400" s="155">
        <v>6</v>
      </c>
      <c r="I400" s="156"/>
      <c r="L400" s="152"/>
      <c r="M400" s="157"/>
      <c r="T400" s="158"/>
      <c r="AT400" s="153" t="s">
        <v>253</v>
      </c>
      <c r="AU400" s="153" t="s">
        <v>96</v>
      </c>
      <c r="AV400" s="12" t="s">
        <v>96</v>
      </c>
      <c r="AW400" s="12" t="s">
        <v>40</v>
      </c>
      <c r="AX400" s="12" t="s">
        <v>87</v>
      </c>
      <c r="AY400" s="153" t="s">
        <v>245</v>
      </c>
    </row>
    <row r="401" spans="2:65" s="13" customFormat="1" ht="11.25">
      <c r="B401" s="159"/>
      <c r="D401" s="146" t="s">
        <v>253</v>
      </c>
      <c r="E401" s="160" t="s">
        <v>1</v>
      </c>
      <c r="F401" s="161" t="s">
        <v>275</v>
      </c>
      <c r="H401" s="162">
        <v>6</v>
      </c>
      <c r="I401" s="163"/>
      <c r="L401" s="159"/>
      <c r="M401" s="164"/>
      <c r="T401" s="165"/>
      <c r="AT401" s="160" t="s">
        <v>253</v>
      </c>
      <c r="AU401" s="160" t="s">
        <v>96</v>
      </c>
      <c r="AV401" s="13" t="s">
        <v>251</v>
      </c>
      <c r="AW401" s="13" t="s">
        <v>40</v>
      </c>
      <c r="AX401" s="13" t="s">
        <v>94</v>
      </c>
      <c r="AY401" s="160" t="s">
        <v>245</v>
      </c>
    </row>
    <row r="402" spans="2:65" s="10" customFormat="1" ht="22.9" customHeight="1">
      <c r="B402" s="122"/>
      <c r="D402" s="123" t="s">
        <v>86</v>
      </c>
      <c r="E402" s="175" t="s">
        <v>3192</v>
      </c>
      <c r="F402" s="175" t="s">
        <v>3193</v>
      </c>
      <c r="I402" s="125"/>
      <c r="J402" s="176">
        <f>BK402</f>
        <v>0</v>
      </c>
      <c r="L402" s="122"/>
      <c r="M402" s="127"/>
      <c r="P402" s="128">
        <f>P403</f>
        <v>0</v>
      </c>
      <c r="R402" s="128">
        <f>R403</f>
        <v>0</v>
      </c>
      <c r="T402" s="129">
        <f>T403</f>
        <v>0</v>
      </c>
      <c r="AR402" s="123" t="s">
        <v>114</v>
      </c>
      <c r="AT402" s="130" t="s">
        <v>86</v>
      </c>
      <c r="AU402" s="130" t="s">
        <v>94</v>
      </c>
      <c r="AY402" s="123" t="s">
        <v>245</v>
      </c>
      <c r="BK402" s="131">
        <f>BK403</f>
        <v>0</v>
      </c>
    </row>
    <row r="403" spans="2:65" s="1" customFormat="1" ht="16.5" customHeight="1">
      <c r="B403" s="33"/>
      <c r="C403" s="132" t="s">
        <v>640</v>
      </c>
      <c r="D403" s="132" t="s">
        <v>246</v>
      </c>
      <c r="E403" s="133" t="s">
        <v>3194</v>
      </c>
      <c r="F403" s="134" t="s">
        <v>3189</v>
      </c>
      <c r="G403" s="135" t="s">
        <v>271</v>
      </c>
      <c r="H403" s="136">
        <v>6</v>
      </c>
      <c r="I403" s="137"/>
      <c r="J403" s="138">
        <f>ROUND(I403*H403,2)</f>
        <v>0</v>
      </c>
      <c r="K403" s="134" t="s">
        <v>266</v>
      </c>
      <c r="L403" s="33"/>
      <c r="M403" s="139" t="s">
        <v>1</v>
      </c>
      <c r="N403" s="140" t="s">
        <v>52</v>
      </c>
      <c r="P403" s="141">
        <f>O403*H403</f>
        <v>0</v>
      </c>
      <c r="Q403" s="141">
        <v>0</v>
      </c>
      <c r="R403" s="141">
        <f>Q403*H403</f>
        <v>0</v>
      </c>
      <c r="S403" s="141">
        <v>0</v>
      </c>
      <c r="T403" s="142">
        <f>S403*H403</f>
        <v>0</v>
      </c>
      <c r="AR403" s="143" t="s">
        <v>585</v>
      </c>
      <c r="AT403" s="143" t="s">
        <v>246</v>
      </c>
      <c r="AU403" s="143" t="s">
        <v>96</v>
      </c>
      <c r="AY403" s="17" t="s">
        <v>245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7" t="s">
        <v>94</v>
      </c>
      <c r="BK403" s="144">
        <f>ROUND(I403*H403,2)</f>
        <v>0</v>
      </c>
      <c r="BL403" s="17" t="s">
        <v>585</v>
      </c>
      <c r="BM403" s="143" t="s">
        <v>3195</v>
      </c>
    </row>
    <row r="404" spans="2:65" s="10" customFormat="1" ht="22.9" customHeight="1">
      <c r="B404" s="122"/>
      <c r="D404" s="123" t="s">
        <v>86</v>
      </c>
      <c r="E404" s="175" t="s">
        <v>3145</v>
      </c>
      <c r="F404" s="175" t="s">
        <v>3146</v>
      </c>
      <c r="I404" s="125"/>
      <c r="J404" s="176">
        <f>BK404</f>
        <v>0</v>
      </c>
      <c r="L404" s="122"/>
      <c r="M404" s="127"/>
      <c r="P404" s="128">
        <f>SUM(P405:P407)</f>
        <v>0</v>
      </c>
      <c r="R404" s="128">
        <f>SUM(R405:R407)</f>
        <v>0</v>
      </c>
      <c r="T404" s="129">
        <f>SUM(T405:T407)</f>
        <v>0</v>
      </c>
      <c r="AR404" s="123" t="s">
        <v>114</v>
      </c>
      <c r="AT404" s="130" t="s">
        <v>86</v>
      </c>
      <c r="AU404" s="130" t="s">
        <v>94</v>
      </c>
      <c r="AY404" s="123" t="s">
        <v>245</v>
      </c>
      <c r="BK404" s="131">
        <f>SUM(BK405:BK407)</f>
        <v>0</v>
      </c>
    </row>
    <row r="405" spans="2:65" s="1" customFormat="1" ht="16.5" customHeight="1">
      <c r="B405" s="33"/>
      <c r="C405" s="132" t="s">
        <v>3196</v>
      </c>
      <c r="D405" s="132" t="s">
        <v>246</v>
      </c>
      <c r="E405" s="133" t="s">
        <v>3197</v>
      </c>
      <c r="F405" s="134" t="s">
        <v>3198</v>
      </c>
      <c r="G405" s="135" t="s">
        <v>350</v>
      </c>
      <c r="H405" s="136">
        <v>6</v>
      </c>
      <c r="I405" s="137"/>
      <c r="J405" s="138">
        <f>ROUND(I405*H405,2)</f>
        <v>0</v>
      </c>
      <c r="K405" s="134" t="s">
        <v>266</v>
      </c>
      <c r="L405" s="33"/>
      <c r="M405" s="139" t="s">
        <v>1</v>
      </c>
      <c r="N405" s="140" t="s">
        <v>52</v>
      </c>
      <c r="P405" s="141">
        <f>O405*H405</f>
        <v>0</v>
      </c>
      <c r="Q405" s="141">
        <v>0</v>
      </c>
      <c r="R405" s="141">
        <f>Q405*H405</f>
        <v>0</v>
      </c>
      <c r="S405" s="141">
        <v>0</v>
      </c>
      <c r="T405" s="142">
        <f>S405*H405</f>
        <v>0</v>
      </c>
      <c r="AR405" s="143" t="s">
        <v>585</v>
      </c>
      <c r="AT405" s="143" t="s">
        <v>246</v>
      </c>
      <c r="AU405" s="143" t="s">
        <v>96</v>
      </c>
      <c r="AY405" s="17" t="s">
        <v>245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7" t="s">
        <v>94</v>
      </c>
      <c r="BK405" s="144">
        <f>ROUND(I405*H405,2)</f>
        <v>0</v>
      </c>
      <c r="BL405" s="17" t="s">
        <v>585</v>
      </c>
      <c r="BM405" s="143" t="s">
        <v>3199</v>
      </c>
    </row>
    <row r="406" spans="2:65" s="12" customFormat="1" ht="11.25">
      <c r="B406" s="152"/>
      <c r="D406" s="146" t="s">
        <v>253</v>
      </c>
      <c r="E406" s="153" t="s">
        <v>1</v>
      </c>
      <c r="F406" s="154" t="s">
        <v>3185</v>
      </c>
      <c r="H406" s="155">
        <v>6</v>
      </c>
      <c r="I406" s="156"/>
      <c r="L406" s="152"/>
      <c r="M406" s="157"/>
      <c r="T406" s="158"/>
      <c r="AT406" s="153" t="s">
        <v>253</v>
      </c>
      <c r="AU406" s="153" t="s">
        <v>96</v>
      </c>
      <c r="AV406" s="12" t="s">
        <v>96</v>
      </c>
      <c r="AW406" s="12" t="s">
        <v>40</v>
      </c>
      <c r="AX406" s="12" t="s">
        <v>87</v>
      </c>
      <c r="AY406" s="153" t="s">
        <v>245</v>
      </c>
    </row>
    <row r="407" spans="2:65" s="13" customFormat="1" ht="11.25">
      <c r="B407" s="159"/>
      <c r="D407" s="146" t="s">
        <v>253</v>
      </c>
      <c r="E407" s="160" t="s">
        <v>1</v>
      </c>
      <c r="F407" s="161" t="s">
        <v>275</v>
      </c>
      <c r="H407" s="162">
        <v>6</v>
      </c>
      <c r="I407" s="163"/>
      <c r="L407" s="159"/>
      <c r="M407" s="164"/>
      <c r="T407" s="165"/>
      <c r="AT407" s="160" t="s">
        <v>253</v>
      </c>
      <c r="AU407" s="160" t="s">
        <v>96</v>
      </c>
      <c r="AV407" s="13" t="s">
        <v>251</v>
      </c>
      <c r="AW407" s="13" t="s">
        <v>40</v>
      </c>
      <c r="AX407" s="13" t="s">
        <v>94</v>
      </c>
      <c r="AY407" s="160" t="s">
        <v>245</v>
      </c>
    </row>
    <row r="408" spans="2:65" s="10" customFormat="1" ht="22.9" customHeight="1">
      <c r="B408" s="122"/>
      <c r="D408" s="123" t="s">
        <v>86</v>
      </c>
      <c r="E408" s="175" t="s">
        <v>3200</v>
      </c>
      <c r="F408" s="175" t="s">
        <v>3201</v>
      </c>
      <c r="I408" s="125"/>
      <c r="J408" s="176">
        <f>BK408</f>
        <v>0</v>
      </c>
      <c r="L408" s="122"/>
      <c r="M408" s="127"/>
      <c r="P408" s="128">
        <f>SUM(P409:P411)</f>
        <v>0</v>
      </c>
      <c r="R408" s="128">
        <f>SUM(R409:R411)</f>
        <v>0</v>
      </c>
      <c r="T408" s="129">
        <f>SUM(T409:T411)</f>
        <v>0</v>
      </c>
      <c r="AR408" s="123" t="s">
        <v>114</v>
      </c>
      <c r="AT408" s="130" t="s">
        <v>86</v>
      </c>
      <c r="AU408" s="130" t="s">
        <v>94</v>
      </c>
      <c r="AY408" s="123" t="s">
        <v>245</v>
      </c>
      <c r="BK408" s="131">
        <f>SUM(BK409:BK411)</f>
        <v>0</v>
      </c>
    </row>
    <row r="409" spans="2:65" s="1" customFormat="1" ht="16.5" customHeight="1">
      <c r="B409" s="33"/>
      <c r="C409" s="132" t="s">
        <v>3026</v>
      </c>
      <c r="D409" s="132" t="s">
        <v>246</v>
      </c>
      <c r="E409" s="133" t="s">
        <v>3202</v>
      </c>
      <c r="F409" s="134" t="s">
        <v>3203</v>
      </c>
      <c r="G409" s="135" t="s">
        <v>271</v>
      </c>
      <c r="H409" s="136">
        <v>22</v>
      </c>
      <c r="I409" s="137"/>
      <c r="J409" s="138">
        <f>ROUND(I409*H409,2)</f>
        <v>0</v>
      </c>
      <c r="K409" s="134" t="s">
        <v>266</v>
      </c>
      <c r="L409" s="33"/>
      <c r="M409" s="139" t="s">
        <v>1</v>
      </c>
      <c r="N409" s="140" t="s">
        <v>52</v>
      </c>
      <c r="P409" s="141">
        <f>O409*H409</f>
        <v>0</v>
      </c>
      <c r="Q409" s="141">
        <v>0</v>
      </c>
      <c r="R409" s="141">
        <f>Q409*H409</f>
        <v>0</v>
      </c>
      <c r="S409" s="141">
        <v>0</v>
      </c>
      <c r="T409" s="142">
        <f>S409*H409</f>
        <v>0</v>
      </c>
      <c r="AR409" s="143" t="s">
        <v>585</v>
      </c>
      <c r="AT409" s="143" t="s">
        <v>246</v>
      </c>
      <c r="AU409" s="143" t="s">
        <v>96</v>
      </c>
      <c r="AY409" s="17" t="s">
        <v>245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94</v>
      </c>
      <c r="BK409" s="144">
        <f>ROUND(I409*H409,2)</f>
        <v>0</v>
      </c>
      <c r="BL409" s="17" t="s">
        <v>585</v>
      </c>
      <c r="BM409" s="143" t="s">
        <v>3204</v>
      </c>
    </row>
    <row r="410" spans="2:65" s="12" customFormat="1" ht="11.25">
      <c r="B410" s="152"/>
      <c r="D410" s="146" t="s">
        <v>253</v>
      </c>
      <c r="E410" s="153" t="s">
        <v>1</v>
      </c>
      <c r="F410" s="154" t="s">
        <v>3205</v>
      </c>
      <c r="H410" s="155">
        <v>22</v>
      </c>
      <c r="I410" s="156"/>
      <c r="L410" s="152"/>
      <c r="M410" s="157"/>
      <c r="T410" s="158"/>
      <c r="AT410" s="153" t="s">
        <v>253</v>
      </c>
      <c r="AU410" s="153" t="s">
        <v>96</v>
      </c>
      <c r="AV410" s="12" t="s">
        <v>96</v>
      </c>
      <c r="AW410" s="12" t="s">
        <v>40</v>
      </c>
      <c r="AX410" s="12" t="s">
        <v>87</v>
      </c>
      <c r="AY410" s="153" t="s">
        <v>245</v>
      </c>
    </row>
    <row r="411" spans="2:65" s="13" customFormat="1" ht="11.25">
      <c r="B411" s="159"/>
      <c r="D411" s="146" t="s">
        <v>253</v>
      </c>
      <c r="E411" s="160" t="s">
        <v>1</v>
      </c>
      <c r="F411" s="161" t="s">
        <v>275</v>
      </c>
      <c r="H411" s="162">
        <v>22</v>
      </c>
      <c r="I411" s="163"/>
      <c r="L411" s="159"/>
      <c r="M411" s="164"/>
      <c r="T411" s="165"/>
      <c r="AT411" s="160" t="s">
        <v>253</v>
      </c>
      <c r="AU411" s="160" t="s">
        <v>96</v>
      </c>
      <c r="AV411" s="13" t="s">
        <v>251</v>
      </c>
      <c r="AW411" s="13" t="s">
        <v>40</v>
      </c>
      <c r="AX411" s="13" t="s">
        <v>94</v>
      </c>
      <c r="AY411" s="160" t="s">
        <v>245</v>
      </c>
    </row>
    <row r="412" spans="2:65" s="10" customFormat="1" ht="22.9" customHeight="1">
      <c r="B412" s="122"/>
      <c r="D412" s="123" t="s">
        <v>86</v>
      </c>
      <c r="E412" s="175" t="s">
        <v>3206</v>
      </c>
      <c r="F412" s="175" t="s">
        <v>3207</v>
      </c>
      <c r="I412" s="125"/>
      <c r="J412" s="176">
        <f>BK412</f>
        <v>0</v>
      </c>
      <c r="L412" s="122"/>
      <c r="M412" s="127"/>
      <c r="P412" s="128">
        <f>SUM(P413:P415)</f>
        <v>0</v>
      </c>
      <c r="R412" s="128">
        <f>SUM(R413:R415)</f>
        <v>0</v>
      </c>
      <c r="T412" s="129">
        <f>SUM(T413:T415)</f>
        <v>0</v>
      </c>
      <c r="AR412" s="123" t="s">
        <v>114</v>
      </c>
      <c r="AT412" s="130" t="s">
        <v>86</v>
      </c>
      <c r="AU412" s="130" t="s">
        <v>94</v>
      </c>
      <c r="AY412" s="123" t="s">
        <v>245</v>
      </c>
      <c r="BK412" s="131">
        <f>SUM(BK413:BK415)</f>
        <v>0</v>
      </c>
    </row>
    <row r="413" spans="2:65" s="1" customFormat="1" ht="16.5" customHeight="1">
      <c r="B413" s="33"/>
      <c r="C413" s="132" t="s">
        <v>3208</v>
      </c>
      <c r="D413" s="132" t="s">
        <v>246</v>
      </c>
      <c r="E413" s="133" t="s">
        <v>3209</v>
      </c>
      <c r="F413" s="134" t="s">
        <v>3210</v>
      </c>
      <c r="G413" s="135" t="s">
        <v>249</v>
      </c>
      <c r="H413" s="136">
        <v>310.5</v>
      </c>
      <c r="I413" s="137"/>
      <c r="J413" s="138">
        <f>ROUND(I413*H413,2)</f>
        <v>0</v>
      </c>
      <c r="K413" s="134" t="s">
        <v>266</v>
      </c>
      <c r="L413" s="33"/>
      <c r="M413" s="139" t="s">
        <v>1</v>
      </c>
      <c r="N413" s="140" t="s">
        <v>52</v>
      </c>
      <c r="P413" s="141">
        <f>O413*H413</f>
        <v>0</v>
      </c>
      <c r="Q413" s="141">
        <v>0</v>
      </c>
      <c r="R413" s="141">
        <f>Q413*H413</f>
        <v>0</v>
      </c>
      <c r="S413" s="141">
        <v>0</v>
      </c>
      <c r="T413" s="142">
        <f>S413*H413</f>
        <v>0</v>
      </c>
      <c r="AR413" s="143" t="s">
        <v>585</v>
      </c>
      <c r="AT413" s="143" t="s">
        <v>246</v>
      </c>
      <c r="AU413" s="143" t="s">
        <v>96</v>
      </c>
      <c r="AY413" s="17" t="s">
        <v>245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7" t="s">
        <v>94</v>
      </c>
      <c r="BK413" s="144">
        <f>ROUND(I413*H413,2)</f>
        <v>0</v>
      </c>
      <c r="BL413" s="17" t="s">
        <v>585</v>
      </c>
      <c r="BM413" s="143" t="s">
        <v>3211</v>
      </c>
    </row>
    <row r="414" spans="2:65" s="12" customFormat="1" ht="11.25">
      <c r="B414" s="152"/>
      <c r="D414" s="146" t="s">
        <v>253</v>
      </c>
      <c r="E414" s="153" t="s">
        <v>1</v>
      </c>
      <c r="F414" s="154" t="s">
        <v>3212</v>
      </c>
      <c r="H414" s="155">
        <v>310.5</v>
      </c>
      <c r="I414" s="156"/>
      <c r="L414" s="152"/>
      <c r="M414" s="157"/>
      <c r="T414" s="158"/>
      <c r="AT414" s="153" t="s">
        <v>253</v>
      </c>
      <c r="AU414" s="153" t="s">
        <v>96</v>
      </c>
      <c r="AV414" s="12" t="s">
        <v>96</v>
      </c>
      <c r="AW414" s="12" t="s">
        <v>40</v>
      </c>
      <c r="AX414" s="12" t="s">
        <v>87</v>
      </c>
      <c r="AY414" s="153" t="s">
        <v>245</v>
      </c>
    </row>
    <row r="415" spans="2:65" s="13" customFormat="1" ht="11.25">
      <c r="B415" s="159"/>
      <c r="D415" s="146" t="s">
        <v>253</v>
      </c>
      <c r="E415" s="160" t="s">
        <v>1</v>
      </c>
      <c r="F415" s="161" t="s">
        <v>275</v>
      </c>
      <c r="H415" s="162">
        <v>310.5</v>
      </c>
      <c r="I415" s="163"/>
      <c r="L415" s="159"/>
      <c r="M415" s="164"/>
      <c r="T415" s="165"/>
      <c r="AT415" s="160" t="s">
        <v>253</v>
      </c>
      <c r="AU415" s="160" t="s">
        <v>96</v>
      </c>
      <c r="AV415" s="13" t="s">
        <v>251</v>
      </c>
      <c r="AW415" s="13" t="s">
        <v>40</v>
      </c>
      <c r="AX415" s="13" t="s">
        <v>94</v>
      </c>
      <c r="AY415" s="160" t="s">
        <v>245</v>
      </c>
    </row>
    <row r="416" spans="2:65" s="10" customFormat="1" ht="22.9" customHeight="1">
      <c r="B416" s="122"/>
      <c r="D416" s="123" t="s">
        <v>86</v>
      </c>
      <c r="E416" s="175" t="s">
        <v>3213</v>
      </c>
      <c r="F416" s="175" t="s">
        <v>3214</v>
      </c>
      <c r="I416" s="125"/>
      <c r="J416" s="176">
        <f>BK416</f>
        <v>0</v>
      </c>
      <c r="L416" s="122"/>
      <c r="M416" s="127"/>
      <c r="P416" s="128">
        <f>SUM(P417:P419)</f>
        <v>0</v>
      </c>
      <c r="R416" s="128">
        <f>SUM(R417:R419)</f>
        <v>0</v>
      </c>
      <c r="T416" s="129">
        <f>SUM(T417:T419)</f>
        <v>0</v>
      </c>
      <c r="AR416" s="123" t="s">
        <v>114</v>
      </c>
      <c r="AT416" s="130" t="s">
        <v>86</v>
      </c>
      <c r="AU416" s="130" t="s">
        <v>94</v>
      </c>
      <c r="AY416" s="123" t="s">
        <v>245</v>
      </c>
      <c r="BK416" s="131">
        <f>SUM(BK417:BK419)</f>
        <v>0</v>
      </c>
    </row>
    <row r="417" spans="2:65" s="1" customFormat="1" ht="16.5" customHeight="1">
      <c r="B417" s="33"/>
      <c r="C417" s="132" t="s">
        <v>3031</v>
      </c>
      <c r="D417" s="132" t="s">
        <v>246</v>
      </c>
      <c r="E417" s="133" t="s">
        <v>3215</v>
      </c>
      <c r="F417" s="134" t="s">
        <v>3216</v>
      </c>
      <c r="G417" s="135" t="s">
        <v>350</v>
      </c>
      <c r="H417" s="136">
        <v>26.56</v>
      </c>
      <c r="I417" s="137"/>
      <c r="J417" s="138">
        <f>ROUND(I417*H417,2)</f>
        <v>0</v>
      </c>
      <c r="K417" s="134" t="s">
        <v>266</v>
      </c>
      <c r="L417" s="33"/>
      <c r="M417" s="139" t="s">
        <v>1</v>
      </c>
      <c r="N417" s="140" t="s">
        <v>52</v>
      </c>
      <c r="P417" s="141">
        <f>O417*H417</f>
        <v>0</v>
      </c>
      <c r="Q417" s="141">
        <v>0</v>
      </c>
      <c r="R417" s="141">
        <f>Q417*H417</f>
        <v>0</v>
      </c>
      <c r="S417" s="141">
        <v>0</v>
      </c>
      <c r="T417" s="142">
        <f>S417*H417</f>
        <v>0</v>
      </c>
      <c r="AR417" s="143" t="s">
        <v>585</v>
      </c>
      <c r="AT417" s="143" t="s">
        <v>246</v>
      </c>
      <c r="AU417" s="143" t="s">
        <v>96</v>
      </c>
      <c r="AY417" s="17" t="s">
        <v>245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94</v>
      </c>
      <c r="BK417" s="144">
        <f>ROUND(I417*H417,2)</f>
        <v>0</v>
      </c>
      <c r="BL417" s="17" t="s">
        <v>585</v>
      </c>
      <c r="BM417" s="143" t="s">
        <v>3217</v>
      </c>
    </row>
    <row r="418" spans="2:65" s="12" customFormat="1" ht="11.25">
      <c r="B418" s="152"/>
      <c r="D418" s="146" t="s">
        <v>253</v>
      </c>
      <c r="E418" s="153" t="s">
        <v>1</v>
      </c>
      <c r="F418" s="154" t="s">
        <v>3218</v>
      </c>
      <c r="H418" s="155">
        <v>26.56</v>
      </c>
      <c r="I418" s="156"/>
      <c r="L418" s="152"/>
      <c r="M418" s="157"/>
      <c r="T418" s="158"/>
      <c r="AT418" s="153" t="s">
        <v>253</v>
      </c>
      <c r="AU418" s="153" t="s">
        <v>96</v>
      </c>
      <c r="AV418" s="12" t="s">
        <v>96</v>
      </c>
      <c r="AW418" s="12" t="s">
        <v>40</v>
      </c>
      <c r="AX418" s="12" t="s">
        <v>87</v>
      </c>
      <c r="AY418" s="153" t="s">
        <v>245</v>
      </c>
    </row>
    <row r="419" spans="2:65" s="13" customFormat="1" ht="11.25">
      <c r="B419" s="159"/>
      <c r="D419" s="146" t="s">
        <v>253</v>
      </c>
      <c r="E419" s="160" t="s">
        <v>1</v>
      </c>
      <c r="F419" s="161" t="s">
        <v>275</v>
      </c>
      <c r="H419" s="162">
        <v>26.56</v>
      </c>
      <c r="I419" s="163"/>
      <c r="L419" s="159"/>
      <c r="M419" s="164"/>
      <c r="T419" s="165"/>
      <c r="AT419" s="160" t="s">
        <v>253</v>
      </c>
      <c r="AU419" s="160" t="s">
        <v>96</v>
      </c>
      <c r="AV419" s="13" t="s">
        <v>251</v>
      </c>
      <c r="AW419" s="13" t="s">
        <v>40</v>
      </c>
      <c r="AX419" s="13" t="s">
        <v>94</v>
      </c>
      <c r="AY419" s="160" t="s">
        <v>245</v>
      </c>
    </row>
    <row r="420" spans="2:65" s="10" customFormat="1" ht="22.9" customHeight="1">
      <c r="B420" s="122"/>
      <c r="D420" s="123" t="s">
        <v>86</v>
      </c>
      <c r="E420" s="175" t="s">
        <v>3219</v>
      </c>
      <c r="F420" s="175" t="s">
        <v>3220</v>
      </c>
      <c r="I420" s="125"/>
      <c r="J420" s="176">
        <f>BK420</f>
        <v>0</v>
      </c>
      <c r="L420" s="122"/>
      <c r="M420" s="127"/>
      <c r="P420" s="128">
        <f>SUM(P421:P430)</f>
        <v>0</v>
      </c>
      <c r="R420" s="128">
        <f>SUM(R421:R430)</f>
        <v>0</v>
      </c>
      <c r="T420" s="129">
        <f>SUM(T421:T430)</f>
        <v>0</v>
      </c>
      <c r="AR420" s="123" t="s">
        <v>114</v>
      </c>
      <c r="AT420" s="130" t="s">
        <v>86</v>
      </c>
      <c r="AU420" s="130" t="s">
        <v>94</v>
      </c>
      <c r="AY420" s="123" t="s">
        <v>245</v>
      </c>
      <c r="BK420" s="131">
        <f>SUM(BK421:BK430)</f>
        <v>0</v>
      </c>
    </row>
    <row r="421" spans="2:65" s="1" customFormat="1" ht="24.2" customHeight="1">
      <c r="B421" s="33"/>
      <c r="C421" s="132" t="s">
        <v>3221</v>
      </c>
      <c r="D421" s="132" t="s">
        <v>246</v>
      </c>
      <c r="E421" s="133" t="s">
        <v>3222</v>
      </c>
      <c r="F421" s="134" t="s">
        <v>3223</v>
      </c>
      <c r="G421" s="135" t="s">
        <v>249</v>
      </c>
      <c r="H421" s="136">
        <v>108</v>
      </c>
      <c r="I421" s="137"/>
      <c r="J421" s="138">
        <f>ROUND(I421*H421,2)</f>
        <v>0</v>
      </c>
      <c r="K421" s="134" t="s">
        <v>266</v>
      </c>
      <c r="L421" s="33"/>
      <c r="M421" s="139" t="s">
        <v>1</v>
      </c>
      <c r="N421" s="140" t="s">
        <v>52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585</v>
      </c>
      <c r="AT421" s="143" t="s">
        <v>246</v>
      </c>
      <c r="AU421" s="143" t="s">
        <v>96</v>
      </c>
      <c r="AY421" s="17" t="s">
        <v>245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94</v>
      </c>
      <c r="BK421" s="144">
        <f>ROUND(I421*H421,2)</f>
        <v>0</v>
      </c>
      <c r="BL421" s="17" t="s">
        <v>585</v>
      </c>
      <c r="BM421" s="143" t="s">
        <v>3224</v>
      </c>
    </row>
    <row r="422" spans="2:65" s="12" customFormat="1" ht="11.25">
      <c r="B422" s="152"/>
      <c r="D422" s="146" t="s">
        <v>253</v>
      </c>
      <c r="E422" s="153" t="s">
        <v>1</v>
      </c>
      <c r="F422" s="154" t="s">
        <v>3119</v>
      </c>
      <c r="H422" s="155">
        <v>108</v>
      </c>
      <c r="I422" s="156"/>
      <c r="L422" s="152"/>
      <c r="M422" s="157"/>
      <c r="T422" s="158"/>
      <c r="AT422" s="153" t="s">
        <v>253</v>
      </c>
      <c r="AU422" s="153" t="s">
        <v>96</v>
      </c>
      <c r="AV422" s="12" t="s">
        <v>96</v>
      </c>
      <c r="AW422" s="12" t="s">
        <v>40</v>
      </c>
      <c r="AX422" s="12" t="s">
        <v>87</v>
      </c>
      <c r="AY422" s="153" t="s">
        <v>245</v>
      </c>
    </row>
    <row r="423" spans="2:65" s="13" customFormat="1" ht="11.25">
      <c r="B423" s="159"/>
      <c r="D423" s="146" t="s">
        <v>253</v>
      </c>
      <c r="E423" s="160" t="s">
        <v>1</v>
      </c>
      <c r="F423" s="161" t="s">
        <v>275</v>
      </c>
      <c r="H423" s="162">
        <v>108</v>
      </c>
      <c r="I423" s="163"/>
      <c r="L423" s="159"/>
      <c r="M423" s="164"/>
      <c r="T423" s="165"/>
      <c r="AT423" s="160" t="s">
        <v>253</v>
      </c>
      <c r="AU423" s="160" t="s">
        <v>96</v>
      </c>
      <c r="AV423" s="13" t="s">
        <v>251</v>
      </c>
      <c r="AW423" s="13" t="s">
        <v>40</v>
      </c>
      <c r="AX423" s="13" t="s">
        <v>94</v>
      </c>
      <c r="AY423" s="160" t="s">
        <v>245</v>
      </c>
    </row>
    <row r="424" spans="2:65" s="1" customFormat="1" ht="24.2" customHeight="1">
      <c r="B424" s="33"/>
      <c r="C424" s="132" t="s">
        <v>3037</v>
      </c>
      <c r="D424" s="132" t="s">
        <v>246</v>
      </c>
      <c r="E424" s="133" t="s">
        <v>3225</v>
      </c>
      <c r="F424" s="134" t="s">
        <v>3226</v>
      </c>
      <c r="G424" s="135" t="s">
        <v>249</v>
      </c>
      <c r="H424" s="136">
        <v>8.4</v>
      </c>
      <c r="I424" s="137"/>
      <c r="J424" s="138">
        <f>ROUND(I424*H424,2)</f>
        <v>0</v>
      </c>
      <c r="K424" s="134" t="s">
        <v>266</v>
      </c>
      <c r="L424" s="33"/>
      <c r="M424" s="139" t="s">
        <v>1</v>
      </c>
      <c r="N424" s="140" t="s">
        <v>52</v>
      </c>
      <c r="P424" s="141">
        <f>O424*H424</f>
        <v>0</v>
      </c>
      <c r="Q424" s="141">
        <v>0</v>
      </c>
      <c r="R424" s="141">
        <f>Q424*H424</f>
        <v>0</v>
      </c>
      <c r="S424" s="141">
        <v>0</v>
      </c>
      <c r="T424" s="142">
        <f>S424*H424</f>
        <v>0</v>
      </c>
      <c r="AR424" s="143" t="s">
        <v>585</v>
      </c>
      <c r="AT424" s="143" t="s">
        <v>246</v>
      </c>
      <c r="AU424" s="143" t="s">
        <v>96</v>
      </c>
      <c r="AY424" s="17" t="s">
        <v>245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94</v>
      </c>
      <c r="BK424" s="144">
        <f>ROUND(I424*H424,2)</f>
        <v>0</v>
      </c>
      <c r="BL424" s="17" t="s">
        <v>585</v>
      </c>
      <c r="BM424" s="143" t="s">
        <v>3227</v>
      </c>
    </row>
    <row r="425" spans="2:65" s="12" customFormat="1" ht="11.25">
      <c r="B425" s="152"/>
      <c r="D425" s="146" t="s">
        <v>253</v>
      </c>
      <c r="E425" s="153" t="s">
        <v>1</v>
      </c>
      <c r="F425" s="154" t="s">
        <v>3129</v>
      </c>
      <c r="H425" s="155">
        <v>8.4</v>
      </c>
      <c r="I425" s="156"/>
      <c r="L425" s="152"/>
      <c r="M425" s="157"/>
      <c r="T425" s="158"/>
      <c r="AT425" s="153" t="s">
        <v>253</v>
      </c>
      <c r="AU425" s="153" t="s">
        <v>96</v>
      </c>
      <c r="AV425" s="12" t="s">
        <v>96</v>
      </c>
      <c r="AW425" s="12" t="s">
        <v>40</v>
      </c>
      <c r="AX425" s="12" t="s">
        <v>87</v>
      </c>
      <c r="AY425" s="153" t="s">
        <v>245</v>
      </c>
    </row>
    <row r="426" spans="2:65" s="13" customFormat="1" ht="11.25">
      <c r="B426" s="159"/>
      <c r="D426" s="146" t="s">
        <v>253</v>
      </c>
      <c r="E426" s="160" t="s">
        <v>1</v>
      </c>
      <c r="F426" s="161" t="s">
        <v>275</v>
      </c>
      <c r="H426" s="162">
        <v>8.4</v>
      </c>
      <c r="I426" s="163"/>
      <c r="L426" s="159"/>
      <c r="M426" s="164"/>
      <c r="T426" s="165"/>
      <c r="AT426" s="160" t="s">
        <v>253</v>
      </c>
      <c r="AU426" s="160" t="s">
        <v>96</v>
      </c>
      <c r="AV426" s="13" t="s">
        <v>251</v>
      </c>
      <c r="AW426" s="13" t="s">
        <v>40</v>
      </c>
      <c r="AX426" s="13" t="s">
        <v>94</v>
      </c>
      <c r="AY426" s="160" t="s">
        <v>245</v>
      </c>
    </row>
    <row r="427" spans="2:65" s="1" customFormat="1" ht="24.2" customHeight="1">
      <c r="B427" s="33"/>
      <c r="C427" s="132" t="s">
        <v>3228</v>
      </c>
      <c r="D427" s="132" t="s">
        <v>246</v>
      </c>
      <c r="E427" s="133" t="s">
        <v>3229</v>
      </c>
      <c r="F427" s="134" t="s">
        <v>3230</v>
      </c>
      <c r="G427" s="135" t="s">
        <v>249</v>
      </c>
      <c r="H427" s="136">
        <v>2</v>
      </c>
      <c r="I427" s="137"/>
      <c r="J427" s="138">
        <f>ROUND(I427*H427,2)</f>
        <v>0</v>
      </c>
      <c r="K427" s="134" t="s">
        <v>266</v>
      </c>
      <c r="L427" s="33"/>
      <c r="M427" s="139" t="s">
        <v>1</v>
      </c>
      <c r="N427" s="140" t="s">
        <v>52</v>
      </c>
      <c r="P427" s="141">
        <f>O427*H427</f>
        <v>0</v>
      </c>
      <c r="Q427" s="141">
        <v>0</v>
      </c>
      <c r="R427" s="141">
        <f>Q427*H427</f>
        <v>0</v>
      </c>
      <c r="S427" s="141">
        <v>0</v>
      </c>
      <c r="T427" s="142">
        <f>S427*H427</f>
        <v>0</v>
      </c>
      <c r="AR427" s="143" t="s">
        <v>585</v>
      </c>
      <c r="AT427" s="143" t="s">
        <v>246</v>
      </c>
      <c r="AU427" s="143" t="s">
        <v>96</v>
      </c>
      <c r="AY427" s="17" t="s">
        <v>245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94</v>
      </c>
      <c r="BK427" s="144">
        <f>ROUND(I427*H427,2)</f>
        <v>0</v>
      </c>
      <c r="BL427" s="17" t="s">
        <v>585</v>
      </c>
      <c r="BM427" s="143" t="s">
        <v>3231</v>
      </c>
    </row>
    <row r="428" spans="2:65" s="1" customFormat="1" ht="24.2" customHeight="1">
      <c r="B428" s="33"/>
      <c r="C428" s="132" t="s">
        <v>3042</v>
      </c>
      <c r="D428" s="132" t="s">
        <v>246</v>
      </c>
      <c r="E428" s="133" t="s">
        <v>3232</v>
      </c>
      <c r="F428" s="134" t="s">
        <v>3233</v>
      </c>
      <c r="G428" s="135" t="s">
        <v>249</v>
      </c>
      <c r="H428" s="136">
        <v>14.4</v>
      </c>
      <c r="I428" s="137"/>
      <c r="J428" s="138">
        <f>ROUND(I428*H428,2)</f>
        <v>0</v>
      </c>
      <c r="K428" s="134" t="s">
        <v>266</v>
      </c>
      <c r="L428" s="33"/>
      <c r="M428" s="139" t="s">
        <v>1</v>
      </c>
      <c r="N428" s="140" t="s">
        <v>52</v>
      </c>
      <c r="P428" s="141">
        <f>O428*H428</f>
        <v>0</v>
      </c>
      <c r="Q428" s="141">
        <v>0</v>
      </c>
      <c r="R428" s="141">
        <f>Q428*H428</f>
        <v>0</v>
      </c>
      <c r="S428" s="141">
        <v>0</v>
      </c>
      <c r="T428" s="142">
        <f>S428*H428</f>
        <v>0</v>
      </c>
      <c r="AR428" s="143" t="s">
        <v>585</v>
      </c>
      <c r="AT428" s="143" t="s">
        <v>246</v>
      </c>
      <c r="AU428" s="143" t="s">
        <v>96</v>
      </c>
      <c r="AY428" s="17" t="s">
        <v>245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7" t="s">
        <v>94</v>
      </c>
      <c r="BK428" s="144">
        <f>ROUND(I428*H428,2)</f>
        <v>0</v>
      </c>
      <c r="BL428" s="17" t="s">
        <v>585</v>
      </c>
      <c r="BM428" s="143" t="s">
        <v>3234</v>
      </c>
    </row>
    <row r="429" spans="2:65" s="12" customFormat="1" ht="11.25">
      <c r="B429" s="152"/>
      <c r="D429" s="146" t="s">
        <v>253</v>
      </c>
      <c r="E429" s="153" t="s">
        <v>1</v>
      </c>
      <c r="F429" s="154" t="s">
        <v>3122</v>
      </c>
      <c r="H429" s="155">
        <v>14.4</v>
      </c>
      <c r="I429" s="156"/>
      <c r="L429" s="152"/>
      <c r="M429" s="157"/>
      <c r="T429" s="158"/>
      <c r="AT429" s="153" t="s">
        <v>253</v>
      </c>
      <c r="AU429" s="153" t="s">
        <v>96</v>
      </c>
      <c r="AV429" s="12" t="s">
        <v>96</v>
      </c>
      <c r="AW429" s="12" t="s">
        <v>40</v>
      </c>
      <c r="AX429" s="12" t="s">
        <v>87</v>
      </c>
      <c r="AY429" s="153" t="s">
        <v>245</v>
      </c>
    </row>
    <row r="430" spans="2:65" s="13" customFormat="1" ht="11.25">
      <c r="B430" s="159"/>
      <c r="D430" s="146" t="s">
        <v>253</v>
      </c>
      <c r="E430" s="160" t="s">
        <v>1</v>
      </c>
      <c r="F430" s="161" t="s">
        <v>275</v>
      </c>
      <c r="H430" s="162">
        <v>14.4</v>
      </c>
      <c r="I430" s="163"/>
      <c r="L430" s="159"/>
      <c r="M430" s="164"/>
      <c r="T430" s="165"/>
      <c r="AT430" s="160" t="s">
        <v>253</v>
      </c>
      <c r="AU430" s="160" t="s">
        <v>96</v>
      </c>
      <c r="AV430" s="13" t="s">
        <v>251</v>
      </c>
      <c r="AW430" s="13" t="s">
        <v>40</v>
      </c>
      <c r="AX430" s="13" t="s">
        <v>94</v>
      </c>
      <c r="AY430" s="160" t="s">
        <v>245</v>
      </c>
    </row>
    <row r="431" spans="2:65" s="10" customFormat="1" ht="22.9" customHeight="1">
      <c r="B431" s="122"/>
      <c r="D431" s="123" t="s">
        <v>86</v>
      </c>
      <c r="E431" s="175" t="s">
        <v>3235</v>
      </c>
      <c r="F431" s="175" t="s">
        <v>3236</v>
      </c>
      <c r="I431" s="125"/>
      <c r="J431" s="176">
        <f>BK431</f>
        <v>0</v>
      </c>
      <c r="L431" s="122"/>
      <c r="M431" s="127"/>
      <c r="P431" s="128">
        <f>SUM(P432:P434)</f>
        <v>0</v>
      </c>
      <c r="R431" s="128">
        <f>SUM(R432:R434)</f>
        <v>0</v>
      </c>
      <c r="T431" s="129">
        <f>SUM(T432:T434)</f>
        <v>0</v>
      </c>
      <c r="AR431" s="123" t="s">
        <v>114</v>
      </c>
      <c r="AT431" s="130" t="s">
        <v>86</v>
      </c>
      <c r="AU431" s="130" t="s">
        <v>94</v>
      </c>
      <c r="AY431" s="123" t="s">
        <v>245</v>
      </c>
      <c r="BK431" s="131">
        <f>SUM(BK432:BK434)</f>
        <v>0</v>
      </c>
    </row>
    <row r="432" spans="2:65" s="1" customFormat="1" ht="24.2" customHeight="1">
      <c r="B432" s="33"/>
      <c r="C432" s="132" t="s">
        <v>3237</v>
      </c>
      <c r="D432" s="132" t="s">
        <v>246</v>
      </c>
      <c r="E432" s="133" t="s">
        <v>3238</v>
      </c>
      <c r="F432" s="134" t="s">
        <v>3239</v>
      </c>
      <c r="G432" s="135" t="s">
        <v>258</v>
      </c>
      <c r="H432" s="136">
        <v>124.65</v>
      </c>
      <c r="I432" s="137"/>
      <c r="J432" s="138">
        <f>ROUND(I432*H432,2)</f>
        <v>0</v>
      </c>
      <c r="K432" s="134" t="s">
        <v>266</v>
      </c>
      <c r="L432" s="33"/>
      <c r="M432" s="139" t="s">
        <v>1</v>
      </c>
      <c r="N432" s="140" t="s">
        <v>52</v>
      </c>
      <c r="P432" s="141">
        <f>O432*H432</f>
        <v>0</v>
      </c>
      <c r="Q432" s="141">
        <v>0</v>
      </c>
      <c r="R432" s="141">
        <f>Q432*H432</f>
        <v>0</v>
      </c>
      <c r="S432" s="141">
        <v>0</v>
      </c>
      <c r="T432" s="142">
        <f>S432*H432</f>
        <v>0</v>
      </c>
      <c r="AR432" s="143" t="s">
        <v>585</v>
      </c>
      <c r="AT432" s="143" t="s">
        <v>246</v>
      </c>
      <c r="AU432" s="143" t="s">
        <v>96</v>
      </c>
      <c r="AY432" s="17" t="s">
        <v>245</v>
      </c>
      <c r="BE432" s="144">
        <f>IF(N432="základní",J432,0)</f>
        <v>0</v>
      </c>
      <c r="BF432" s="144">
        <f>IF(N432="snížená",J432,0)</f>
        <v>0</v>
      </c>
      <c r="BG432" s="144">
        <f>IF(N432="zákl. přenesená",J432,0)</f>
        <v>0</v>
      </c>
      <c r="BH432" s="144">
        <f>IF(N432="sníž. přenesená",J432,0)</f>
        <v>0</v>
      </c>
      <c r="BI432" s="144">
        <f>IF(N432="nulová",J432,0)</f>
        <v>0</v>
      </c>
      <c r="BJ432" s="17" t="s">
        <v>94</v>
      </c>
      <c r="BK432" s="144">
        <f>ROUND(I432*H432,2)</f>
        <v>0</v>
      </c>
      <c r="BL432" s="17" t="s">
        <v>585</v>
      </c>
      <c r="BM432" s="143" t="s">
        <v>3240</v>
      </c>
    </row>
    <row r="433" spans="2:65" s="12" customFormat="1" ht="11.25">
      <c r="B433" s="152"/>
      <c r="D433" s="146" t="s">
        <v>253</v>
      </c>
      <c r="E433" s="153" t="s">
        <v>1</v>
      </c>
      <c r="F433" s="154" t="s">
        <v>3241</v>
      </c>
      <c r="H433" s="155">
        <v>124.65</v>
      </c>
      <c r="I433" s="156"/>
      <c r="L433" s="152"/>
      <c r="M433" s="157"/>
      <c r="T433" s="158"/>
      <c r="AT433" s="153" t="s">
        <v>253</v>
      </c>
      <c r="AU433" s="153" t="s">
        <v>96</v>
      </c>
      <c r="AV433" s="12" t="s">
        <v>96</v>
      </c>
      <c r="AW433" s="12" t="s">
        <v>40</v>
      </c>
      <c r="AX433" s="12" t="s">
        <v>87</v>
      </c>
      <c r="AY433" s="153" t="s">
        <v>245</v>
      </c>
    </row>
    <row r="434" spans="2:65" s="13" customFormat="1" ht="11.25">
      <c r="B434" s="159"/>
      <c r="D434" s="146" t="s">
        <v>253</v>
      </c>
      <c r="E434" s="160" t="s">
        <v>1</v>
      </c>
      <c r="F434" s="161" t="s">
        <v>275</v>
      </c>
      <c r="H434" s="162">
        <v>124.65</v>
      </c>
      <c r="I434" s="163"/>
      <c r="L434" s="159"/>
      <c r="M434" s="164"/>
      <c r="T434" s="165"/>
      <c r="AT434" s="160" t="s">
        <v>253</v>
      </c>
      <c r="AU434" s="160" t="s">
        <v>96</v>
      </c>
      <c r="AV434" s="13" t="s">
        <v>251</v>
      </c>
      <c r="AW434" s="13" t="s">
        <v>40</v>
      </c>
      <c r="AX434" s="13" t="s">
        <v>94</v>
      </c>
      <c r="AY434" s="160" t="s">
        <v>245</v>
      </c>
    </row>
    <row r="435" spans="2:65" s="10" customFormat="1" ht="22.9" customHeight="1">
      <c r="B435" s="122"/>
      <c r="D435" s="123" t="s">
        <v>86</v>
      </c>
      <c r="E435" s="175" t="s">
        <v>276</v>
      </c>
      <c r="F435" s="175" t="s">
        <v>3242</v>
      </c>
      <c r="I435" s="125"/>
      <c r="J435" s="176">
        <f>BK435</f>
        <v>0</v>
      </c>
      <c r="L435" s="122"/>
      <c r="M435" s="127"/>
      <c r="P435" s="128">
        <f>P436</f>
        <v>0</v>
      </c>
      <c r="R435" s="128">
        <f>R436</f>
        <v>0</v>
      </c>
      <c r="T435" s="129">
        <f>T436</f>
        <v>0</v>
      </c>
      <c r="AR435" s="123" t="s">
        <v>114</v>
      </c>
      <c r="AT435" s="130" t="s">
        <v>86</v>
      </c>
      <c r="AU435" s="130" t="s">
        <v>94</v>
      </c>
      <c r="AY435" s="123" t="s">
        <v>245</v>
      </c>
      <c r="BK435" s="131">
        <f>BK436</f>
        <v>0</v>
      </c>
    </row>
    <row r="436" spans="2:65" s="1" customFormat="1" ht="16.5" customHeight="1">
      <c r="B436" s="33"/>
      <c r="C436" s="132" t="s">
        <v>3045</v>
      </c>
      <c r="D436" s="132" t="s">
        <v>246</v>
      </c>
      <c r="E436" s="133" t="s">
        <v>3243</v>
      </c>
      <c r="F436" s="134" t="s">
        <v>3106</v>
      </c>
      <c r="G436" s="135" t="s">
        <v>334</v>
      </c>
      <c r="H436" s="136">
        <v>1</v>
      </c>
      <c r="I436" s="137"/>
      <c r="J436" s="138">
        <f>ROUND(I436*H436,2)</f>
        <v>0</v>
      </c>
      <c r="K436" s="134" t="s">
        <v>266</v>
      </c>
      <c r="L436" s="33"/>
      <c r="M436" s="166" t="s">
        <v>1</v>
      </c>
      <c r="N436" s="167" t="s">
        <v>52</v>
      </c>
      <c r="O436" s="168"/>
      <c r="P436" s="169">
        <f>O436*H436</f>
        <v>0</v>
      </c>
      <c r="Q436" s="169">
        <v>0</v>
      </c>
      <c r="R436" s="169">
        <f>Q436*H436</f>
        <v>0</v>
      </c>
      <c r="S436" s="169">
        <v>0</v>
      </c>
      <c r="T436" s="170">
        <f>S436*H436</f>
        <v>0</v>
      </c>
      <c r="AR436" s="143" t="s">
        <v>585</v>
      </c>
      <c r="AT436" s="143" t="s">
        <v>246</v>
      </c>
      <c r="AU436" s="143" t="s">
        <v>96</v>
      </c>
      <c r="AY436" s="17" t="s">
        <v>245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7" t="s">
        <v>94</v>
      </c>
      <c r="BK436" s="144">
        <f>ROUND(I436*H436,2)</f>
        <v>0</v>
      </c>
      <c r="BL436" s="17" t="s">
        <v>585</v>
      </c>
      <c r="BM436" s="143" t="s">
        <v>3244</v>
      </c>
    </row>
    <row r="437" spans="2:65" s="1" customFormat="1" ht="6.95" customHeight="1">
      <c r="B437" s="45"/>
      <c r="C437" s="46"/>
      <c r="D437" s="46"/>
      <c r="E437" s="46"/>
      <c r="F437" s="46"/>
      <c r="G437" s="46"/>
      <c r="H437" s="46"/>
      <c r="I437" s="46"/>
      <c r="J437" s="46"/>
      <c r="K437" s="46"/>
      <c r="L437" s="33"/>
    </row>
  </sheetData>
  <sheetProtection algorithmName="SHA-512" hashValue="v0VoE1YJixXvfm1hLTlC+do8m6UwznQD4IAy31Ord3qAOpB1YrffGo1EdKcFxfsUkF/OxTXfrIGH6aLc1e3TFQ==" saltValue="un5MO5es9ImafZVvRi7OoF9IJtInxpQfIA3pKJjpDLejGeK1o6x1zgTVf7vYhOsdm1QP3xtWyYgtMoxSiFyepA==" spinCount="100000" sheet="1" objects="1" scenarios="1" formatColumns="0" formatRows="0" autoFilter="0"/>
  <autoFilter ref="C181:K436" xr:uid="{00000000-0009-0000-0000-000012000000}"/>
  <mergeCells count="12">
    <mergeCell ref="E174:H174"/>
    <mergeCell ref="L2:V2"/>
    <mergeCell ref="E84:H84"/>
    <mergeCell ref="E86:H86"/>
    <mergeCell ref="E88:H88"/>
    <mergeCell ref="E170:H170"/>
    <mergeCell ref="E172:H17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174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" customHeight="1">
      <c r="B8" s="20"/>
      <c r="D8" s="27" t="s">
        <v>192</v>
      </c>
      <c r="L8" s="20"/>
    </row>
    <row r="9" spans="2:46" s="1" customFormat="1" ht="16.5" customHeight="1">
      <c r="B9" s="33"/>
      <c r="E9" s="243" t="s">
        <v>2310</v>
      </c>
      <c r="F9" s="245"/>
      <c r="G9" s="245"/>
      <c r="H9" s="245"/>
      <c r="L9" s="33"/>
    </row>
    <row r="10" spans="2:46" s="1" customFormat="1" ht="12" customHeight="1">
      <c r="B10" s="33"/>
      <c r="D10" s="27" t="s">
        <v>198</v>
      </c>
      <c r="L10" s="33"/>
    </row>
    <row r="11" spans="2:46" s="1" customFormat="1" ht="30" customHeight="1">
      <c r="B11" s="33"/>
      <c r="E11" s="208" t="s">
        <v>3245</v>
      </c>
      <c r="F11" s="245"/>
      <c r="G11" s="245"/>
      <c r="H11" s="24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175</v>
      </c>
      <c r="I13" s="27" t="s">
        <v>20</v>
      </c>
      <c r="J13" s="25" t="s">
        <v>2832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28. 1. 2025</v>
      </c>
      <c r="L14" s="33"/>
    </row>
    <row r="15" spans="2:46" s="1" customFormat="1" ht="21.75" customHeight="1">
      <c r="B15" s="33"/>
      <c r="D15" s="24" t="s">
        <v>26</v>
      </c>
      <c r="F15" s="29" t="s">
        <v>2833</v>
      </c>
      <c r="I15" s="24" t="s">
        <v>28</v>
      </c>
      <c r="J15" s="29" t="s">
        <v>2834</v>
      </c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6" t="str">
        <f>'Rekapitulace stavby'!E14</f>
        <v>Vyplň údaj</v>
      </c>
      <c r="F20" s="227"/>
      <c r="G20" s="227"/>
      <c r="H20" s="227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33</v>
      </c>
      <c r="J23" s="25" t="s">
        <v>39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41</v>
      </c>
      <c r="I25" s="27" t="s">
        <v>31</v>
      </c>
      <c r="J25" s="25" t="s">
        <v>42</v>
      </c>
      <c r="L25" s="33"/>
    </row>
    <row r="26" spans="2:12" s="1" customFormat="1" ht="18" customHeight="1">
      <c r="B26" s="33"/>
      <c r="E26" s="25" t="s">
        <v>1</v>
      </c>
      <c r="I26" s="27" t="s">
        <v>33</v>
      </c>
      <c r="J26" s="25" t="s">
        <v>44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16.5" customHeight="1">
      <c r="B29" s="96"/>
      <c r="E29" s="232" t="s">
        <v>1</v>
      </c>
      <c r="F29" s="232"/>
      <c r="G29" s="232"/>
      <c r="H29" s="232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47</v>
      </c>
      <c r="J32" s="67">
        <f>ROUND(J121,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6" t="s">
        <v>51</v>
      </c>
      <c r="E35" s="27" t="s">
        <v>52</v>
      </c>
      <c r="F35" s="87">
        <f>ROUND((SUM(BE121:BE141)),  2)</f>
        <v>0</v>
      </c>
      <c r="I35" s="98">
        <v>0.21</v>
      </c>
      <c r="J35" s="87">
        <f>ROUND(((SUM(BE121:BE141))*I35),  2)</f>
        <v>0</v>
      </c>
      <c r="L35" s="33"/>
    </row>
    <row r="36" spans="2:12" s="1" customFormat="1" ht="14.45" customHeight="1">
      <c r="B36" s="33"/>
      <c r="E36" s="27" t="s">
        <v>53</v>
      </c>
      <c r="F36" s="87">
        <f>ROUND((SUM(BF121:BF141)),  2)</f>
        <v>0</v>
      </c>
      <c r="I36" s="98">
        <v>0.12</v>
      </c>
      <c r="J36" s="87">
        <f>ROUND(((SUM(BF121:BF141))*I36),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7">
        <f>ROUND((SUM(BG121:BG141)),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7">
        <f>ROUND((SUM(BH121:BH141)),  2)</f>
        <v>0</v>
      </c>
      <c r="I38" s="98">
        <v>0.12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7">
        <f>ROUND((SUM(BI121:BI141)),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57</v>
      </c>
      <c r="E41" s="58"/>
      <c r="F41" s="58"/>
      <c r="G41" s="101" t="s">
        <v>58</v>
      </c>
      <c r="H41" s="102" t="s">
        <v>59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s="1" customFormat="1" ht="16.5" customHeight="1">
      <c r="B86" s="33"/>
      <c r="E86" s="243" t="s">
        <v>2310</v>
      </c>
      <c r="F86" s="245"/>
      <c r="G86" s="245"/>
      <c r="H86" s="245"/>
      <c r="L86" s="33"/>
    </row>
    <row r="87" spans="2:12" s="1" customFormat="1" ht="12" customHeight="1">
      <c r="B87" s="33"/>
      <c r="C87" s="27" t="s">
        <v>198</v>
      </c>
      <c r="L87" s="33"/>
    </row>
    <row r="88" spans="2:12" s="1" customFormat="1" ht="30" customHeight="1">
      <c r="B88" s="33"/>
      <c r="E88" s="208" t="str">
        <f>E11</f>
        <v>SO 08-41 - PŘÍPOJKA PRO PŘENOSOVÉ VOZY - ZEMNÍ PRÁCE -  nezpůsobilé výdaje</v>
      </c>
      <c r="F88" s="245"/>
      <c r="G88" s="245"/>
      <c r="H88" s="245"/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22</v>
      </c>
      <c r="F90" s="25" t="str">
        <f>F14</f>
        <v>Jihlava</v>
      </c>
      <c r="I90" s="27" t="s">
        <v>24</v>
      </c>
      <c r="J90" s="53" t="str">
        <f>IF(J14="","",J14)</f>
        <v>28. 1. 2025</v>
      </c>
      <c r="L90" s="33"/>
    </row>
    <row r="91" spans="2:12" s="1" customFormat="1" ht="6.95" customHeight="1">
      <c r="B91" s="33"/>
      <c r="L91" s="33"/>
    </row>
    <row r="92" spans="2:12" s="1" customFormat="1" ht="15.2" customHeight="1">
      <c r="B92" s="33"/>
      <c r="C92" s="27" t="s">
        <v>30</v>
      </c>
      <c r="F92" s="25" t="str">
        <f>E17</f>
        <v>Statutární město Jihlava</v>
      </c>
      <c r="I92" s="27" t="s">
        <v>36</v>
      </c>
      <c r="J92" s="31" t="str">
        <f>E23</f>
        <v>Ing. Zdeněk Sendler</v>
      </c>
      <c r="L92" s="33"/>
    </row>
    <row r="93" spans="2:12" s="1" customFormat="1" ht="15.2" customHeight="1">
      <c r="B93" s="33"/>
      <c r="C93" s="27" t="s">
        <v>34</v>
      </c>
      <c r="F93" s="25" t="str">
        <f>IF(E20="","",E20)</f>
        <v>Vyplň údaj</v>
      </c>
      <c r="I93" s="27" t="s">
        <v>41</v>
      </c>
      <c r="J93" s="31" t="str">
        <f>E26</f>
        <v/>
      </c>
      <c r="L93" s="33"/>
    </row>
    <row r="94" spans="2:12" s="1" customFormat="1" ht="10.35" customHeight="1">
      <c r="B94" s="33"/>
      <c r="L94" s="33"/>
    </row>
    <row r="95" spans="2:12" s="1" customFormat="1" ht="29.25" customHeight="1">
      <c r="B95" s="33"/>
      <c r="C95" s="107" t="s">
        <v>222</v>
      </c>
      <c r="D95" s="99"/>
      <c r="E95" s="99"/>
      <c r="F95" s="99"/>
      <c r="G95" s="99"/>
      <c r="H95" s="99"/>
      <c r="I95" s="99"/>
      <c r="J95" s="108" t="s">
        <v>223</v>
      </c>
      <c r="K95" s="99"/>
      <c r="L95" s="33"/>
    </row>
    <row r="96" spans="2:12" s="1" customFormat="1" ht="10.35" customHeight="1">
      <c r="B96" s="33"/>
      <c r="L96" s="33"/>
    </row>
    <row r="97" spans="2:47" s="1" customFormat="1" ht="22.9" customHeight="1">
      <c r="B97" s="33"/>
      <c r="C97" s="109" t="s">
        <v>224</v>
      </c>
      <c r="J97" s="67">
        <f>J121</f>
        <v>0</v>
      </c>
      <c r="L97" s="33"/>
      <c r="AU97" s="17" t="s">
        <v>225</v>
      </c>
    </row>
    <row r="98" spans="2:47" s="8" customFormat="1" ht="24.95" customHeight="1">
      <c r="B98" s="110"/>
      <c r="D98" s="111" t="s">
        <v>1987</v>
      </c>
      <c r="E98" s="112"/>
      <c r="F98" s="112"/>
      <c r="G98" s="112"/>
      <c r="H98" s="112"/>
      <c r="I98" s="112"/>
      <c r="J98" s="113">
        <f>J122</f>
        <v>0</v>
      </c>
      <c r="L98" s="110"/>
    </row>
    <row r="99" spans="2:47" s="14" customFormat="1" ht="19.899999999999999" customHeight="1">
      <c r="B99" s="171"/>
      <c r="D99" s="172" t="s">
        <v>1988</v>
      </c>
      <c r="E99" s="173"/>
      <c r="F99" s="173"/>
      <c r="G99" s="173"/>
      <c r="H99" s="173"/>
      <c r="I99" s="173"/>
      <c r="J99" s="174">
        <f>J123</f>
        <v>0</v>
      </c>
      <c r="L99" s="171"/>
    </row>
    <row r="100" spans="2:47" s="1" customFormat="1" ht="21.75" customHeight="1">
      <c r="B100" s="33"/>
      <c r="L100" s="33"/>
    </row>
    <row r="101" spans="2:47" s="1" customFormat="1" ht="6.95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3"/>
    </row>
    <row r="105" spans="2:47" s="1" customFormat="1" ht="6.95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3"/>
    </row>
    <row r="106" spans="2:47" s="1" customFormat="1" ht="24.95" customHeight="1">
      <c r="B106" s="33"/>
      <c r="C106" s="21" t="s">
        <v>230</v>
      </c>
      <c r="L106" s="33"/>
    </row>
    <row r="107" spans="2:47" s="1" customFormat="1" ht="6.95" customHeight="1">
      <c r="B107" s="33"/>
      <c r="L107" s="33"/>
    </row>
    <row r="108" spans="2:47" s="1" customFormat="1" ht="12" customHeight="1">
      <c r="B108" s="33"/>
      <c r="C108" s="27" t="s">
        <v>16</v>
      </c>
      <c r="L108" s="33"/>
    </row>
    <row r="109" spans="2:47" s="1" customFormat="1" ht="16.5" customHeight="1">
      <c r="B109" s="33"/>
      <c r="E109" s="243" t="str">
        <f>E7</f>
        <v>REVITALIZACE PARKU SMETANOVY SADY, JIHLAVA</v>
      </c>
      <c r="F109" s="244"/>
      <c r="G109" s="244"/>
      <c r="H109" s="244"/>
      <c r="L109" s="33"/>
    </row>
    <row r="110" spans="2:47" ht="12" customHeight="1">
      <c r="B110" s="20"/>
      <c r="C110" s="27" t="s">
        <v>192</v>
      </c>
      <c r="L110" s="20"/>
    </row>
    <row r="111" spans="2:47" s="1" customFormat="1" ht="16.5" customHeight="1">
      <c r="B111" s="33"/>
      <c r="E111" s="243" t="s">
        <v>2310</v>
      </c>
      <c r="F111" s="245"/>
      <c r="G111" s="245"/>
      <c r="H111" s="245"/>
      <c r="L111" s="33"/>
    </row>
    <row r="112" spans="2:47" s="1" customFormat="1" ht="12" customHeight="1">
      <c r="B112" s="33"/>
      <c r="C112" s="27" t="s">
        <v>198</v>
      </c>
      <c r="L112" s="33"/>
    </row>
    <row r="113" spans="2:65" s="1" customFormat="1" ht="30" customHeight="1">
      <c r="B113" s="33"/>
      <c r="E113" s="208" t="str">
        <f>E11</f>
        <v>SO 08-41 - PŘÍPOJKA PRO PŘENOSOVÉ VOZY - ZEMNÍ PRÁCE -  nezpůsobilé výdaje</v>
      </c>
      <c r="F113" s="245"/>
      <c r="G113" s="245"/>
      <c r="H113" s="245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22</v>
      </c>
      <c r="F115" s="25" t="str">
        <f>F14</f>
        <v>Jihlava</v>
      </c>
      <c r="I115" s="27" t="s">
        <v>24</v>
      </c>
      <c r="J115" s="53" t="str">
        <f>IF(J14="","",J14)</f>
        <v>28. 1. 2025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7" t="s">
        <v>30</v>
      </c>
      <c r="F117" s="25" t="str">
        <f>E17</f>
        <v>Statutární město Jihlava</v>
      </c>
      <c r="I117" s="27" t="s">
        <v>36</v>
      </c>
      <c r="J117" s="31" t="str">
        <f>E23</f>
        <v>Ing. Zdeněk Sendler</v>
      </c>
      <c r="L117" s="33"/>
    </row>
    <row r="118" spans="2:65" s="1" customFormat="1" ht="15.2" customHeight="1">
      <c r="B118" s="33"/>
      <c r="C118" s="27" t="s">
        <v>34</v>
      </c>
      <c r="F118" s="25" t="str">
        <f>IF(E20="","",E20)</f>
        <v>Vyplň údaj</v>
      </c>
      <c r="I118" s="27" t="s">
        <v>41</v>
      </c>
      <c r="J118" s="31" t="str">
        <f>E26</f>
        <v/>
      </c>
      <c r="L118" s="33"/>
    </row>
    <row r="119" spans="2:65" s="1" customFormat="1" ht="10.35" customHeight="1">
      <c r="B119" s="33"/>
      <c r="L119" s="33"/>
    </row>
    <row r="120" spans="2:65" s="9" customFormat="1" ht="29.25" customHeight="1">
      <c r="B120" s="114"/>
      <c r="C120" s="115" t="s">
        <v>231</v>
      </c>
      <c r="D120" s="116" t="s">
        <v>72</v>
      </c>
      <c r="E120" s="116" t="s">
        <v>68</v>
      </c>
      <c r="F120" s="116" t="s">
        <v>69</v>
      </c>
      <c r="G120" s="116" t="s">
        <v>232</v>
      </c>
      <c r="H120" s="116" t="s">
        <v>233</v>
      </c>
      <c r="I120" s="116" t="s">
        <v>234</v>
      </c>
      <c r="J120" s="116" t="s">
        <v>223</v>
      </c>
      <c r="K120" s="117" t="s">
        <v>235</v>
      </c>
      <c r="L120" s="114"/>
      <c r="M120" s="60" t="s">
        <v>1</v>
      </c>
      <c r="N120" s="61" t="s">
        <v>51</v>
      </c>
      <c r="O120" s="61" t="s">
        <v>236</v>
      </c>
      <c r="P120" s="61" t="s">
        <v>237</v>
      </c>
      <c r="Q120" s="61" t="s">
        <v>238</v>
      </c>
      <c r="R120" s="61" t="s">
        <v>239</v>
      </c>
      <c r="S120" s="61" t="s">
        <v>240</v>
      </c>
      <c r="T120" s="62" t="s">
        <v>241</v>
      </c>
    </row>
    <row r="121" spans="2:65" s="1" customFormat="1" ht="22.9" customHeight="1">
      <c r="B121" s="33"/>
      <c r="C121" s="65" t="s">
        <v>242</v>
      </c>
      <c r="J121" s="118">
        <f>BK121</f>
        <v>0</v>
      </c>
      <c r="L121" s="33"/>
      <c r="M121" s="63"/>
      <c r="N121" s="54"/>
      <c r="O121" s="54"/>
      <c r="P121" s="119">
        <f>P122</f>
        <v>0</v>
      </c>
      <c r="Q121" s="54"/>
      <c r="R121" s="119">
        <f>R122</f>
        <v>0.86489599999999989</v>
      </c>
      <c r="S121" s="54"/>
      <c r="T121" s="120">
        <f>T122</f>
        <v>0</v>
      </c>
      <c r="AT121" s="17" t="s">
        <v>86</v>
      </c>
      <c r="AU121" s="17" t="s">
        <v>225</v>
      </c>
      <c r="BK121" s="121">
        <f>BK122</f>
        <v>0</v>
      </c>
    </row>
    <row r="122" spans="2:65" s="10" customFormat="1" ht="25.9" customHeight="1">
      <c r="B122" s="122"/>
      <c r="D122" s="123" t="s">
        <v>86</v>
      </c>
      <c r="E122" s="124" t="s">
        <v>794</v>
      </c>
      <c r="F122" s="124" t="s">
        <v>2082</v>
      </c>
      <c r="I122" s="125"/>
      <c r="J122" s="126">
        <f>BK122</f>
        <v>0</v>
      </c>
      <c r="L122" s="122"/>
      <c r="M122" s="127"/>
      <c r="P122" s="128">
        <f>P123</f>
        <v>0</v>
      </c>
      <c r="R122" s="128">
        <f>R123</f>
        <v>0.86489599999999989</v>
      </c>
      <c r="T122" s="129">
        <f>T123</f>
        <v>0</v>
      </c>
      <c r="AR122" s="123" t="s">
        <v>114</v>
      </c>
      <c r="AT122" s="130" t="s">
        <v>86</v>
      </c>
      <c r="AU122" s="130" t="s">
        <v>87</v>
      </c>
      <c r="AY122" s="123" t="s">
        <v>245</v>
      </c>
      <c r="BK122" s="131">
        <f>BK123</f>
        <v>0</v>
      </c>
    </row>
    <row r="123" spans="2:65" s="10" customFormat="1" ht="22.9" customHeight="1">
      <c r="B123" s="122"/>
      <c r="D123" s="123" t="s">
        <v>86</v>
      </c>
      <c r="E123" s="175" t="s">
        <v>2083</v>
      </c>
      <c r="F123" s="175" t="s">
        <v>2084</v>
      </c>
      <c r="I123" s="125"/>
      <c r="J123" s="176">
        <f>BK123</f>
        <v>0</v>
      </c>
      <c r="L123" s="122"/>
      <c r="M123" s="127"/>
      <c r="P123" s="128">
        <f>SUM(P124:P141)</f>
        <v>0</v>
      </c>
      <c r="R123" s="128">
        <f>SUM(R124:R141)</f>
        <v>0.86489599999999989</v>
      </c>
      <c r="T123" s="129">
        <f>SUM(T124:T141)</f>
        <v>0</v>
      </c>
      <c r="AR123" s="123" t="s">
        <v>114</v>
      </c>
      <c r="AT123" s="130" t="s">
        <v>86</v>
      </c>
      <c r="AU123" s="130" t="s">
        <v>94</v>
      </c>
      <c r="AY123" s="123" t="s">
        <v>245</v>
      </c>
      <c r="BK123" s="131">
        <f>SUM(BK124:BK141)</f>
        <v>0</v>
      </c>
    </row>
    <row r="124" spans="2:65" s="1" customFormat="1" ht="24.2" customHeight="1">
      <c r="B124" s="33"/>
      <c r="C124" s="132" t="s">
        <v>94</v>
      </c>
      <c r="D124" s="132" t="s">
        <v>246</v>
      </c>
      <c r="E124" s="133" t="s">
        <v>3246</v>
      </c>
      <c r="F124" s="134" t="s">
        <v>3247</v>
      </c>
      <c r="G124" s="135" t="s">
        <v>271</v>
      </c>
      <c r="H124" s="136">
        <v>176</v>
      </c>
      <c r="I124" s="137"/>
      <c r="J124" s="138">
        <f>ROUND(I124*H124,2)</f>
        <v>0</v>
      </c>
      <c r="K124" s="134" t="s">
        <v>250</v>
      </c>
      <c r="L124" s="33"/>
      <c r="M124" s="139" t="s">
        <v>1</v>
      </c>
      <c r="N124" s="140" t="s">
        <v>52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585</v>
      </c>
      <c r="AT124" s="143" t="s">
        <v>246</v>
      </c>
      <c r="AU124" s="143" t="s">
        <v>96</v>
      </c>
      <c r="AY124" s="17" t="s">
        <v>245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94</v>
      </c>
      <c r="BK124" s="144">
        <f>ROUND(I124*H124,2)</f>
        <v>0</v>
      </c>
      <c r="BL124" s="17" t="s">
        <v>585</v>
      </c>
      <c r="BM124" s="143" t="s">
        <v>3248</v>
      </c>
    </row>
    <row r="125" spans="2:65" s="1" customFormat="1" ht="37.9" customHeight="1">
      <c r="B125" s="33"/>
      <c r="C125" s="132" t="s">
        <v>96</v>
      </c>
      <c r="D125" s="132" t="s">
        <v>246</v>
      </c>
      <c r="E125" s="133" t="s">
        <v>3249</v>
      </c>
      <c r="F125" s="134" t="s">
        <v>3250</v>
      </c>
      <c r="G125" s="135" t="s">
        <v>350</v>
      </c>
      <c r="H125" s="136">
        <v>26.4</v>
      </c>
      <c r="I125" s="137"/>
      <c r="J125" s="138">
        <f>ROUND(I125*H125,2)</f>
        <v>0</v>
      </c>
      <c r="K125" s="134" t="s">
        <v>250</v>
      </c>
      <c r="L125" s="33"/>
      <c r="M125" s="139" t="s">
        <v>1</v>
      </c>
      <c r="N125" s="140" t="s">
        <v>52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585</v>
      </c>
      <c r="AT125" s="143" t="s">
        <v>246</v>
      </c>
      <c r="AU125" s="143" t="s">
        <v>96</v>
      </c>
      <c r="AY125" s="17" t="s">
        <v>245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94</v>
      </c>
      <c r="BK125" s="144">
        <f>ROUND(I125*H125,2)</f>
        <v>0</v>
      </c>
      <c r="BL125" s="17" t="s">
        <v>585</v>
      </c>
      <c r="BM125" s="143" t="s">
        <v>3251</v>
      </c>
    </row>
    <row r="126" spans="2:65" s="12" customFormat="1" ht="11.25">
      <c r="B126" s="152"/>
      <c r="D126" s="146" t="s">
        <v>253</v>
      </c>
      <c r="E126" s="153" t="s">
        <v>1</v>
      </c>
      <c r="F126" s="154" t="s">
        <v>3252</v>
      </c>
      <c r="H126" s="155">
        <v>26.4</v>
      </c>
      <c r="I126" s="156"/>
      <c r="L126" s="152"/>
      <c r="M126" s="157"/>
      <c r="T126" s="158"/>
      <c r="AT126" s="153" t="s">
        <v>253</v>
      </c>
      <c r="AU126" s="153" t="s">
        <v>96</v>
      </c>
      <c r="AV126" s="12" t="s">
        <v>96</v>
      </c>
      <c r="AW126" s="12" t="s">
        <v>40</v>
      </c>
      <c r="AX126" s="12" t="s">
        <v>94</v>
      </c>
      <c r="AY126" s="153" t="s">
        <v>245</v>
      </c>
    </row>
    <row r="127" spans="2:65" s="1" customFormat="1" ht="37.9" customHeight="1">
      <c r="B127" s="33"/>
      <c r="C127" s="132" t="s">
        <v>114</v>
      </c>
      <c r="D127" s="132" t="s">
        <v>246</v>
      </c>
      <c r="E127" s="133" t="s">
        <v>3253</v>
      </c>
      <c r="F127" s="134" t="s">
        <v>3254</v>
      </c>
      <c r="G127" s="135" t="s">
        <v>350</v>
      </c>
      <c r="H127" s="136">
        <v>686.4</v>
      </c>
      <c r="I127" s="137"/>
      <c r="J127" s="138">
        <f>ROUND(I127*H127,2)</f>
        <v>0</v>
      </c>
      <c r="K127" s="134" t="s">
        <v>250</v>
      </c>
      <c r="L127" s="33"/>
      <c r="M127" s="139" t="s">
        <v>1</v>
      </c>
      <c r="N127" s="140" t="s">
        <v>52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585</v>
      </c>
      <c r="AT127" s="143" t="s">
        <v>246</v>
      </c>
      <c r="AU127" s="143" t="s">
        <v>96</v>
      </c>
      <c r="AY127" s="17" t="s">
        <v>245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94</v>
      </c>
      <c r="BK127" s="144">
        <f>ROUND(I127*H127,2)</f>
        <v>0</v>
      </c>
      <c r="BL127" s="17" t="s">
        <v>585</v>
      </c>
      <c r="BM127" s="143" t="s">
        <v>3255</v>
      </c>
    </row>
    <row r="128" spans="2:65" s="12" customFormat="1" ht="11.25">
      <c r="B128" s="152"/>
      <c r="D128" s="146" t="s">
        <v>253</v>
      </c>
      <c r="F128" s="154" t="s">
        <v>3256</v>
      </c>
      <c r="H128" s="155">
        <v>686.4</v>
      </c>
      <c r="I128" s="156"/>
      <c r="L128" s="152"/>
      <c r="M128" s="157"/>
      <c r="T128" s="158"/>
      <c r="AT128" s="153" t="s">
        <v>253</v>
      </c>
      <c r="AU128" s="153" t="s">
        <v>96</v>
      </c>
      <c r="AV128" s="12" t="s">
        <v>96</v>
      </c>
      <c r="AW128" s="12" t="s">
        <v>4</v>
      </c>
      <c r="AX128" s="12" t="s">
        <v>94</v>
      </c>
      <c r="AY128" s="153" t="s">
        <v>245</v>
      </c>
    </row>
    <row r="129" spans="2:65" s="1" customFormat="1" ht="24.2" customHeight="1">
      <c r="B129" s="33"/>
      <c r="C129" s="132" t="s">
        <v>251</v>
      </c>
      <c r="D129" s="132" t="s">
        <v>246</v>
      </c>
      <c r="E129" s="133" t="s">
        <v>3257</v>
      </c>
      <c r="F129" s="134" t="s">
        <v>3258</v>
      </c>
      <c r="G129" s="135" t="s">
        <v>258</v>
      </c>
      <c r="H129" s="136">
        <v>47.52</v>
      </c>
      <c r="I129" s="137"/>
      <c r="J129" s="138">
        <f>ROUND(I129*H129,2)</f>
        <v>0</v>
      </c>
      <c r="K129" s="134" t="s">
        <v>250</v>
      </c>
      <c r="L129" s="33"/>
      <c r="M129" s="139" t="s">
        <v>1</v>
      </c>
      <c r="N129" s="140" t="s">
        <v>52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585</v>
      </c>
      <c r="AT129" s="143" t="s">
        <v>246</v>
      </c>
      <c r="AU129" s="143" t="s">
        <v>96</v>
      </c>
      <c r="AY129" s="17" t="s">
        <v>245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94</v>
      </c>
      <c r="BK129" s="144">
        <f>ROUND(I129*H129,2)</f>
        <v>0</v>
      </c>
      <c r="BL129" s="17" t="s">
        <v>585</v>
      </c>
      <c r="BM129" s="143" t="s">
        <v>3259</v>
      </c>
    </row>
    <row r="130" spans="2:65" s="12" customFormat="1" ht="11.25">
      <c r="B130" s="152"/>
      <c r="D130" s="146" t="s">
        <v>253</v>
      </c>
      <c r="F130" s="154" t="s">
        <v>3260</v>
      </c>
      <c r="H130" s="155">
        <v>47.52</v>
      </c>
      <c r="I130" s="156"/>
      <c r="L130" s="152"/>
      <c r="M130" s="157"/>
      <c r="T130" s="158"/>
      <c r="AT130" s="153" t="s">
        <v>253</v>
      </c>
      <c r="AU130" s="153" t="s">
        <v>96</v>
      </c>
      <c r="AV130" s="12" t="s">
        <v>96</v>
      </c>
      <c r="AW130" s="12" t="s">
        <v>4</v>
      </c>
      <c r="AX130" s="12" t="s">
        <v>94</v>
      </c>
      <c r="AY130" s="153" t="s">
        <v>245</v>
      </c>
    </row>
    <row r="131" spans="2:65" s="1" customFormat="1" ht="24.2" customHeight="1">
      <c r="B131" s="33"/>
      <c r="C131" s="132" t="s">
        <v>268</v>
      </c>
      <c r="D131" s="132" t="s">
        <v>246</v>
      </c>
      <c r="E131" s="133" t="s">
        <v>3261</v>
      </c>
      <c r="F131" s="134" t="s">
        <v>3262</v>
      </c>
      <c r="G131" s="135" t="s">
        <v>271</v>
      </c>
      <c r="H131" s="136">
        <v>176</v>
      </c>
      <c r="I131" s="137"/>
      <c r="J131" s="138">
        <f>ROUND(I131*H131,2)</f>
        <v>0</v>
      </c>
      <c r="K131" s="134" t="s">
        <v>250</v>
      </c>
      <c r="L131" s="33"/>
      <c r="M131" s="139" t="s">
        <v>1</v>
      </c>
      <c r="N131" s="140" t="s">
        <v>52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585</v>
      </c>
      <c r="AT131" s="143" t="s">
        <v>246</v>
      </c>
      <c r="AU131" s="143" t="s">
        <v>96</v>
      </c>
      <c r="AY131" s="17" t="s">
        <v>245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94</v>
      </c>
      <c r="BK131" s="144">
        <f>ROUND(I131*H131,2)</f>
        <v>0</v>
      </c>
      <c r="BL131" s="17" t="s">
        <v>585</v>
      </c>
      <c r="BM131" s="143" t="s">
        <v>3263</v>
      </c>
    </row>
    <row r="132" spans="2:65" s="1" customFormat="1" ht="24.2" customHeight="1">
      <c r="B132" s="33"/>
      <c r="C132" s="132" t="s">
        <v>276</v>
      </c>
      <c r="D132" s="132" t="s">
        <v>246</v>
      </c>
      <c r="E132" s="133" t="s">
        <v>3264</v>
      </c>
      <c r="F132" s="134" t="s">
        <v>3265</v>
      </c>
      <c r="G132" s="135" t="s">
        <v>271</v>
      </c>
      <c r="H132" s="136">
        <v>176</v>
      </c>
      <c r="I132" s="137"/>
      <c r="J132" s="138">
        <f>ROUND(I132*H132,2)</f>
        <v>0</v>
      </c>
      <c r="K132" s="134" t="s">
        <v>250</v>
      </c>
      <c r="L132" s="33"/>
      <c r="M132" s="139" t="s">
        <v>1</v>
      </c>
      <c r="N132" s="140" t="s">
        <v>52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585</v>
      </c>
      <c r="AT132" s="143" t="s">
        <v>246</v>
      </c>
      <c r="AU132" s="143" t="s">
        <v>96</v>
      </c>
      <c r="AY132" s="17" t="s">
        <v>245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94</v>
      </c>
      <c r="BK132" s="144">
        <f>ROUND(I132*H132,2)</f>
        <v>0</v>
      </c>
      <c r="BL132" s="17" t="s">
        <v>585</v>
      </c>
      <c r="BM132" s="143" t="s">
        <v>3266</v>
      </c>
    </row>
    <row r="133" spans="2:65" s="1" customFormat="1" ht="21.75" customHeight="1">
      <c r="B133" s="33"/>
      <c r="C133" s="132" t="s">
        <v>283</v>
      </c>
      <c r="D133" s="132" t="s">
        <v>246</v>
      </c>
      <c r="E133" s="133" t="s">
        <v>2085</v>
      </c>
      <c r="F133" s="134" t="s">
        <v>2086</v>
      </c>
      <c r="G133" s="135" t="s">
        <v>271</v>
      </c>
      <c r="H133" s="136">
        <v>176</v>
      </c>
      <c r="I133" s="137"/>
      <c r="J133" s="138">
        <f>ROUND(I133*H133,2)</f>
        <v>0</v>
      </c>
      <c r="K133" s="134" t="s">
        <v>250</v>
      </c>
      <c r="L133" s="33"/>
      <c r="M133" s="139" t="s">
        <v>1</v>
      </c>
      <c r="N133" s="140" t="s">
        <v>52</v>
      </c>
      <c r="P133" s="141">
        <f>O133*H133</f>
        <v>0</v>
      </c>
      <c r="Q133" s="141">
        <v>9.0000000000000006E-5</v>
      </c>
      <c r="R133" s="141">
        <f>Q133*H133</f>
        <v>1.584E-2</v>
      </c>
      <c r="S133" s="141">
        <v>0</v>
      </c>
      <c r="T133" s="142">
        <f>S133*H133</f>
        <v>0</v>
      </c>
      <c r="AR133" s="143" t="s">
        <v>585</v>
      </c>
      <c r="AT133" s="143" t="s">
        <v>246</v>
      </c>
      <c r="AU133" s="143" t="s">
        <v>96</v>
      </c>
      <c r="AY133" s="17" t="s">
        <v>245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94</v>
      </c>
      <c r="BK133" s="144">
        <f>ROUND(I133*H133,2)</f>
        <v>0</v>
      </c>
      <c r="BL133" s="17" t="s">
        <v>585</v>
      </c>
      <c r="BM133" s="143" t="s">
        <v>3267</v>
      </c>
    </row>
    <row r="134" spans="2:65" s="1" customFormat="1" ht="24.2" customHeight="1">
      <c r="B134" s="33"/>
      <c r="C134" s="132" t="s">
        <v>194</v>
      </c>
      <c r="D134" s="132" t="s">
        <v>246</v>
      </c>
      <c r="E134" s="133" t="s">
        <v>3268</v>
      </c>
      <c r="F134" s="134" t="s">
        <v>3269</v>
      </c>
      <c r="G134" s="135" t="s">
        <v>271</v>
      </c>
      <c r="H134" s="136">
        <v>352</v>
      </c>
      <c r="I134" s="137"/>
      <c r="J134" s="138">
        <f>ROUND(I134*H134,2)</f>
        <v>0</v>
      </c>
      <c r="K134" s="134" t="s">
        <v>266</v>
      </c>
      <c r="L134" s="33"/>
      <c r="M134" s="139" t="s">
        <v>1</v>
      </c>
      <c r="N134" s="140" t="s">
        <v>52</v>
      </c>
      <c r="P134" s="141">
        <f>O134*H134</f>
        <v>0</v>
      </c>
      <c r="Q134" s="141">
        <v>2.0999999999999999E-3</v>
      </c>
      <c r="R134" s="141">
        <f>Q134*H134</f>
        <v>0.73919999999999997</v>
      </c>
      <c r="S134" s="141">
        <v>0</v>
      </c>
      <c r="T134" s="142">
        <f>S134*H134</f>
        <v>0</v>
      </c>
      <c r="AR134" s="143" t="s">
        <v>585</v>
      </c>
      <c r="AT134" s="143" t="s">
        <v>246</v>
      </c>
      <c r="AU134" s="143" t="s">
        <v>96</v>
      </c>
      <c r="AY134" s="17" t="s">
        <v>245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94</v>
      </c>
      <c r="BK134" s="144">
        <f>ROUND(I134*H134,2)</f>
        <v>0</v>
      </c>
      <c r="BL134" s="17" t="s">
        <v>585</v>
      </c>
      <c r="BM134" s="143" t="s">
        <v>3270</v>
      </c>
    </row>
    <row r="135" spans="2:65" s="12" customFormat="1" ht="11.25">
      <c r="B135" s="152"/>
      <c r="D135" s="146" t="s">
        <v>253</v>
      </c>
      <c r="E135" s="153" t="s">
        <v>1</v>
      </c>
      <c r="F135" s="154" t="s">
        <v>3271</v>
      </c>
      <c r="H135" s="155">
        <v>352</v>
      </c>
      <c r="I135" s="156"/>
      <c r="L135" s="152"/>
      <c r="M135" s="157"/>
      <c r="T135" s="158"/>
      <c r="AT135" s="153" t="s">
        <v>253</v>
      </c>
      <c r="AU135" s="153" t="s">
        <v>96</v>
      </c>
      <c r="AV135" s="12" t="s">
        <v>96</v>
      </c>
      <c r="AW135" s="12" t="s">
        <v>40</v>
      </c>
      <c r="AX135" s="12" t="s">
        <v>94</v>
      </c>
      <c r="AY135" s="153" t="s">
        <v>245</v>
      </c>
    </row>
    <row r="136" spans="2:65" s="1" customFormat="1" ht="24.2" customHeight="1">
      <c r="B136" s="33"/>
      <c r="C136" s="132" t="s">
        <v>189</v>
      </c>
      <c r="D136" s="132" t="s">
        <v>246</v>
      </c>
      <c r="E136" s="133" t="s">
        <v>3272</v>
      </c>
      <c r="F136" s="134" t="s">
        <v>3273</v>
      </c>
      <c r="G136" s="135" t="s">
        <v>350</v>
      </c>
      <c r="H136" s="136">
        <v>0.3</v>
      </c>
      <c r="I136" s="137"/>
      <c r="J136" s="138">
        <f>ROUND(I136*H136,2)</f>
        <v>0</v>
      </c>
      <c r="K136" s="134" t="s">
        <v>250</v>
      </c>
      <c r="L136" s="33"/>
      <c r="M136" s="139" t="s">
        <v>1</v>
      </c>
      <c r="N136" s="140" t="s">
        <v>52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585</v>
      </c>
      <c r="AT136" s="143" t="s">
        <v>246</v>
      </c>
      <c r="AU136" s="143" t="s">
        <v>96</v>
      </c>
      <c r="AY136" s="17" t="s">
        <v>245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94</v>
      </c>
      <c r="BK136" s="144">
        <f>ROUND(I136*H136,2)</f>
        <v>0</v>
      </c>
      <c r="BL136" s="17" t="s">
        <v>585</v>
      </c>
      <c r="BM136" s="143" t="s">
        <v>3274</v>
      </c>
    </row>
    <row r="137" spans="2:65" s="12" customFormat="1" ht="11.25">
      <c r="B137" s="152"/>
      <c r="D137" s="146" t="s">
        <v>253</v>
      </c>
      <c r="E137" s="153" t="s">
        <v>1</v>
      </c>
      <c r="F137" s="154" t="s">
        <v>3275</v>
      </c>
      <c r="H137" s="155">
        <v>0.3</v>
      </c>
      <c r="I137" s="156"/>
      <c r="L137" s="152"/>
      <c r="M137" s="157"/>
      <c r="T137" s="158"/>
      <c r="AT137" s="153" t="s">
        <v>253</v>
      </c>
      <c r="AU137" s="153" t="s">
        <v>96</v>
      </c>
      <c r="AV137" s="12" t="s">
        <v>96</v>
      </c>
      <c r="AW137" s="12" t="s">
        <v>40</v>
      </c>
      <c r="AX137" s="12" t="s">
        <v>94</v>
      </c>
      <c r="AY137" s="153" t="s">
        <v>245</v>
      </c>
    </row>
    <row r="138" spans="2:65" s="1" customFormat="1" ht="24.2" customHeight="1">
      <c r="B138" s="33"/>
      <c r="C138" s="132" t="s">
        <v>296</v>
      </c>
      <c r="D138" s="132" t="s">
        <v>246</v>
      </c>
      <c r="E138" s="133" t="s">
        <v>3276</v>
      </c>
      <c r="F138" s="134" t="s">
        <v>3277</v>
      </c>
      <c r="G138" s="135" t="s">
        <v>350</v>
      </c>
      <c r="H138" s="136">
        <v>0.05</v>
      </c>
      <c r="I138" s="137"/>
      <c r="J138" s="138">
        <f>ROUND(I138*H138,2)</f>
        <v>0</v>
      </c>
      <c r="K138" s="134" t="s">
        <v>250</v>
      </c>
      <c r="L138" s="33"/>
      <c r="M138" s="139" t="s">
        <v>1</v>
      </c>
      <c r="N138" s="140" t="s">
        <v>52</v>
      </c>
      <c r="P138" s="141">
        <f>O138*H138</f>
        <v>0</v>
      </c>
      <c r="Q138" s="141">
        <v>2.16</v>
      </c>
      <c r="R138" s="141">
        <f>Q138*H138</f>
        <v>0.10800000000000001</v>
      </c>
      <c r="S138" s="141">
        <v>0</v>
      </c>
      <c r="T138" s="142">
        <f>S138*H138</f>
        <v>0</v>
      </c>
      <c r="AR138" s="143" t="s">
        <v>585</v>
      </c>
      <c r="AT138" s="143" t="s">
        <v>246</v>
      </c>
      <c r="AU138" s="143" t="s">
        <v>96</v>
      </c>
      <c r="AY138" s="17" t="s">
        <v>245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94</v>
      </c>
      <c r="BK138" s="144">
        <f>ROUND(I138*H138,2)</f>
        <v>0</v>
      </c>
      <c r="BL138" s="17" t="s">
        <v>585</v>
      </c>
      <c r="BM138" s="143" t="s">
        <v>3278</v>
      </c>
    </row>
    <row r="139" spans="2:65" s="1" customFormat="1" ht="24.2" customHeight="1">
      <c r="B139" s="33"/>
      <c r="C139" s="132" t="s">
        <v>301</v>
      </c>
      <c r="D139" s="132" t="s">
        <v>246</v>
      </c>
      <c r="E139" s="133" t="s">
        <v>3279</v>
      </c>
      <c r="F139" s="134" t="s">
        <v>3280</v>
      </c>
      <c r="G139" s="135" t="s">
        <v>249</v>
      </c>
      <c r="H139" s="136">
        <v>1.6</v>
      </c>
      <c r="I139" s="137"/>
      <c r="J139" s="138">
        <f>ROUND(I139*H139,2)</f>
        <v>0</v>
      </c>
      <c r="K139" s="134" t="s">
        <v>250</v>
      </c>
      <c r="L139" s="33"/>
      <c r="M139" s="139" t="s">
        <v>1</v>
      </c>
      <c r="N139" s="140" t="s">
        <v>52</v>
      </c>
      <c r="P139" s="141">
        <f>O139*H139</f>
        <v>0</v>
      </c>
      <c r="Q139" s="141">
        <v>1.16E-3</v>
      </c>
      <c r="R139" s="141">
        <f>Q139*H139</f>
        <v>1.856E-3</v>
      </c>
      <c r="S139" s="141">
        <v>0</v>
      </c>
      <c r="T139" s="142">
        <f>S139*H139</f>
        <v>0</v>
      </c>
      <c r="AR139" s="143" t="s">
        <v>585</v>
      </c>
      <c r="AT139" s="143" t="s">
        <v>246</v>
      </c>
      <c r="AU139" s="143" t="s">
        <v>96</v>
      </c>
      <c r="AY139" s="17" t="s">
        <v>245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94</v>
      </c>
      <c r="BK139" s="144">
        <f>ROUND(I139*H139,2)</f>
        <v>0</v>
      </c>
      <c r="BL139" s="17" t="s">
        <v>585</v>
      </c>
      <c r="BM139" s="143" t="s">
        <v>3281</v>
      </c>
    </row>
    <row r="140" spans="2:65" s="1" customFormat="1" ht="24.2" customHeight="1">
      <c r="B140" s="33"/>
      <c r="C140" s="132" t="s">
        <v>8</v>
      </c>
      <c r="D140" s="132" t="s">
        <v>246</v>
      </c>
      <c r="E140" s="133" t="s">
        <v>3282</v>
      </c>
      <c r="F140" s="134" t="s">
        <v>3283</v>
      </c>
      <c r="G140" s="135" t="s">
        <v>249</v>
      </c>
      <c r="H140" s="136">
        <v>1.6</v>
      </c>
      <c r="I140" s="137"/>
      <c r="J140" s="138">
        <f>ROUND(I140*H140,2)</f>
        <v>0</v>
      </c>
      <c r="K140" s="134" t="s">
        <v>250</v>
      </c>
      <c r="L140" s="33"/>
      <c r="M140" s="139" t="s">
        <v>1</v>
      </c>
      <c r="N140" s="140" t="s">
        <v>52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585</v>
      </c>
      <c r="AT140" s="143" t="s">
        <v>246</v>
      </c>
      <c r="AU140" s="143" t="s">
        <v>96</v>
      </c>
      <c r="AY140" s="17" t="s">
        <v>245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94</v>
      </c>
      <c r="BK140" s="144">
        <f>ROUND(I140*H140,2)</f>
        <v>0</v>
      </c>
      <c r="BL140" s="17" t="s">
        <v>585</v>
      </c>
      <c r="BM140" s="143" t="s">
        <v>3284</v>
      </c>
    </row>
    <row r="141" spans="2:65" s="1" customFormat="1" ht="24.2" customHeight="1">
      <c r="B141" s="33"/>
      <c r="C141" s="132" t="s">
        <v>314</v>
      </c>
      <c r="D141" s="132" t="s">
        <v>246</v>
      </c>
      <c r="E141" s="133" t="s">
        <v>2411</v>
      </c>
      <c r="F141" s="134" t="s">
        <v>2412</v>
      </c>
      <c r="G141" s="135" t="s">
        <v>258</v>
      </c>
      <c r="H141" s="136">
        <v>0.86499999999999999</v>
      </c>
      <c r="I141" s="137"/>
      <c r="J141" s="138">
        <f>ROUND(I141*H141,2)</f>
        <v>0</v>
      </c>
      <c r="K141" s="134" t="s">
        <v>250</v>
      </c>
      <c r="L141" s="33"/>
      <c r="M141" s="166" t="s">
        <v>1</v>
      </c>
      <c r="N141" s="167" t="s">
        <v>52</v>
      </c>
      <c r="O141" s="168"/>
      <c r="P141" s="169">
        <f>O141*H141</f>
        <v>0</v>
      </c>
      <c r="Q141" s="169">
        <v>0</v>
      </c>
      <c r="R141" s="169">
        <f>Q141*H141</f>
        <v>0</v>
      </c>
      <c r="S141" s="169">
        <v>0</v>
      </c>
      <c r="T141" s="170">
        <f>S141*H141</f>
        <v>0</v>
      </c>
      <c r="AR141" s="143" t="s">
        <v>585</v>
      </c>
      <c r="AT141" s="143" t="s">
        <v>246</v>
      </c>
      <c r="AU141" s="143" t="s">
        <v>96</v>
      </c>
      <c r="AY141" s="17" t="s">
        <v>245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94</v>
      </c>
      <c r="BK141" s="144">
        <f>ROUND(I141*H141,2)</f>
        <v>0</v>
      </c>
      <c r="BL141" s="17" t="s">
        <v>585</v>
      </c>
      <c r="BM141" s="143" t="s">
        <v>3285</v>
      </c>
    </row>
    <row r="142" spans="2:65" s="1" customFormat="1" ht="6.95" customHeight="1">
      <c r="B142" s="45"/>
      <c r="C142" s="46"/>
      <c r="D142" s="46"/>
      <c r="E142" s="46"/>
      <c r="F142" s="46"/>
      <c r="G142" s="46"/>
      <c r="H142" s="46"/>
      <c r="I142" s="46"/>
      <c r="J142" s="46"/>
      <c r="K142" s="46"/>
      <c r="L142" s="33"/>
    </row>
  </sheetData>
  <sheetProtection algorithmName="SHA-512" hashValue="J9b9sJZeTptwcFGz4IK2Buk2AHX4hj5Z8y9ItIca9/Fh6xZgpWtcVUUhdkykHdr1DRFMDwZbi3Qw5H3kFxTCgQ==" saltValue="kDm3/mbGLh7de5pzhtrVFwGN7NK8zRIG72vu74dGGk9AGQOQxPl5FhoL61lSX5vUGt7k+nUC4lOe4sgMVOZ4Gw==" spinCount="100000" sheet="1" objects="1" scenarios="1" formatColumns="0" formatRows="0" autoFilter="0"/>
  <autoFilter ref="C120:K141" xr:uid="{00000000-0009-0000-0000-000013000000}"/>
  <mergeCells count="12">
    <mergeCell ref="E113:H113"/>
    <mergeCell ref="L2:V2"/>
    <mergeCell ref="E84:H84"/>
    <mergeCell ref="E86:H86"/>
    <mergeCell ref="E88:H88"/>
    <mergeCell ref="E109:H109"/>
    <mergeCell ref="E111:H111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59999389629810485"/>
    <pageSetUpPr fitToPage="1"/>
  </sheetPr>
  <dimension ref="B2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7" t="s">
        <v>178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183</v>
      </c>
      <c r="L4" s="20"/>
      <c r="M4" s="9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REVITALIZACE PARKU SMETANOVY SADY, JIHLAVA</v>
      </c>
      <c r="F7" s="244"/>
      <c r="G7" s="244"/>
      <c r="H7" s="244"/>
      <c r="L7" s="20"/>
    </row>
    <row r="8" spans="2:46" ht="12" customHeight="1">
      <c r="B8" s="20"/>
      <c r="D8" s="27" t="s">
        <v>192</v>
      </c>
      <c r="L8" s="20"/>
    </row>
    <row r="9" spans="2:46" s="1" customFormat="1" ht="16.5" customHeight="1">
      <c r="B9" s="33"/>
      <c r="E9" s="243" t="s">
        <v>2310</v>
      </c>
      <c r="F9" s="245"/>
      <c r="G9" s="245"/>
      <c r="H9" s="245"/>
      <c r="L9" s="33"/>
    </row>
    <row r="10" spans="2:46" s="1" customFormat="1" ht="12" customHeight="1">
      <c r="B10" s="33"/>
      <c r="D10" s="27" t="s">
        <v>198</v>
      </c>
      <c r="L10" s="33"/>
    </row>
    <row r="11" spans="2:46" s="1" customFormat="1" ht="30" customHeight="1">
      <c r="B11" s="33"/>
      <c r="E11" s="208" t="s">
        <v>3286</v>
      </c>
      <c r="F11" s="245"/>
      <c r="G11" s="245"/>
      <c r="H11" s="245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7" t="s">
        <v>18</v>
      </c>
      <c r="F13" s="25" t="s">
        <v>175</v>
      </c>
      <c r="I13" s="27" t="s">
        <v>20</v>
      </c>
      <c r="J13" s="25" t="s">
        <v>2832</v>
      </c>
      <c r="L13" s="33"/>
    </row>
    <row r="14" spans="2:46" s="1" customFormat="1" ht="12" customHeight="1">
      <c r="B14" s="33"/>
      <c r="D14" s="27" t="s">
        <v>22</v>
      </c>
      <c r="F14" s="25" t="s">
        <v>23</v>
      </c>
      <c r="I14" s="27" t="s">
        <v>24</v>
      </c>
      <c r="J14" s="53" t="str">
        <f>'Rekapitulace stavby'!AN8</f>
        <v>28. 1. 2025</v>
      </c>
      <c r="L14" s="33"/>
    </row>
    <row r="15" spans="2:46" s="1" customFormat="1" ht="21.75" customHeight="1">
      <c r="B15" s="33"/>
      <c r="D15" s="24" t="s">
        <v>26</v>
      </c>
      <c r="F15" s="29" t="s">
        <v>2833</v>
      </c>
      <c r="I15" s="24" t="s">
        <v>28</v>
      </c>
      <c r="J15" s="29" t="s">
        <v>2834</v>
      </c>
      <c r="L15" s="33"/>
    </row>
    <row r="16" spans="2:46" s="1" customFormat="1" ht="12" customHeight="1">
      <c r="B16" s="33"/>
      <c r="D16" s="27" t="s">
        <v>30</v>
      </c>
      <c r="I16" s="27" t="s">
        <v>31</v>
      </c>
      <c r="J16" s="25" t="s">
        <v>1</v>
      </c>
      <c r="L16" s="33"/>
    </row>
    <row r="17" spans="2:12" s="1" customFormat="1" ht="18" customHeight="1">
      <c r="B17" s="33"/>
      <c r="E17" s="25" t="s">
        <v>32</v>
      </c>
      <c r="I17" s="27" t="s">
        <v>33</v>
      </c>
      <c r="J17" s="25" t="s">
        <v>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7" t="s">
        <v>34</v>
      </c>
      <c r="I19" s="27" t="s">
        <v>31</v>
      </c>
      <c r="J19" s="28" t="str">
        <f>'Rekapitulace stavby'!AN13</f>
        <v>Vyplň údaj</v>
      </c>
      <c r="L19" s="33"/>
    </row>
    <row r="20" spans="2:12" s="1" customFormat="1" ht="18" customHeight="1">
      <c r="B20" s="33"/>
      <c r="E20" s="246" t="str">
        <f>'Rekapitulace stavby'!E14</f>
        <v>Vyplň údaj</v>
      </c>
      <c r="F20" s="227"/>
      <c r="G20" s="227"/>
      <c r="H20" s="227"/>
      <c r="I20" s="27" t="s">
        <v>33</v>
      </c>
      <c r="J20" s="28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7" t="s">
        <v>36</v>
      </c>
      <c r="I22" s="27" t="s">
        <v>31</v>
      </c>
      <c r="J22" s="25" t="s">
        <v>37</v>
      </c>
      <c r="L22" s="33"/>
    </row>
    <row r="23" spans="2:12" s="1" customFormat="1" ht="18" customHeight="1">
      <c r="B23" s="33"/>
      <c r="E23" s="25" t="s">
        <v>38</v>
      </c>
      <c r="I23" s="27" t="s">
        <v>33</v>
      </c>
      <c r="J23" s="25" t="s">
        <v>39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7" t="s">
        <v>41</v>
      </c>
      <c r="I25" s="27" t="s">
        <v>31</v>
      </c>
      <c r="J25" s="25" t="str">
        <f>IF('Rekapitulace stavby'!AN19="","",'Rekapitulace stavby'!AN19)</f>
        <v>64596605</v>
      </c>
      <c r="L25" s="33"/>
    </row>
    <row r="26" spans="2:12" s="1" customFormat="1" ht="18" customHeight="1">
      <c r="B26" s="33"/>
      <c r="E26" s="25" t="str">
        <f>IF('Rekapitulace stavby'!E20="","",'Rekapitulace stavby'!E20)</f>
        <v xml:space="preserve"> </v>
      </c>
      <c r="I26" s="27" t="s">
        <v>33</v>
      </c>
      <c r="J26" s="25" t="str">
        <f>IF('Rekapitulace stavby'!AN20="","",'Rekapitulace stavby'!AN20)</f>
        <v>CZ6110310745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7" t="s">
        <v>45</v>
      </c>
      <c r="L28" s="33"/>
    </row>
    <row r="29" spans="2:12" s="7" customFormat="1" ht="16.5" customHeight="1">
      <c r="B29" s="96"/>
      <c r="E29" s="232" t="s">
        <v>1</v>
      </c>
      <c r="F29" s="232"/>
      <c r="G29" s="232"/>
      <c r="H29" s="232"/>
      <c r="L29" s="96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25.35" customHeight="1">
      <c r="B32" s="33"/>
      <c r="D32" s="97" t="s">
        <v>47</v>
      </c>
      <c r="J32" s="67">
        <f>ROUND(J122, 2)</f>
        <v>0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49</v>
      </c>
      <c r="I34" s="36" t="s">
        <v>48</v>
      </c>
      <c r="J34" s="36" t="s">
        <v>50</v>
      </c>
      <c r="L34" s="33"/>
    </row>
    <row r="35" spans="2:12" s="1" customFormat="1" ht="14.45" customHeight="1">
      <c r="B35" s="33"/>
      <c r="D35" s="56" t="s">
        <v>51</v>
      </c>
      <c r="E35" s="27" t="s">
        <v>52</v>
      </c>
      <c r="F35" s="87">
        <f>ROUND((SUM(BE122:BE145)),  2)</f>
        <v>0</v>
      </c>
      <c r="I35" s="98">
        <v>0.21</v>
      </c>
      <c r="J35" s="87">
        <f>ROUND(((SUM(BE122:BE145))*I35),  2)</f>
        <v>0</v>
      </c>
      <c r="L35" s="33"/>
    </row>
    <row r="36" spans="2:12" s="1" customFormat="1" ht="14.45" customHeight="1">
      <c r="B36" s="33"/>
      <c r="E36" s="27" t="s">
        <v>53</v>
      </c>
      <c r="F36" s="87">
        <f>ROUND((SUM(BF122:BF145)),  2)</f>
        <v>0</v>
      </c>
      <c r="I36" s="98">
        <v>0.12</v>
      </c>
      <c r="J36" s="87">
        <f>ROUND(((SUM(BF122:BF145))*I36),  2)</f>
        <v>0</v>
      </c>
      <c r="L36" s="33"/>
    </row>
    <row r="37" spans="2:12" s="1" customFormat="1" ht="14.45" hidden="1" customHeight="1">
      <c r="B37" s="33"/>
      <c r="E37" s="27" t="s">
        <v>54</v>
      </c>
      <c r="F37" s="87">
        <f>ROUND((SUM(BG122:BG145)),  2)</f>
        <v>0</v>
      </c>
      <c r="I37" s="98">
        <v>0.21</v>
      </c>
      <c r="J37" s="87">
        <f>0</f>
        <v>0</v>
      </c>
      <c r="L37" s="33"/>
    </row>
    <row r="38" spans="2:12" s="1" customFormat="1" ht="14.45" hidden="1" customHeight="1">
      <c r="B38" s="33"/>
      <c r="E38" s="27" t="s">
        <v>55</v>
      </c>
      <c r="F38" s="87">
        <f>ROUND((SUM(BH122:BH145)),  2)</f>
        <v>0</v>
      </c>
      <c r="I38" s="98">
        <v>0.12</v>
      </c>
      <c r="J38" s="87">
        <f>0</f>
        <v>0</v>
      </c>
      <c r="L38" s="33"/>
    </row>
    <row r="39" spans="2:12" s="1" customFormat="1" ht="14.45" hidden="1" customHeight="1">
      <c r="B39" s="33"/>
      <c r="E39" s="27" t="s">
        <v>56</v>
      </c>
      <c r="F39" s="87">
        <f>ROUND((SUM(BI122:BI145)),  2)</f>
        <v>0</v>
      </c>
      <c r="I39" s="98">
        <v>0</v>
      </c>
      <c r="J39" s="87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9"/>
      <c r="D41" s="100" t="s">
        <v>57</v>
      </c>
      <c r="E41" s="58"/>
      <c r="F41" s="58"/>
      <c r="G41" s="101" t="s">
        <v>58</v>
      </c>
      <c r="H41" s="102" t="s">
        <v>59</v>
      </c>
      <c r="I41" s="58"/>
      <c r="J41" s="103">
        <f>SUM(J32:J39)</f>
        <v>0</v>
      </c>
      <c r="K41" s="104"/>
      <c r="L41" s="33"/>
    </row>
    <row r="42" spans="2:12" s="1" customFormat="1" ht="14.45" customHeight="1">
      <c r="B42" s="33"/>
      <c r="L42" s="33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3"/>
      <c r="D49" s="42" t="s">
        <v>60</v>
      </c>
      <c r="E49" s="43"/>
      <c r="F49" s="43"/>
      <c r="G49" s="42" t="s">
        <v>61</v>
      </c>
      <c r="H49" s="43"/>
      <c r="I49" s="43"/>
      <c r="J49" s="43"/>
      <c r="K49" s="43"/>
      <c r="L49" s="33"/>
    </row>
    <row r="50" spans="2:12" ht="11.25">
      <c r="B50" s="20"/>
      <c r="L50" s="20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s="1" customFormat="1" ht="12.75">
      <c r="B60" s="33"/>
      <c r="D60" s="44" t="s">
        <v>62</v>
      </c>
      <c r="E60" s="35"/>
      <c r="F60" s="105" t="s">
        <v>63</v>
      </c>
      <c r="G60" s="44" t="s">
        <v>62</v>
      </c>
      <c r="H60" s="35"/>
      <c r="I60" s="35"/>
      <c r="J60" s="106" t="s">
        <v>63</v>
      </c>
      <c r="K60" s="35"/>
      <c r="L60" s="33"/>
    </row>
    <row r="61" spans="2:12" ht="11.25">
      <c r="B61" s="20"/>
      <c r="L61" s="20"/>
    </row>
    <row r="62" spans="2:12" ht="11.25">
      <c r="B62" s="20"/>
      <c r="L62" s="20"/>
    </row>
    <row r="63" spans="2:12" ht="11.25">
      <c r="B63" s="20"/>
      <c r="L63" s="20"/>
    </row>
    <row r="64" spans="2:12" s="1" customFormat="1" ht="12.75">
      <c r="B64" s="33"/>
      <c r="D64" s="42" t="s">
        <v>64</v>
      </c>
      <c r="E64" s="43"/>
      <c r="F64" s="43"/>
      <c r="G64" s="42" t="s">
        <v>65</v>
      </c>
      <c r="H64" s="43"/>
      <c r="I64" s="43"/>
      <c r="J64" s="43"/>
      <c r="K64" s="43"/>
      <c r="L64" s="33"/>
    </row>
    <row r="65" spans="2:12" ht="11.25">
      <c r="B65" s="20"/>
      <c r="L65" s="20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s="1" customFormat="1" ht="12.75">
      <c r="B75" s="33"/>
      <c r="D75" s="44" t="s">
        <v>62</v>
      </c>
      <c r="E75" s="35"/>
      <c r="F75" s="105" t="s">
        <v>63</v>
      </c>
      <c r="G75" s="44" t="s">
        <v>62</v>
      </c>
      <c r="H75" s="35"/>
      <c r="I75" s="35"/>
      <c r="J75" s="106" t="s">
        <v>63</v>
      </c>
      <c r="K75" s="35"/>
      <c r="L75" s="33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3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3"/>
    </row>
    <row r="81" spans="2:12" s="1" customFormat="1" ht="24.95" customHeight="1">
      <c r="B81" s="33"/>
      <c r="C81" s="21" t="s">
        <v>221</v>
      </c>
      <c r="L81" s="33"/>
    </row>
    <row r="82" spans="2:12" s="1" customFormat="1" ht="6.95" customHeight="1">
      <c r="B82" s="33"/>
      <c r="L82" s="33"/>
    </row>
    <row r="83" spans="2:12" s="1" customFormat="1" ht="12" customHeight="1">
      <c r="B83" s="33"/>
      <c r="C83" s="27" t="s">
        <v>16</v>
      </c>
      <c r="L83" s="33"/>
    </row>
    <row r="84" spans="2:12" s="1" customFormat="1" ht="16.5" customHeight="1">
      <c r="B84" s="33"/>
      <c r="E84" s="243" t="str">
        <f>E7</f>
        <v>REVITALIZACE PARKU SMETANOVY SADY, JIHLAVA</v>
      </c>
      <c r="F84" s="244"/>
      <c r="G84" s="244"/>
      <c r="H84" s="244"/>
      <c r="L84" s="33"/>
    </row>
    <row r="85" spans="2:12" ht="12" customHeight="1">
      <c r="B85" s="20"/>
      <c r="C85" s="27" t="s">
        <v>192</v>
      </c>
      <c r="L85" s="20"/>
    </row>
    <row r="86" spans="2:12" s="1" customFormat="1" ht="16.5" customHeight="1">
      <c r="B86" s="33"/>
      <c r="E86" s="243" t="s">
        <v>2310</v>
      </c>
      <c r="F86" s="245"/>
      <c r="G86" s="245"/>
      <c r="H86" s="245"/>
      <c r="L86" s="33"/>
    </row>
    <row r="87" spans="2:12" s="1" customFormat="1" ht="12" customHeight="1">
      <c r="B87" s="33"/>
      <c r="C87" s="27" t="s">
        <v>198</v>
      </c>
      <c r="L87" s="33"/>
    </row>
    <row r="88" spans="2:12" s="1" customFormat="1" ht="30" customHeight="1">
      <c r="B88" s="33"/>
      <c r="E88" s="208" t="str">
        <f>E11</f>
        <v>SO-08-42 - PŘÍPOJKA PRO PŘENOSOVÉ VOZY - OZVUČENÍ -  nezpůsobilé výdaje</v>
      </c>
      <c r="F88" s="245"/>
      <c r="G88" s="245"/>
      <c r="H88" s="245"/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7" t="s">
        <v>22</v>
      </c>
      <c r="F90" s="25" t="str">
        <f>F14</f>
        <v>Jihlava</v>
      </c>
      <c r="I90" s="27" t="s">
        <v>24</v>
      </c>
      <c r="J90" s="53" t="str">
        <f>IF(J14="","",J14)</f>
        <v>28. 1. 2025</v>
      </c>
      <c r="L90" s="33"/>
    </row>
    <row r="91" spans="2:12" s="1" customFormat="1" ht="6.95" customHeight="1">
      <c r="B91" s="33"/>
      <c r="L91" s="33"/>
    </row>
    <row r="92" spans="2:12" s="1" customFormat="1" ht="15.2" customHeight="1">
      <c r="B92" s="33"/>
      <c r="C92" s="27" t="s">
        <v>30</v>
      </c>
      <c r="F92" s="25" t="str">
        <f>E17</f>
        <v>Statutární město Jihlava</v>
      </c>
      <c r="I92" s="27" t="s">
        <v>36</v>
      </c>
      <c r="J92" s="31" t="str">
        <f>E23</f>
        <v>Ing. Zdeněk Sendler</v>
      </c>
      <c r="L92" s="33"/>
    </row>
    <row r="93" spans="2:12" s="1" customFormat="1" ht="15.2" customHeight="1">
      <c r="B93" s="33"/>
      <c r="C93" s="27" t="s">
        <v>34</v>
      </c>
      <c r="F93" s="25" t="str">
        <f>IF(E20="","",E20)</f>
        <v>Vyplň údaj</v>
      </c>
      <c r="I93" s="27" t="s">
        <v>41</v>
      </c>
      <c r="J93" s="31" t="str">
        <f>E26</f>
        <v xml:space="preserve"> </v>
      </c>
      <c r="L93" s="33"/>
    </row>
    <row r="94" spans="2:12" s="1" customFormat="1" ht="10.35" customHeight="1">
      <c r="B94" s="33"/>
      <c r="L94" s="33"/>
    </row>
    <row r="95" spans="2:12" s="1" customFormat="1" ht="29.25" customHeight="1">
      <c r="B95" s="33"/>
      <c r="C95" s="107" t="s">
        <v>222</v>
      </c>
      <c r="D95" s="99"/>
      <c r="E95" s="99"/>
      <c r="F95" s="99"/>
      <c r="G95" s="99"/>
      <c r="H95" s="99"/>
      <c r="I95" s="99"/>
      <c r="J95" s="108" t="s">
        <v>223</v>
      </c>
      <c r="K95" s="99"/>
      <c r="L95" s="33"/>
    </row>
    <row r="96" spans="2:12" s="1" customFormat="1" ht="10.35" customHeight="1">
      <c r="B96" s="33"/>
      <c r="L96" s="33"/>
    </row>
    <row r="97" spans="2:47" s="1" customFormat="1" ht="22.9" customHeight="1">
      <c r="B97" s="33"/>
      <c r="C97" s="109" t="s">
        <v>224</v>
      </c>
      <c r="J97" s="67">
        <f>J122</f>
        <v>0</v>
      </c>
      <c r="L97" s="33"/>
      <c r="AU97" s="17" t="s">
        <v>225</v>
      </c>
    </row>
    <row r="98" spans="2:47" s="8" customFormat="1" ht="24.95" customHeight="1">
      <c r="B98" s="110"/>
      <c r="D98" s="111" t="s">
        <v>3287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47" s="8" customFormat="1" ht="24.95" customHeight="1">
      <c r="B99" s="110"/>
      <c r="D99" s="111" t="s">
        <v>3288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2:47" s="8" customFormat="1" ht="24.95" customHeight="1">
      <c r="B100" s="110"/>
      <c r="D100" s="111" t="s">
        <v>3289</v>
      </c>
      <c r="E100" s="112"/>
      <c r="F100" s="112"/>
      <c r="G100" s="112"/>
      <c r="H100" s="112"/>
      <c r="I100" s="112"/>
      <c r="J100" s="113">
        <f>J139</f>
        <v>0</v>
      </c>
      <c r="L100" s="110"/>
    </row>
    <row r="101" spans="2:47" s="1" customFormat="1" ht="21.75" customHeight="1">
      <c r="B101" s="33"/>
      <c r="L101" s="33"/>
    </row>
    <row r="102" spans="2:47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47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47" s="1" customFormat="1" ht="24.95" customHeight="1">
      <c r="B107" s="33"/>
      <c r="C107" s="21" t="s">
        <v>230</v>
      </c>
      <c r="L107" s="33"/>
    </row>
    <row r="108" spans="2:47" s="1" customFormat="1" ht="6.95" customHeight="1">
      <c r="B108" s="33"/>
      <c r="L108" s="33"/>
    </row>
    <row r="109" spans="2:47" s="1" customFormat="1" ht="12" customHeight="1">
      <c r="B109" s="33"/>
      <c r="C109" s="27" t="s">
        <v>16</v>
      </c>
      <c r="L109" s="33"/>
    </row>
    <row r="110" spans="2:47" s="1" customFormat="1" ht="16.5" customHeight="1">
      <c r="B110" s="33"/>
      <c r="E110" s="243" t="str">
        <f>E7</f>
        <v>REVITALIZACE PARKU SMETANOVY SADY, JIHLAVA</v>
      </c>
      <c r="F110" s="244"/>
      <c r="G110" s="244"/>
      <c r="H110" s="244"/>
      <c r="L110" s="33"/>
    </row>
    <row r="111" spans="2:47" ht="12" customHeight="1">
      <c r="B111" s="20"/>
      <c r="C111" s="27" t="s">
        <v>192</v>
      </c>
      <c r="L111" s="20"/>
    </row>
    <row r="112" spans="2:47" s="1" customFormat="1" ht="16.5" customHeight="1">
      <c r="B112" s="33"/>
      <c r="E112" s="243" t="s">
        <v>2310</v>
      </c>
      <c r="F112" s="245"/>
      <c r="G112" s="245"/>
      <c r="H112" s="245"/>
      <c r="L112" s="33"/>
    </row>
    <row r="113" spans="2:65" s="1" customFormat="1" ht="12" customHeight="1">
      <c r="B113" s="33"/>
      <c r="C113" s="27" t="s">
        <v>198</v>
      </c>
      <c r="L113" s="33"/>
    </row>
    <row r="114" spans="2:65" s="1" customFormat="1" ht="30" customHeight="1">
      <c r="B114" s="33"/>
      <c r="E114" s="208" t="str">
        <f>E11</f>
        <v>SO-08-42 - PŘÍPOJKA PRO PŘENOSOVÉ VOZY - OZVUČENÍ -  nezpůsobilé výdaje</v>
      </c>
      <c r="F114" s="245"/>
      <c r="G114" s="245"/>
      <c r="H114" s="245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F14</f>
        <v>Jihlava</v>
      </c>
      <c r="I116" s="27" t="s">
        <v>24</v>
      </c>
      <c r="J116" s="53" t="str">
        <f>IF(J14="","",J14)</f>
        <v>28. 1. 2025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7" t="s">
        <v>30</v>
      </c>
      <c r="F118" s="25" t="str">
        <f>E17</f>
        <v>Statutární město Jihlava</v>
      </c>
      <c r="I118" s="27" t="s">
        <v>36</v>
      </c>
      <c r="J118" s="31" t="str">
        <f>E23</f>
        <v>Ing. Zdeněk Sendler</v>
      </c>
      <c r="L118" s="33"/>
    </row>
    <row r="119" spans="2:65" s="1" customFormat="1" ht="15.2" customHeight="1">
      <c r="B119" s="33"/>
      <c r="C119" s="27" t="s">
        <v>34</v>
      </c>
      <c r="F119" s="25" t="str">
        <f>IF(E20="","",E20)</f>
        <v>Vyplň údaj</v>
      </c>
      <c r="I119" s="27" t="s">
        <v>41</v>
      </c>
      <c r="J119" s="31" t="str">
        <f>E26</f>
        <v xml:space="preserve"> </v>
      </c>
      <c r="L119" s="33"/>
    </row>
    <row r="120" spans="2:65" s="1" customFormat="1" ht="10.35" customHeight="1">
      <c r="B120" s="33"/>
      <c r="L120" s="33"/>
    </row>
    <row r="121" spans="2:65" s="9" customFormat="1" ht="29.25" customHeight="1">
      <c r="B121" s="114"/>
      <c r="C121" s="115" t="s">
        <v>231</v>
      </c>
      <c r="D121" s="116" t="s">
        <v>72</v>
      </c>
      <c r="E121" s="116" t="s">
        <v>68</v>
      </c>
      <c r="F121" s="116" t="s">
        <v>69</v>
      </c>
      <c r="G121" s="116" t="s">
        <v>232</v>
      </c>
      <c r="H121" s="116" t="s">
        <v>233</v>
      </c>
      <c r="I121" s="116" t="s">
        <v>234</v>
      </c>
      <c r="J121" s="116" t="s">
        <v>223</v>
      </c>
      <c r="K121" s="117" t="s">
        <v>235</v>
      </c>
      <c r="L121" s="114"/>
      <c r="M121" s="60" t="s">
        <v>1</v>
      </c>
      <c r="N121" s="61" t="s">
        <v>51</v>
      </c>
      <c r="O121" s="61" t="s">
        <v>236</v>
      </c>
      <c r="P121" s="61" t="s">
        <v>237</v>
      </c>
      <c r="Q121" s="61" t="s">
        <v>238</v>
      </c>
      <c r="R121" s="61" t="s">
        <v>239</v>
      </c>
      <c r="S121" s="61" t="s">
        <v>240</v>
      </c>
      <c r="T121" s="62" t="s">
        <v>241</v>
      </c>
    </row>
    <row r="122" spans="2:65" s="1" customFormat="1" ht="22.9" customHeight="1">
      <c r="B122" s="33"/>
      <c r="C122" s="65" t="s">
        <v>242</v>
      </c>
      <c r="J122" s="118">
        <f>BK122</f>
        <v>0</v>
      </c>
      <c r="L122" s="33"/>
      <c r="M122" s="63"/>
      <c r="N122" s="54"/>
      <c r="O122" s="54"/>
      <c r="P122" s="119">
        <f>P123+P133+P139</f>
        <v>0</v>
      </c>
      <c r="Q122" s="54"/>
      <c r="R122" s="119">
        <f>R123+R133+R139</f>
        <v>0</v>
      </c>
      <c r="S122" s="54"/>
      <c r="T122" s="120">
        <f>T123+T133+T139</f>
        <v>0</v>
      </c>
      <c r="AT122" s="17" t="s">
        <v>86</v>
      </c>
      <c r="AU122" s="17" t="s">
        <v>225</v>
      </c>
      <c r="BK122" s="121">
        <f>BK123+BK133+BK139</f>
        <v>0</v>
      </c>
    </row>
    <row r="123" spans="2:65" s="10" customFormat="1" ht="25.9" customHeight="1">
      <c r="B123" s="122"/>
      <c r="D123" s="123" t="s">
        <v>86</v>
      </c>
      <c r="E123" s="124" t="s">
        <v>3290</v>
      </c>
      <c r="F123" s="124" t="s">
        <v>3291</v>
      </c>
      <c r="I123" s="125"/>
      <c r="J123" s="126">
        <f>BK123</f>
        <v>0</v>
      </c>
      <c r="L123" s="122"/>
      <c r="M123" s="127"/>
      <c r="P123" s="128">
        <f>SUM(P124:P132)</f>
        <v>0</v>
      </c>
      <c r="R123" s="128">
        <f>SUM(R124:R132)</f>
        <v>0</v>
      </c>
      <c r="T123" s="129">
        <f>SUM(T124:T132)</f>
        <v>0</v>
      </c>
      <c r="AR123" s="123" t="s">
        <v>114</v>
      </c>
      <c r="AT123" s="130" t="s">
        <v>86</v>
      </c>
      <c r="AU123" s="130" t="s">
        <v>87</v>
      </c>
      <c r="AY123" s="123" t="s">
        <v>245</v>
      </c>
      <c r="BK123" s="131">
        <f>SUM(BK124:BK132)</f>
        <v>0</v>
      </c>
    </row>
    <row r="124" spans="2:65" s="1" customFormat="1" ht="37.9" customHeight="1">
      <c r="B124" s="33"/>
      <c r="C124" s="132" t="s">
        <v>94</v>
      </c>
      <c r="D124" s="132" t="s">
        <v>246</v>
      </c>
      <c r="E124" s="133" t="s">
        <v>3292</v>
      </c>
      <c r="F124" s="134" t="s">
        <v>3293</v>
      </c>
      <c r="G124" s="135" t="s">
        <v>2912</v>
      </c>
      <c r="H124" s="136">
        <v>1</v>
      </c>
      <c r="I124" s="137"/>
      <c r="J124" s="138">
        <f>ROUND(I124*H124,2)</f>
        <v>0</v>
      </c>
      <c r="K124" s="134" t="s">
        <v>266</v>
      </c>
      <c r="L124" s="33"/>
      <c r="M124" s="139" t="s">
        <v>1</v>
      </c>
      <c r="N124" s="140" t="s">
        <v>52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585</v>
      </c>
      <c r="AT124" s="143" t="s">
        <v>246</v>
      </c>
      <c r="AU124" s="143" t="s">
        <v>94</v>
      </c>
      <c r="AY124" s="17" t="s">
        <v>245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94</v>
      </c>
      <c r="BK124" s="144">
        <f>ROUND(I124*H124,2)</f>
        <v>0</v>
      </c>
      <c r="BL124" s="17" t="s">
        <v>585</v>
      </c>
      <c r="BM124" s="143" t="s">
        <v>96</v>
      </c>
    </row>
    <row r="125" spans="2:65" s="1" customFormat="1" ht="24.2" customHeight="1">
      <c r="B125" s="33"/>
      <c r="C125" s="132" t="s">
        <v>96</v>
      </c>
      <c r="D125" s="132" t="s">
        <v>246</v>
      </c>
      <c r="E125" s="133" t="s">
        <v>3294</v>
      </c>
      <c r="F125" s="134" t="s">
        <v>3295</v>
      </c>
      <c r="G125" s="135" t="s">
        <v>2912</v>
      </c>
      <c r="H125" s="136">
        <v>5</v>
      </c>
      <c r="I125" s="137"/>
      <c r="J125" s="138">
        <f>ROUND(I125*H125,2)</f>
        <v>0</v>
      </c>
      <c r="K125" s="134" t="s">
        <v>266</v>
      </c>
      <c r="L125" s="33"/>
      <c r="M125" s="139" t="s">
        <v>1</v>
      </c>
      <c r="N125" s="140" t="s">
        <v>52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585</v>
      </c>
      <c r="AT125" s="143" t="s">
        <v>246</v>
      </c>
      <c r="AU125" s="143" t="s">
        <v>94</v>
      </c>
      <c r="AY125" s="17" t="s">
        <v>245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94</v>
      </c>
      <c r="BK125" s="144">
        <f>ROUND(I125*H125,2)</f>
        <v>0</v>
      </c>
      <c r="BL125" s="17" t="s">
        <v>585</v>
      </c>
      <c r="BM125" s="143" t="s">
        <v>251</v>
      </c>
    </row>
    <row r="126" spans="2:65" s="1" customFormat="1" ht="24.2" customHeight="1">
      <c r="B126" s="33"/>
      <c r="C126" s="132" t="s">
        <v>114</v>
      </c>
      <c r="D126" s="132" t="s">
        <v>246</v>
      </c>
      <c r="E126" s="133" t="s">
        <v>3296</v>
      </c>
      <c r="F126" s="134" t="s">
        <v>3297</v>
      </c>
      <c r="G126" s="135" t="s">
        <v>2912</v>
      </c>
      <c r="H126" s="136">
        <v>5</v>
      </c>
      <c r="I126" s="137"/>
      <c r="J126" s="138">
        <f>ROUND(I126*H126,2)</f>
        <v>0</v>
      </c>
      <c r="K126" s="134" t="s">
        <v>266</v>
      </c>
      <c r="L126" s="33"/>
      <c r="M126" s="139" t="s">
        <v>1</v>
      </c>
      <c r="N126" s="140" t="s">
        <v>52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585</v>
      </c>
      <c r="AT126" s="143" t="s">
        <v>246</v>
      </c>
      <c r="AU126" s="143" t="s">
        <v>94</v>
      </c>
      <c r="AY126" s="17" t="s">
        <v>245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94</v>
      </c>
      <c r="BK126" s="144">
        <f>ROUND(I126*H126,2)</f>
        <v>0</v>
      </c>
      <c r="BL126" s="17" t="s">
        <v>585</v>
      </c>
      <c r="BM126" s="143" t="s">
        <v>276</v>
      </c>
    </row>
    <row r="127" spans="2:65" s="1" customFormat="1" ht="62.65" customHeight="1">
      <c r="B127" s="33"/>
      <c r="C127" s="132" t="s">
        <v>251</v>
      </c>
      <c r="D127" s="132" t="s">
        <v>246</v>
      </c>
      <c r="E127" s="133" t="s">
        <v>3298</v>
      </c>
      <c r="F127" s="134" t="s">
        <v>3299</v>
      </c>
      <c r="G127" s="135" t="s">
        <v>2912</v>
      </c>
      <c r="H127" s="136">
        <v>1</v>
      </c>
      <c r="I127" s="137"/>
      <c r="J127" s="138">
        <f>ROUND(I127*H127,2)</f>
        <v>0</v>
      </c>
      <c r="K127" s="134" t="s">
        <v>266</v>
      </c>
      <c r="L127" s="33"/>
      <c r="M127" s="139" t="s">
        <v>1</v>
      </c>
      <c r="N127" s="140" t="s">
        <v>52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585</v>
      </c>
      <c r="AT127" s="143" t="s">
        <v>246</v>
      </c>
      <c r="AU127" s="143" t="s">
        <v>94</v>
      </c>
      <c r="AY127" s="17" t="s">
        <v>245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94</v>
      </c>
      <c r="BK127" s="144">
        <f>ROUND(I127*H127,2)</f>
        <v>0</v>
      </c>
      <c r="BL127" s="17" t="s">
        <v>585</v>
      </c>
      <c r="BM127" s="143" t="s">
        <v>194</v>
      </c>
    </row>
    <row r="128" spans="2:65" s="11" customFormat="1" ht="22.5">
      <c r="B128" s="145"/>
      <c r="D128" s="146" t="s">
        <v>253</v>
      </c>
      <c r="E128" s="147" t="s">
        <v>1</v>
      </c>
      <c r="F128" s="148" t="s">
        <v>3300</v>
      </c>
      <c r="H128" s="147" t="s">
        <v>1</v>
      </c>
      <c r="I128" s="149"/>
      <c r="L128" s="145"/>
      <c r="M128" s="150"/>
      <c r="T128" s="151"/>
      <c r="AT128" s="147" t="s">
        <v>253</v>
      </c>
      <c r="AU128" s="147" t="s">
        <v>94</v>
      </c>
      <c r="AV128" s="11" t="s">
        <v>94</v>
      </c>
      <c r="AW128" s="11" t="s">
        <v>40</v>
      </c>
      <c r="AX128" s="11" t="s">
        <v>87</v>
      </c>
      <c r="AY128" s="147" t="s">
        <v>245</v>
      </c>
    </row>
    <row r="129" spans="2:65" s="11" customFormat="1" ht="11.25">
      <c r="B129" s="145"/>
      <c r="D129" s="146" t="s">
        <v>253</v>
      </c>
      <c r="E129" s="147" t="s">
        <v>1</v>
      </c>
      <c r="F129" s="148" t="s">
        <v>3301</v>
      </c>
      <c r="H129" s="147" t="s">
        <v>1</v>
      </c>
      <c r="I129" s="149"/>
      <c r="L129" s="145"/>
      <c r="M129" s="150"/>
      <c r="T129" s="151"/>
      <c r="AT129" s="147" t="s">
        <v>253</v>
      </c>
      <c r="AU129" s="147" t="s">
        <v>94</v>
      </c>
      <c r="AV129" s="11" t="s">
        <v>94</v>
      </c>
      <c r="AW129" s="11" t="s">
        <v>40</v>
      </c>
      <c r="AX129" s="11" t="s">
        <v>87</v>
      </c>
      <c r="AY129" s="147" t="s">
        <v>245</v>
      </c>
    </row>
    <row r="130" spans="2:65" s="11" customFormat="1" ht="22.5">
      <c r="B130" s="145"/>
      <c r="D130" s="146" t="s">
        <v>253</v>
      </c>
      <c r="E130" s="147" t="s">
        <v>1</v>
      </c>
      <c r="F130" s="148" t="s">
        <v>3302</v>
      </c>
      <c r="H130" s="147" t="s">
        <v>1</v>
      </c>
      <c r="I130" s="149"/>
      <c r="L130" s="145"/>
      <c r="M130" s="150"/>
      <c r="T130" s="151"/>
      <c r="AT130" s="147" t="s">
        <v>253</v>
      </c>
      <c r="AU130" s="147" t="s">
        <v>94</v>
      </c>
      <c r="AV130" s="11" t="s">
        <v>94</v>
      </c>
      <c r="AW130" s="11" t="s">
        <v>40</v>
      </c>
      <c r="AX130" s="11" t="s">
        <v>87</v>
      </c>
      <c r="AY130" s="147" t="s">
        <v>245</v>
      </c>
    </row>
    <row r="131" spans="2:65" s="11" customFormat="1" ht="11.25">
      <c r="B131" s="145"/>
      <c r="D131" s="146" t="s">
        <v>253</v>
      </c>
      <c r="E131" s="147" t="s">
        <v>1</v>
      </c>
      <c r="F131" s="148" t="s">
        <v>3303</v>
      </c>
      <c r="H131" s="147" t="s">
        <v>1</v>
      </c>
      <c r="I131" s="149"/>
      <c r="L131" s="145"/>
      <c r="M131" s="150"/>
      <c r="T131" s="151"/>
      <c r="AT131" s="147" t="s">
        <v>253</v>
      </c>
      <c r="AU131" s="147" t="s">
        <v>94</v>
      </c>
      <c r="AV131" s="11" t="s">
        <v>94</v>
      </c>
      <c r="AW131" s="11" t="s">
        <v>40</v>
      </c>
      <c r="AX131" s="11" t="s">
        <v>87</v>
      </c>
      <c r="AY131" s="147" t="s">
        <v>245</v>
      </c>
    </row>
    <row r="132" spans="2:65" s="12" customFormat="1" ht="11.25">
      <c r="B132" s="152"/>
      <c r="D132" s="146" t="s">
        <v>253</v>
      </c>
      <c r="E132" s="153" t="s">
        <v>1</v>
      </c>
      <c r="F132" s="154" t="s">
        <v>94</v>
      </c>
      <c r="H132" s="155">
        <v>1</v>
      </c>
      <c r="I132" s="156"/>
      <c r="L132" s="152"/>
      <c r="M132" s="157"/>
      <c r="T132" s="158"/>
      <c r="AT132" s="153" t="s">
        <v>253</v>
      </c>
      <c r="AU132" s="153" t="s">
        <v>94</v>
      </c>
      <c r="AV132" s="12" t="s">
        <v>96</v>
      </c>
      <c r="AW132" s="12" t="s">
        <v>40</v>
      </c>
      <c r="AX132" s="12" t="s">
        <v>94</v>
      </c>
      <c r="AY132" s="153" t="s">
        <v>245</v>
      </c>
    </row>
    <row r="133" spans="2:65" s="10" customFormat="1" ht="25.9" customHeight="1">
      <c r="B133" s="122"/>
      <c r="D133" s="123" t="s">
        <v>86</v>
      </c>
      <c r="E133" s="124" t="s">
        <v>2</v>
      </c>
      <c r="F133" s="124" t="s">
        <v>3304</v>
      </c>
      <c r="I133" s="125"/>
      <c r="J133" s="126">
        <f>BK133</f>
        <v>0</v>
      </c>
      <c r="L133" s="122"/>
      <c r="M133" s="127"/>
      <c r="P133" s="128">
        <f>SUM(P134:P138)</f>
        <v>0</v>
      </c>
      <c r="R133" s="128">
        <f>SUM(R134:R138)</f>
        <v>0</v>
      </c>
      <c r="T133" s="129">
        <f>SUM(T134:T138)</f>
        <v>0</v>
      </c>
      <c r="AR133" s="123" t="s">
        <v>114</v>
      </c>
      <c r="AT133" s="130" t="s">
        <v>86</v>
      </c>
      <c r="AU133" s="130" t="s">
        <v>87</v>
      </c>
      <c r="AY133" s="123" t="s">
        <v>245</v>
      </c>
      <c r="BK133" s="131">
        <f>SUM(BK134:BK138)</f>
        <v>0</v>
      </c>
    </row>
    <row r="134" spans="2:65" s="1" customFormat="1" ht="44.25" customHeight="1">
      <c r="B134" s="33"/>
      <c r="C134" s="132" t="s">
        <v>268</v>
      </c>
      <c r="D134" s="132" t="s">
        <v>246</v>
      </c>
      <c r="E134" s="133" t="s">
        <v>3305</v>
      </c>
      <c r="F134" s="134" t="s">
        <v>3306</v>
      </c>
      <c r="G134" s="135" t="s">
        <v>2912</v>
      </c>
      <c r="H134" s="136">
        <v>1</v>
      </c>
      <c r="I134" s="137"/>
      <c r="J134" s="138">
        <f>ROUND(I134*H134,2)</f>
        <v>0</v>
      </c>
      <c r="K134" s="134" t="s">
        <v>266</v>
      </c>
      <c r="L134" s="33"/>
      <c r="M134" s="139" t="s">
        <v>1</v>
      </c>
      <c r="N134" s="140" t="s">
        <v>52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585</v>
      </c>
      <c r="AT134" s="143" t="s">
        <v>246</v>
      </c>
      <c r="AU134" s="143" t="s">
        <v>94</v>
      </c>
      <c r="AY134" s="17" t="s">
        <v>245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94</v>
      </c>
      <c r="BK134" s="144">
        <f>ROUND(I134*H134,2)</f>
        <v>0</v>
      </c>
      <c r="BL134" s="17" t="s">
        <v>585</v>
      </c>
      <c r="BM134" s="143" t="s">
        <v>296</v>
      </c>
    </row>
    <row r="135" spans="2:65" s="1" customFormat="1" ht="24.2" customHeight="1">
      <c r="B135" s="33"/>
      <c r="C135" s="132" t="s">
        <v>276</v>
      </c>
      <c r="D135" s="132" t="s">
        <v>246</v>
      </c>
      <c r="E135" s="133" t="s">
        <v>3307</v>
      </c>
      <c r="F135" s="134" t="s">
        <v>3308</v>
      </c>
      <c r="G135" s="135" t="s">
        <v>2912</v>
      </c>
      <c r="H135" s="136">
        <v>3</v>
      </c>
      <c r="I135" s="137"/>
      <c r="J135" s="138">
        <f>ROUND(I135*H135,2)</f>
        <v>0</v>
      </c>
      <c r="K135" s="134" t="s">
        <v>266</v>
      </c>
      <c r="L135" s="33"/>
      <c r="M135" s="139" t="s">
        <v>1</v>
      </c>
      <c r="N135" s="140" t="s">
        <v>52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585</v>
      </c>
      <c r="AT135" s="143" t="s">
        <v>246</v>
      </c>
      <c r="AU135" s="143" t="s">
        <v>94</v>
      </c>
      <c r="AY135" s="17" t="s">
        <v>245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94</v>
      </c>
      <c r="BK135" s="144">
        <f>ROUND(I135*H135,2)</f>
        <v>0</v>
      </c>
      <c r="BL135" s="17" t="s">
        <v>585</v>
      </c>
      <c r="BM135" s="143" t="s">
        <v>8</v>
      </c>
    </row>
    <row r="136" spans="2:65" s="1" customFormat="1" ht="24.2" customHeight="1">
      <c r="B136" s="33"/>
      <c r="C136" s="132" t="s">
        <v>283</v>
      </c>
      <c r="D136" s="132" t="s">
        <v>246</v>
      </c>
      <c r="E136" s="133" t="s">
        <v>3309</v>
      </c>
      <c r="F136" s="134" t="s">
        <v>3308</v>
      </c>
      <c r="G136" s="135" t="s">
        <v>2912</v>
      </c>
      <c r="H136" s="136">
        <v>3</v>
      </c>
      <c r="I136" s="137"/>
      <c r="J136" s="138">
        <f>ROUND(I136*H136,2)</f>
        <v>0</v>
      </c>
      <c r="K136" s="134" t="s">
        <v>266</v>
      </c>
      <c r="L136" s="33"/>
      <c r="M136" s="139" t="s">
        <v>1</v>
      </c>
      <c r="N136" s="140" t="s">
        <v>52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585</v>
      </c>
      <c r="AT136" s="143" t="s">
        <v>246</v>
      </c>
      <c r="AU136" s="143" t="s">
        <v>94</v>
      </c>
      <c r="AY136" s="17" t="s">
        <v>245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94</v>
      </c>
      <c r="BK136" s="144">
        <f>ROUND(I136*H136,2)</f>
        <v>0</v>
      </c>
      <c r="BL136" s="17" t="s">
        <v>585</v>
      </c>
      <c r="BM136" s="143" t="s">
        <v>322</v>
      </c>
    </row>
    <row r="137" spans="2:65" s="1" customFormat="1" ht="44.25" customHeight="1">
      <c r="B137" s="33"/>
      <c r="C137" s="132" t="s">
        <v>194</v>
      </c>
      <c r="D137" s="132" t="s">
        <v>246</v>
      </c>
      <c r="E137" s="133" t="s">
        <v>3310</v>
      </c>
      <c r="F137" s="134" t="s">
        <v>3311</v>
      </c>
      <c r="G137" s="135" t="s">
        <v>2912</v>
      </c>
      <c r="H137" s="136">
        <v>3</v>
      </c>
      <c r="I137" s="137"/>
      <c r="J137" s="138">
        <f>ROUND(I137*H137,2)</f>
        <v>0</v>
      </c>
      <c r="K137" s="134" t="s">
        <v>266</v>
      </c>
      <c r="L137" s="33"/>
      <c r="M137" s="139" t="s">
        <v>1</v>
      </c>
      <c r="N137" s="140" t="s">
        <v>52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585</v>
      </c>
      <c r="AT137" s="143" t="s">
        <v>246</v>
      </c>
      <c r="AU137" s="143" t="s">
        <v>94</v>
      </c>
      <c r="AY137" s="17" t="s">
        <v>245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94</v>
      </c>
      <c r="BK137" s="144">
        <f>ROUND(I137*H137,2)</f>
        <v>0</v>
      </c>
      <c r="BL137" s="17" t="s">
        <v>585</v>
      </c>
      <c r="BM137" s="143" t="s">
        <v>327</v>
      </c>
    </row>
    <row r="138" spans="2:65" s="1" customFormat="1" ht="49.15" customHeight="1">
      <c r="B138" s="33"/>
      <c r="C138" s="132" t="s">
        <v>189</v>
      </c>
      <c r="D138" s="132" t="s">
        <v>246</v>
      </c>
      <c r="E138" s="133" t="s">
        <v>3312</v>
      </c>
      <c r="F138" s="134" t="s">
        <v>3313</v>
      </c>
      <c r="G138" s="135" t="s">
        <v>2912</v>
      </c>
      <c r="H138" s="136">
        <v>3</v>
      </c>
      <c r="I138" s="137"/>
      <c r="J138" s="138">
        <f>ROUND(I138*H138,2)</f>
        <v>0</v>
      </c>
      <c r="K138" s="134" t="s">
        <v>266</v>
      </c>
      <c r="L138" s="33"/>
      <c r="M138" s="139" t="s">
        <v>1</v>
      </c>
      <c r="N138" s="140" t="s">
        <v>52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585</v>
      </c>
      <c r="AT138" s="143" t="s">
        <v>246</v>
      </c>
      <c r="AU138" s="143" t="s">
        <v>94</v>
      </c>
      <c r="AY138" s="17" t="s">
        <v>245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94</v>
      </c>
      <c r="BK138" s="144">
        <f>ROUND(I138*H138,2)</f>
        <v>0</v>
      </c>
      <c r="BL138" s="17" t="s">
        <v>585</v>
      </c>
      <c r="BM138" s="143" t="s">
        <v>337</v>
      </c>
    </row>
    <row r="139" spans="2:65" s="10" customFormat="1" ht="25.9" customHeight="1">
      <c r="B139" s="122"/>
      <c r="D139" s="123" t="s">
        <v>86</v>
      </c>
      <c r="E139" s="124" t="s">
        <v>3314</v>
      </c>
      <c r="F139" s="124" t="s">
        <v>3315</v>
      </c>
      <c r="I139" s="125"/>
      <c r="J139" s="126">
        <f>BK139</f>
        <v>0</v>
      </c>
      <c r="L139" s="122"/>
      <c r="M139" s="127"/>
      <c r="P139" s="128">
        <f>SUM(P140:P145)</f>
        <v>0</v>
      </c>
      <c r="R139" s="128">
        <f>SUM(R140:R145)</f>
        <v>0</v>
      </c>
      <c r="T139" s="129">
        <f>SUM(T140:T145)</f>
        <v>0</v>
      </c>
      <c r="AR139" s="123" t="s">
        <v>114</v>
      </c>
      <c r="AT139" s="130" t="s">
        <v>86</v>
      </c>
      <c r="AU139" s="130" t="s">
        <v>87</v>
      </c>
      <c r="AY139" s="123" t="s">
        <v>245</v>
      </c>
      <c r="BK139" s="131">
        <f>SUM(BK140:BK145)</f>
        <v>0</v>
      </c>
    </row>
    <row r="140" spans="2:65" s="1" customFormat="1" ht="55.5" customHeight="1">
      <c r="B140" s="33"/>
      <c r="C140" s="132" t="s">
        <v>296</v>
      </c>
      <c r="D140" s="132" t="s">
        <v>246</v>
      </c>
      <c r="E140" s="133" t="s">
        <v>3316</v>
      </c>
      <c r="F140" s="134" t="s">
        <v>3317</v>
      </c>
      <c r="G140" s="135" t="s">
        <v>271</v>
      </c>
      <c r="H140" s="136">
        <v>264</v>
      </c>
      <c r="I140" s="137"/>
      <c r="J140" s="138">
        <f t="shared" ref="J140:J145" si="0">ROUND(I140*H140,2)</f>
        <v>0</v>
      </c>
      <c r="K140" s="134" t="s">
        <v>266</v>
      </c>
      <c r="L140" s="33"/>
      <c r="M140" s="139" t="s">
        <v>1</v>
      </c>
      <c r="N140" s="140" t="s">
        <v>52</v>
      </c>
      <c r="P140" s="141">
        <f t="shared" ref="P140:P145" si="1">O140*H140</f>
        <v>0</v>
      </c>
      <c r="Q140" s="141">
        <v>0</v>
      </c>
      <c r="R140" s="141">
        <f t="shared" ref="R140:R145" si="2">Q140*H140</f>
        <v>0</v>
      </c>
      <c r="S140" s="141">
        <v>0</v>
      </c>
      <c r="T140" s="142">
        <f t="shared" ref="T140:T145" si="3">S140*H140</f>
        <v>0</v>
      </c>
      <c r="AR140" s="143" t="s">
        <v>585</v>
      </c>
      <c r="AT140" s="143" t="s">
        <v>246</v>
      </c>
      <c r="AU140" s="143" t="s">
        <v>94</v>
      </c>
      <c r="AY140" s="17" t="s">
        <v>245</v>
      </c>
      <c r="BE140" s="144">
        <f t="shared" ref="BE140:BE145" si="4">IF(N140="základní",J140,0)</f>
        <v>0</v>
      </c>
      <c r="BF140" s="144">
        <f t="shared" ref="BF140:BF145" si="5">IF(N140="snížená",J140,0)</f>
        <v>0</v>
      </c>
      <c r="BG140" s="144">
        <f t="shared" ref="BG140:BG145" si="6">IF(N140="zákl. přenesená",J140,0)</f>
        <v>0</v>
      </c>
      <c r="BH140" s="144">
        <f t="shared" ref="BH140:BH145" si="7">IF(N140="sníž. přenesená",J140,0)</f>
        <v>0</v>
      </c>
      <c r="BI140" s="144">
        <f t="shared" ref="BI140:BI145" si="8">IF(N140="nulová",J140,0)</f>
        <v>0</v>
      </c>
      <c r="BJ140" s="17" t="s">
        <v>94</v>
      </c>
      <c r="BK140" s="144">
        <f t="shared" ref="BK140:BK145" si="9">ROUND(I140*H140,2)</f>
        <v>0</v>
      </c>
      <c r="BL140" s="17" t="s">
        <v>585</v>
      </c>
      <c r="BM140" s="143" t="s">
        <v>347</v>
      </c>
    </row>
    <row r="141" spans="2:65" s="1" customFormat="1" ht="33" customHeight="1">
      <c r="B141" s="33"/>
      <c r="C141" s="132" t="s">
        <v>301</v>
      </c>
      <c r="D141" s="132" t="s">
        <v>246</v>
      </c>
      <c r="E141" s="133" t="s">
        <v>3318</v>
      </c>
      <c r="F141" s="134" t="s">
        <v>3319</v>
      </c>
      <c r="G141" s="135" t="s">
        <v>271</v>
      </c>
      <c r="H141" s="136">
        <v>828</v>
      </c>
      <c r="I141" s="137"/>
      <c r="J141" s="138">
        <f t="shared" si="0"/>
        <v>0</v>
      </c>
      <c r="K141" s="134" t="s">
        <v>266</v>
      </c>
      <c r="L141" s="33"/>
      <c r="M141" s="139" t="s">
        <v>1</v>
      </c>
      <c r="N141" s="140" t="s">
        <v>52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585</v>
      </c>
      <c r="AT141" s="143" t="s">
        <v>246</v>
      </c>
      <c r="AU141" s="143" t="s">
        <v>94</v>
      </c>
      <c r="AY141" s="17" t="s">
        <v>245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94</v>
      </c>
      <c r="BK141" s="144">
        <f t="shared" si="9"/>
        <v>0</v>
      </c>
      <c r="BL141" s="17" t="s">
        <v>585</v>
      </c>
      <c r="BM141" s="143" t="s">
        <v>359</v>
      </c>
    </row>
    <row r="142" spans="2:65" s="1" customFormat="1" ht="16.5" customHeight="1">
      <c r="B142" s="33"/>
      <c r="C142" s="132" t="s">
        <v>8</v>
      </c>
      <c r="D142" s="132" t="s">
        <v>246</v>
      </c>
      <c r="E142" s="133" t="s">
        <v>3320</v>
      </c>
      <c r="F142" s="134" t="s">
        <v>3321</v>
      </c>
      <c r="G142" s="135" t="s">
        <v>2912</v>
      </c>
      <c r="H142" s="136">
        <v>1</v>
      </c>
      <c r="I142" s="137"/>
      <c r="J142" s="138">
        <f t="shared" si="0"/>
        <v>0</v>
      </c>
      <c r="K142" s="134" t="s">
        <v>266</v>
      </c>
      <c r="L142" s="33"/>
      <c r="M142" s="139" t="s">
        <v>1</v>
      </c>
      <c r="N142" s="140" t="s">
        <v>52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585</v>
      </c>
      <c r="AT142" s="143" t="s">
        <v>246</v>
      </c>
      <c r="AU142" s="143" t="s">
        <v>94</v>
      </c>
      <c r="AY142" s="17" t="s">
        <v>245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94</v>
      </c>
      <c r="BK142" s="144">
        <f t="shared" si="9"/>
        <v>0</v>
      </c>
      <c r="BL142" s="17" t="s">
        <v>585</v>
      </c>
      <c r="BM142" s="143" t="s">
        <v>366</v>
      </c>
    </row>
    <row r="143" spans="2:65" s="1" customFormat="1" ht="16.5" customHeight="1">
      <c r="B143" s="33"/>
      <c r="C143" s="132" t="s">
        <v>314</v>
      </c>
      <c r="D143" s="132" t="s">
        <v>246</v>
      </c>
      <c r="E143" s="133" t="s">
        <v>3322</v>
      </c>
      <c r="F143" s="134" t="s">
        <v>3323</v>
      </c>
      <c r="G143" s="135" t="s">
        <v>3324</v>
      </c>
      <c r="H143" s="136">
        <v>180</v>
      </c>
      <c r="I143" s="137"/>
      <c r="J143" s="138">
        <f t="shared" si="0"/>
        <v>0</v>
      </c>
      <c r="K143" s="134" t="s">
        <v>266</v>
      </c>
      <c r="L143" s="33"/>
      <c r="M143" s="139" t="s">
        <v>1</v>
      </c>
      <c r="N143" s="140" t="s">
        <v>52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585</v>
      </c>
      <c r="AT143" s="143" t="s">
        <v>246</v>
      </c>
      <c r="AU143" s="143" t="s">
        <v>94</v>
      </c>
      <c r="AY143" s="17" t="s">
        <v>245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94</v>
      </c>
      <c r="BK143" s="144">
        <f t="shared" si="9"/>
        <v>0</v>
      </c>
      <c r="BL143" s="17" t="s">
        <v>585</v>
      </c>
      <c r="BM143" s="143" t="s">
        <v>377</v>
      </c>
    </row>
    <row r="144" spans="2:65" s="1" customFormat="1" ht="24.2" customHeight="1">
      <c r="B144" s="33"/>
      <c r="C144" s="132" t="s">
        <v>322</v>
      </c>
      <c r="D144" s="132" t="s">
        <v>246</v>
      </c>
      <c r="E144" s="133" t="s">
        <v>3325</v>
      </c>
      <c r="F144" s="134" t="s">
        <v>3326</v>
      </c>
      <c r="G144" s="135" t="s">
        <v>3324</v>
      </c>
      <c r="H144" s="136">
        <v>8</v>
      </c>
      <c r="I144" s="137"/>
      <c r="J144" s="138">
        <f t="shared" si="0"/>
        <v>0</v>
      </c>
      <c r="K144" s="134" t="s">
        <v>266</v>
      </c>
      <c r="L144" s="33"/>
      <c r="M144" s="139" t="s">
        <v>1</v>
      </c>
      <c r="N144" s="140" t="s">
        <v>52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585</v>
      </c>
      <c r="AT144" s="143" t="s">
        <v>246</v>
      </c>
      <c r="AU144" s="143" t="s">
        <v>94</v>
      </c>
      <c r="AY144" s="17" t="s">
        <v>245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94</v>
      </c>
      <c r="BK144" s="144">
        <f t="shared" si="9"/>
        <v>0</v>
      </c>
      <c r="BL144" s="17" t="s">
        <v>585</v>
      </c>
      <c r="BM144" s="143" t="s">
        <v>388</v>
      </c>
    </row>
    <row r="145" spans="2:65" s="1" customFormat="1" ht="16.5" customHeight="1">
      <c r="B145" s="33"/>
      <c r="C145" s="132" t="s">
        <v>324</v>
      </c>
      <c r="D145" s="132" t="s">
        <v>246</v>
      </c>
      <c r="E145" s="133" t="s">
        <v>3327</v>
      </c>
      <c r="F145" s="134" t="s">
        <v>3328</v>
      </c>
      <c r="G145" s="135" t="s">
        <v>2912</v>
      </c>
      <c r="H145" s="136">
        <v>1</v>
      </c>
      <c r="I145" s="137"/>
      <c r="J145" s="138">
        <f t="shared" si="0"/>
        <v>0</v>
      </c>
      <c r="K145" s="134" t="s">
        <v>266</v>
      </c>
      <c r="L145" s="33"/>
      <c r="M145" s="166" t="s">
        <v>1</v>
      </c>
      <c r="N145" s="167" t="s">
        <v>52</v>
      </c>
      <c r="O145" s="168"/>
      <c r="P145" s="169">
        <f t="shared" si="1"/>
        <v>0</v>
      </c>
      <c r="Q145" s="169">
        <v>0</v>
      </c>
      <c r="R145" s="169">
        <f t="shared" si="2"/>
        <v>0</v>
      </c>
      <c r="S145" s="169">
        <v>0</v>
      </c>
      <c r="T145" s="170">
        <f t="shared" si="3"/>
        <v>0</v>
      </c>
      <c r="AR145" s="143" t="s">
        <v>585</v>
      </c>
      <c r="AT145" s="143" t="s">
        <v>246</v>
      </c>
      <c r="AU145" s="143" t="s">
        <v>94</v>
      </c>
      <c r="AY145" s="17" t="s">
        <v>245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94</v>
      </c>
      <c r="BK145" s="144">
        <f t="shared" si="9"/>
        <v>0</v>
      </c>
      <c r="BL145" s="17" t="s">
        <v>585</v>
      </c>
      <c r="BM145" s="143" t="s">
        <v>399</v>
      </c>
    </row>
    <row r="146" spans="2:65" s="1" customFormat="1" ht="6.95" customHeight="1"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33"/>
    </row>
  </sheetData>
  <sheetProtection algorithmName="SHA-512" hashValue="6DHaCEq4XOlbef1KuQR9L9VZjGPqPnvju2QSSySQpwqKqRIdV1MU6a1ygGrv8NlWMkaXq4DwTyjBhtUHVG89+Q==" saltValue="tK6tb/Mtk6y27vSZcT0QBGbAan0zyaWc/8i9cmg/cY6+ntMXkqsCs1t4USJJ3Axk16Oqsah+HlQHv/1BD5ZTNg==" spinCount="100000" sheet="1" objects="1" scenarios="1" formatColumns="0" formatRows="0" autoFilter="0"/>
  <autoFilter ref="C121:K145" xr:uid="{00000000-0009-0000-0000-000014000000}"/>
  <mergeCells count="12">
    <mergeCell ref="E114:H114"/>
    <mergeCell ref="L2:V2"/>
    <mergeCell ref="E84:H84"/>
    <mergeCell ref="E86:H86"/>
    <mergeCell ref="E88:H88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42</vt:i4>
      </vt:variant>
    </vt:vector>
  </HeadingPairs>
  <TitlesOfParts>
    <vt:vector size="63" baseType="lpstr">
      <vt:lpstr>Rekapitulace stavby</vt:lpstr>
      <vt:lpstr>SO 01-1 - PŘÍPRAVA ÚZEMÍ ...</vt:lpstr>
      <vt:lpstr>SO 02-1 -  ZPEVNĚNÉ PLOCH...</vt:lpstr>
      <vt:lpstr>SO 03-1 - MOBILIÁŘ A VYBA...</vt:lpstr>
      <vt:lpstr>SO 04.1 - Pěstební opatře...</vt:lpstr>
      <vt:lpstr>SO 04.2 - Výsadba stromů</vt:lpstr>
      <vt:lpstr>SO 04.3 - Výsadba keřů</vt:lpstr>
      <vt:lpstr>SO 04.4.1 - Parkový trávník</vt:lpstr>
      <vt:lpstr>SO 04.4.2 - Štěrkový trávník</vt:lpstr>
      <vt:lpstr>SO 04.4.3 - Zatravněná dl...</vt:lpstr>
      <vt:lpstr>SO 04.5 - Trvalkové záhony</vt:lpstr>
      <vt:lpstr>SO 04.6 - Popínavé rostliny</vt:lpstr>
      <vt:lpstr>SO 06.1 - vodovodní přípo...</vt:lpstr>
      <vt:lpstr>SO 06.2 - areálové rozvod...</vt:lpstr>
      <vt:lpstr>SO 03-2 - MOBILIÁŘ A VYBA...</vt:lpstr>
      <vt:lpstr>VON - VEDLEJŠÍ A OSTATNÍ ...</vt:lpstr>
      <vt:lpstr>SO 02-41 - ZPEVNĚNÉ PLOCH...</vt:lpstr>
      <vt:lpstr>SO 02-42 - ZPEVNĚNÉ PLOCH...</vt:lpstr>
      <vt:lpstr>SO 05-4 - VEŘEJNÉ OSVĚTLE...</vt:lpstr>
      <vt:lpstr>SO 08-41 - PŘÍPOJKA PRO P...</vt:lpstr>
      <vt:lpstr>SO-08-42 - PŘÍPOJKA PRO P...</vt:lpstr>
      <vt:lpstr>'Rekapitulace stavby'!Názvy_tisku</vt:lpstr>
      <vt:lpstr>'SO 01-1 - PŘÍPRAVA ÚZEMÍ ...'!Názvy_tisku</vt:lpstr>
      <vt:lpstr>'SO 02-1 -  ZPEVNĚNÉ PLOCH...'!Názvy_tisku</vt:lpstr>
      <vt:lpstr>'SO 02-41 - ZPEVNĚNÉ PLOCH...'!Názvy_tisku</vt:lpstr>
      <vt:lpstr>'SO 02-42 - ZPEVNĚNÉ PLOCH...'!Názvy_tisku</vt:lpstr>
      <vt:lpstr>'SO 03-1 - MOBILIÁŘ A VYBA...'!Názvy_tisku</vt:lpstr>
      <vt:lpstr>'SO 03-2 - MOBILIÁŘ A VYBA...'!Názvy_tisku</vt:lpstr>
      <vt:lpstr>'SO 04.1 - Pěstební opatře...'!Názvy_tisku</vt:lpstr>
      <vt:lpstr>'SO 04.2 - Výsadba stromů'!Názvy_tisku</vt:lpstr>
      <vt:lpstr>'SO 04.3 - Výsadba keřů'!Názvy_tisku</vt:lpstr>
      <vt:lpstr>'SO 04.4.1 - Parkový trávník'!Názvy_tisku</vt:lpstr>
      <vt:lpstr>'SO 04.4.2 - Štěrkový trávník'!Názvy_tisku</vt:lpstr>
      <vt:lpstr>'SO 04.4.3 - Zatravněná dl...'!Názvy_tisku</vt:lpstr>
      <vt:lpstr>'SO 04.5 - Trvalkové záhony'!Názvy_tisku</vt:lpstr>
      <vt:lpstr>'SO 04.6 - Popínavé rostliny'!Názvy_tisku</vt:lpstr>
      <vt:lpstr>'SO 05-4 - VEŘEJNÉ OSVĚTLE...'!Názvy_tisku</vt:lpstr>
      <vt:lpstr>'SO 06.1 - vodovodní přípo...'!Názvy_tisku</vt:lpstr>
      <vt:lpstr>'SO 06.2 - areálové rozvod...'!Názvy_tisku</vt:lpstr>
      <vt:lpstr>'SO 08-41 - PŘÍPOJKA PRO P...'!Názvy_tisku</vt:lpstr>
      <vt:lpstr>'SO-08-42 - PŘÍPOJKA PRO P...'!Názvy_tisku</vt:lpstr>
      <vt:lpstr>'VON - VEDLEJŠÍ A OSTATNÍ ...'!Názvy_tisku</vt:lpstr>
      <vt:lpstr>'Rekapitulace stavby'!Oblast_tisku</vt:lpstr>
      <vt:lpstr>'SO 01-1 - PŘÍPRAVA ÚZEMÍ ...'!Oblast_tisku</vt:lpstr>
      <vt:lpstr>'SO 02-1 -  ZPEVNĚNÉ PLOCH...'!Oblast_tisku</vt:lpstr>
      <vt:lpstr>'SO 02-41 - ZPEVNĚNÉ PLOCH...'!Oblast_tisku</vt:lpstr>
      <vt:lpstr>'SO 02-42 - ZPEVNĚNÉ PLOCH...'!Oblast_tisku</vt:lpstr>
      <vt:lpstr>'SO 03-1 - MOBILIÁŘ A VYBA...'!Oblast_tisku</vt:lpstr>
      <vt:lpstr>'SO 03-2 - MOBILIÁŘ A VYBA...'!Oblast_tisku</vt:lpstr>
      <vt:lpstr>'SO 04.1 - Pěstební opatře...'!Oblast_tisku</vt:lpstr>
      <vt:lpstr>'SO 04.2 - Výsadba stromů'!Oblast_tisku</vt:lpstr>
      <vt:lpstr>'SO 04.3 - Výsadba keřů'!Oblast_tisku</vt:lpstr>
      <vt:lpstr>'SO 04.4.1 - Parkový trávník'!Oblast_tisku</vt:lpstr>
      <vt:lpstr>'SO 04.4.2 - Štěrkový trávník'!Oblast_tisku</vt:lpstr>
      <vt:lpstr>'SO 04.4.3 - Zatravněná dl...'!Oblast_tisku</vt:lpstr>
      <vt:lpstr>'SO 04.5 - Trvalkové záhony'!Oblast_tisku</vt:lpstr>
      <vt:lpstr>'SO 04.6 - Popínavé rostliny'!Oblast_tisku</vt:lpstr>
      <vt:lpstr>'SO 05-4 - VEŘEJNÉ OSVĚTLE...'!Oblast_tisku</vt:lpstr>
      <vt:lpstr>'SO 06.1 - vodovodní přípo...'!Oblast_tisku</vt:lpstr>
      <vt:lpstr>'SO 06.2 - areálové rozvod...'!Oblast_tisku</vt:lpstr>
      <vt:lpstr>'SO 08-41 - PŘÍPOJKA PRO P...'!Oblast_tisku</vt:lpstr>
      <vt:lpstr>'SO-08-42 - PŘÍPOJKA PRO P...'!Oblast_tisku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DESKTOP-0NNU50Q\Admin</dc:creator>
  <cp:lastModifiedBy>Michal Obrtel</cp:lastModifiedBy>
  <dcterms:created xsi:type="dcterms:W3CDTF">2025-06-18T12:03:10Z</dcterms:created>
  <dcterms:modified xsi:type="dcterms:W3CDTF">2025-06-18T12:05:04Z</dcterms:modified>
</cp:coreProperties>
</file>