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drawings/drawing2.xml" ContentType="application/vnd.openxmlformats-officedocument.drawing+xml"/>
  <Override PartName="/xl/worksheets/sheet2.xml" ContentType="application/vnd.openxmlformats-officedocument.spreadsheetml.worksheet+xml"/>
  <Override PartName="/xl/drawings/drawing3.xml" ContentType="application/vnd.openxmlformats-officedocument.drawing+xml"/>
  <Override PartName="/xl/worksheets/sheet3.xml" ContentType="application/vnd.openxmlformats-officedocument.spreadsheetml.worksheet+xml"/>
  <Override PartName="/xl/drawings/drawing4.xml" ContentType="application/vnd.openxmlformats-officedocument.drawing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_rels/.rels" ContentType="application/vnd.openxmlformats-package.relationships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 showHorizontalScroll="true" showVerticalScroll="true" showSheetTabs="true"/>
  </bookViews>
  <sheets>
    <sheet name="Stavební rozpočet" sheetId="1" r:id="rId1"/>
    <sheet name="Rozpočet - Jen objekty celkem" sheetId="2" r:id="rId2"/>
    <sheet name="Krycí list rozpočtu" sheetId="3" r:id="rId3"/>
    <sheet name="VORN" sheetId="4" state="hidden" r:id="rId4"/>
  </sheets>
  <definedNames>
    <definedName name="vorn_sum">VORN!$I$36</definedName>
  </definedNames>
  <calcPr refMode="A1"/>
</workbook>
</file>

<file path=xl/sharedStrings.xml><?xml version="1.0" encoding="utf-8"?>
<sst xmlns="http://schemas.openxmlformats.org/spreadsheetml/2006/main" count="379" uniqueCount="379">
  <si>
    <t>Soupis prací</t>
  </si>
  <si>
    <t>Název stavby:</t>
  </si>
  <si>
    <t>DIVADELNÍ 4, JIHLAVA -VÝMĚNA VÝKLADCŮ A VCHODOVÝCH DVEŘÍ</t>
  </si>
  <si>
    <t>Doba výstavby:</t>
  </si>
  <si>
    <t xml:space="preserve"> </t>
  </si>
  <si>
    <t>Objednatel:</t>
  </si>
  <si>
    <t>Statutární město Jihlava</t>
  </si>
  <si>
    <t>Druh stavby:</t>
  </si>
  <si>
    <t>Začátek výstavby:</t>
  </si>
  <si>
    <t>Projektant:</t>
  </si>
  <si>
    <t>CARLITA s.r.o.</t>
  </si>
  <si>
    <t>Lokalita:</t>
  </si>
  <si>
    <t>Jihlava</t>
  </si>
  <si>
    <t>Konec výstavby:</t>
  </si>
  <si>
    <t>Zhotovitel:</t>
  </si>
  <si>
    <t> </t>
  </si>
  <si>
    <t>JKSO:</t>
  </si>
  <si>
    <t>Zpracováno dne:</t>
  </si>
  <si>
    <t>16.05.2025</t>
  </si>
  <si>
    <t>Zpracoval:</t>
  </si>
  <si>
    <t>Č</t>
  </si>
  <si>
    <t>Objekt</t>
  </si>
  <si>
    <t>Kód</t>
  </si>
  <si>
    <t>Zkrácený popis / Varianta</t>
  </si>
  <si>
    <t>MJ</t>
  </si>
  <si>
    <t>Množství</t>
  </si>
  <si>
    <t>Cena/MJ</t>
  </si>
  <si>
    <t>Náklady (Kč)</t>
  </si>
  <si>
    <t>Hmotnost (t)</t>
  </si>
  <si>
    <t>Cenová</t>
  </si>
  <si>
    <t>ISWORK</t>
  </si>
  <si>
    <t>GROUPCODE</t>
  </si>
  <si>
    <t>VATTAX</t>
  </si>
  <si>
    <t>Rozměry</t>
  </si>
  <si>
    <t>(Kč)</t>
  </si>
  <si>
    <t>Dodávka</t>
  </si>
  <si>
    <t>Montáž</t>
  </si>
  <si>
    <t>Celkem</t>
  </si>
  <si>
    <t>Jednot.</t>
  </si>
  <si>
    <t>Celkem/MJ</t>
  </si>
  <si>
    <t>soustava</t>
  </si>
  <si>
    <t>Přesuny</t>
  </si>
  <si>
    <t>Typ skupiny</t>
  </si>
  <si>
    <t>HSV mat</t>
  </si>
  <si>
    <t>HSV prac</t>
  </si>
  <si>
    <t>PSV mat</t>
  </si>
  <si>
    <t>PSV prac</t>
  </si>
  <si>
    <t>Mont mat</t>
  </si>
  <si>
    <t>Mont prac</t>
  </si>
  <si>
    <t>Ostatní mat.</t>
  </si>
  <si>
    <t>MAT</t>
  </si>
  <si>
    <t>WORK</t>
  </si>
  <si>
    <t>CELK</t>
  </si>
  <si>
    <t/>
  </si>
  <si>
    <t>01</t>
  </si>
  <si>
    <t>Výkladce a vchodové dveře</t>
  </si>
  <si>
    <t>61</t>
  </si>
  <si>
    <t>Úprava povrchů vnitřní</t>
  </si>
  <si>
    <t>1</t>
  </si>
  <si>
    <t>610991111R00</t>
  </si>
  <si>
    <t>Zakrývání výplní vnitřních otvorů</t>
  </si>
  <si>
    <t>m2</t>
  </si>
  <si>
    <t>RTS I / 2025</t>
  </si>
  <si>
    <t>61_</t>
  </si>
  <si>
    <t>01_6_</t>
  </si>
  <si>
    <t>01_</t>
  </si>
  <si>
    <t>P</t>
  </si>
  <si>
    <t>3,2*3+4,0*2</t>
  </si>
  <si>
    <t>2</t>
  </si>
  <si>
    <t>612425931RT2</t>
  </si>
  <si>
    <t>Omítka vápenná vnitřního a vnějšího ostění - štuková</t>
  </si>
  <si>
    <t>Varianta:</t>
  </si>
  <si>
    <t>s použitím suché maltové směsi</t>
  </si>
  <si>
    <t>(5,6*3+6,6*2)*0,4+1,5*3*0,2</t>
  </si>
  <si>
    <t>3</t>
  </si>
  <si>
    <t>931961115RR1</t>
  </si>
  <si>
    <t>Vložky do dilatačních spár, polystyren, tl 50 mm</t>
  </si>
  <si>
    <t>STYRODUR</t>
  </si>
  <si>
    <t>1,5*3*0,07</t>
  </si>
  <si>
    <t>62</t>
  </si>
  <si>
    <t>Úprava povrchů vnější</t>
  </si>
  <si>
    <t>4</t>
  </si>
  <si>
    <t>620991121R00</t>
  </si>
  <si>
    <t>Zakrývání výplní vnějších otvorů z lešení</t>
  </si>
  <si>
    <t>62_</t>
  </si>
  <si>
    <t>5</t>
  </si>
  <si>
    <t>622412312R00</t>
  </si>
  <si>
    <t>Nátěr stěn vnějších, slož.1-2 , Weber, minerální</t>
  </si>
  <si>
    <t>nátěr omítek opraveného ostění</t>
  </si>
  <si>
    <t>7,1*0,3*3+6,6*0,6*2</t>
  </si>
  <si>
    <t>Poznámka:</t>
  </si>
  <si>
    <t>v odstínu stávající fasády</t>
  </si>
  <si>
    <t>63</t>
  </si>
  <si>
    <t>Podlahy a podlahové konstrukce</t>
  </si>
  <si>
    <t>6</t>
  </si>
  <si>
    <t>632411150RT5</t>
  </si>
  <si>
    <t>Potěr ze SMS Cemix, ruční zpracování, tl. 50 mm</t>
  </si>
  <si>
    <t>63_</t>
  </si>
  <si>
    <t>cementový potěr rychletuhnoucí 40 MPa</t>
  </si>
  <si>
    <t>1,5*0,8*3</t>
  </si>
  <si>
    <t>Podkladní potěr pod parapety, včetně bednění hrany</t>
  </si>
  <si>
    <t>764</t>
  </si>
  <si>
    <t>Konstrukce klempířské</t>
  </si>
  <si>
    <t>7</t>
  </si>
  <si>
    <t>764410850R00</t>
  </si>
  <si>
    <t>Demontáž oplechování parapetů,rš od 100 do 330 mm</t>
  </si>
  <si>
    <t>m</t>
  </si>
  <si>
    <t>764_</t>
  </si>
  <si>
    <t>01_76_</t>
  </si>
  <si>
    <t>1,5*3</t>
  </si>
  <si>
    <t>8</t>
  </si>
  <si>
    <t>764412250R00</t>
  </si>
  <si>
    <t>Oplechování parapetů včetně rohů Pz, rš 330 mm</t>
  </si>
  <si>
    <t>766</t>
  </si>
  <si>
    <t>Konstrukce truhlářské</t>
  </si>
  <si>
    <t>9</t>
  </si>
  <si>
    <t>766601213RT2</t>
  </si>
  <si>
    <t>Těsnění okenní a dveřní spáry, ostění, PT folie + PP folie</t>
  </si>
  <si>
    <t>766_</t>
  </si>
  <si>
    <t>PT folie šířky 100 mm; PP folie šířky 100 mm</t>
  </si>
  <si>
    <t>7,1*3+6,6*2</t>
  </si>
  <si>
    <t>10</t>
  </si>
  <si>
    <t>766662811R00</t>
  </si>
  <si>
    <t>Demontáž prahů dveří 1křídlových</t>
  </si>
  <si>
    <t>kus</t>
  </si>
  <si>
    <t>11</t>
  </si>
  <si>
    <t>766711021RT1</t>
  </si>
  <si>
    <t>Montáž vstupních dveří s vypěněním</t>
  </si>
  <si>
    <t>na turbošrouby</t>
  </si>
  <si>
    <t>6,6*2</t>
  </si>
  <si>
    <t>12</t>
  </si>
  <si>
    <t>766711031RT1</t>
  </si>
  <si>
    <t>Montáž zasklených stěn - výkladců s vypěněním</t>
  </si>
  <si>
    <t>7,1*3</t>
  </si>
  <si>
    <t>13</t>
  </si>
  <si>
    <t>200 00-10</t>
  </si>
  <si>
    <t>Zaměření rozměrů stávajících okenních a dveřních otvorů</t>
  </si>
  <si>
    <t>kpl</t>
  </si>
  <si>
    <t>771</t>
  </si>
  <si>
    <t>Podlahy z dlaždic</t>
  </si>
  <si>
    <t>14</t>
  </si>
  <si>
    <t>771100012RAA</t>
  </si>
  <si>
    <t>Vyrovnání podkladu samonivelační hmotou v interiéru</t>
  </si>
  <si>
    <t>771_</t>
  </si>
  <si>
    <t>01_77_</t>
  </si>
  <si>
    <t>nivelační hmota tl. 5 mm, s penetrací</t>
  </si>
  <si>
    <t>1,5*0,6*2</t>
  </si>
  <si>
    <t>15</t>
  </si>
  <si>
    <t>771570014RA0</t>
  </si>
  <si>
    <t>Dlažba z dlaždic keramických 300 x 300 mm</t>
  </si>
  <si>
    <t>do tmelu, vč. dodání dlaždic</t>
  </si>
  <si>
    <t>oprava dlažby u dveří</t>
  </si>
  <si>
    <t>782</t>
  </si>
  <si>
    <t>Obklady z přírodního a konglomerovaného kamene</t>
  </si>
  <si>
    <t>16</t>
  </si>
  <si>
    <t>782631323RT2</t>
  </si>
  <si>
    <t>Obklad parapetů kamenem tvrdým tl. 2,5 a 3 cm</t>
  </si>
  <si>
    <t>782_</t>
  </si>
  <si>
    <t>01_78_</t>
  </si>
  <si>
    <t>vč. dodávky parapetu - žula leštěná tl. 2,5 cm</t>
  </si>
  <si>
    <t>1,5*0,53*3</t>
  </si>
  <si>
    <t>783</t>
  </si>
  <si>
    <t>Nátěry</t>
  </si>
  <si>
    <t>17</t>
  </si>
  <si>
    <t>783522110R00</t>
  </si>
  <si>
    <t>Nátěr syntetický klempířských konstr. Z+ 2x email</t>
  </si>
  <si>
    <t>783_</t>
  </si>
  <si>
    <t>parapety</t>
  </si>
  <si>
    <t>1,5*0,4*3</t>
  </si>
  <si>
    <t>784</t>
  </si>
  <si>
    <t>Malby</t>
  </si>
  <si>
    <t>18</t>
  </si>
  <si>
    <t>784011221RT2</t>
  </si>
  <si>
    <t>Zakrytí předmětů a nábytku, včetně odstranění</t>
  </si>
  <si>
    <t>784_</t>
  </si>
  <si>
    <t>včetně dodávky fólie tl. 0,04 mm</t>
  </si>
  <si>
    <t>19</t>
  </si>
  <si>
    <t>784011222RT2</t>
  </si>
  <si>
    <t>Zakrytí podlah, chodníku včetně odstranění</t>
  </si>
  <si>
    <t>včetně papírové lepenky, PVC fólie</t>
  </si>
  <si>
    <t>13,0*2,0*2</t>
  </si>
  <si>
    <t>20</t>
  </si>
  <si>
    <t>784161101R00</t>
  </si>
  <si>
    <t>Penetrace podkladu nátěrem HET, A - Grund 1x</t>
  </si>
  <si>
    <t>doplněné omítky ostění</t>
  </si>
  <si>
    <t>21</t>
  </si>
  <si>
    <t>784165512R00</t>
  </si>
  <si>
    <t>Malba HET Klasik, bílá, bez penetrace, 2 x</t>
  </si>
  <si>
    <t>6,0*3+7,0*2+13,0*3,15+0,05</t>
  </si>
  <si>
    <t>94</t>
  </si>
  <si>
    <t>Lešení a stavební výtahy</t>
  </si>
  <si>
    <t>22</t>
  </si>
  <si>
    <t>941955001R00</t>
  </si>
  <si>
    <t>Lešení lehké pomocné, výška podlahy do 1,2 m</t>
  </si>
  <si>
    <t>94_</t>
  </si>
  <si>
    <t>01_9_</t>
  </si>
  <si>
    <t>12,0*1,0*2</t>
  </si>
  <si>
    <t>95</t>
  </si>
  <si>
    <t>Různé dokončovací konstrukce a práce na pozemních stavbách</t>
  </si>
  <si>
    <t>23</t>
  </si>
  <si>
    <t>952901110R00</t>
  </si>
  <si>
    <t>Čištění mytím vnějších ploch oken a dveří</t>
  </si>
  <si>
    <t>95_</t>
  </si>
  <si>
    <t>(3,2*3+4,0*2)*2</t>
  </si>
  <si>
    <t>24</t>
  </si>
  <si>
    <t>952901111R00</t>
  </si>
  <si>
    <t>Vyčištění budov o výšce podlaží do 4 m</t>
  </si>
  <si>
    <t>včetně chodníku před budovou</t>
  </si>
  <si>
    <t>96</t>
  </si>
  <si>
    <t>Bourání konstrukcí</t>
  </si>
  <si>
    <t>25</t>
  </si>
  <si>
    <t>965043321RT1</t>
  </si>
  <si>
    <t>Bourání podkladů bet., potěr, tl, 10 cm, pl. 1 m2</t>
  </si>
  <si>
    <t>m3</t>
  </si>
  <si>
    <t>96_</t>
  </si>
  <si>
    <t>bet. mazanina parapetů - tl. 5 - 8 cm</t>
  </si>
  <si>
    <t>1,5*0,8*0,05*3</t>
  </si>
  <si>
    <t>26</t>
  </si>
  <si>
    <t>965100032RAA</t>
  </si>
  <si>
    <t>Bourání dlažeb keramických</t>
  </si>
  <si>
    <t>bez podkladních vrstev, tloušťka do 10 mm</t>
  </si>
  <si>
    <t>interiérová dlažba u dveří - pás š. 0,6 m v případě potřeby</t>
  </si>
  <si>
    <t>27</t>
  </si>
  <si>
    <t>968061126R00</t>
  </si>
  <si>
    <t>Vyvěšení dřevěných dveřních křídel pl. nad 2 m2</t>
  </si>
  <si>
    <t>28</t>
  </si>
  <si>
    <t>968062246R00</t>
  </si>
  <si>
    <t>Vybourání dřevěných rámů oken jednoduch. pl. do 4 m2</t>
  </si>
  <si>
    <t>výkladce</t>
  </si>
  <si>
    <t>3,2*3</t>
  </si>
  <si>
    <t>29</t>
  </si>
  <si>
    <t>968062456R00</t>
  </si>
  <si>
    <t>Vybourání dřevěných dveřních zárubní pl. nad 2 m2</t>
  </si>
  <si>
    <t>4,0*2</t>
  </si>
  <si>
    <t>97</t>
  </si>
  <si>
    <t>Prorážení otvorů a ostatní bourací práce</t>
  </si>
  <si>
    <t>30</t>
  </si>
  <si>
    <t>978015291R00</t>
  </si>
  <si>
    <t>Otlučení omítek vnějších MVC v složit.1-4 do 100 %</t>
  </si>
  <si>
    <t>97_</t>
  </si>
  <si>
    <t>5,6*0,4*3+6,6*0,4*2</t>
  </si>
  <si>
    <t>otlučení omítek špalet pro osazení nových výplní</t>
  </si>
  <si>
    <t>H99</t>
  </si>
  <si>
    <t>Ostatní přesuny hmot</t>
  </si>
  <si>
    <t>31</t>
  </si>
  <si>
    <t>999281105R00</t>
  </si>
  <si>
    <t>Přesun hmot pro opravy a údržbu do výšky 6 m</t>
  </si>
  <si>
    <t>t</t>
  </si>
  <si>
    <t>H99_</t>
  </si>
  <si>
    <t>3,89-1,96</t>
  </si>
  <si>
    <t>S</t>
  </si>
  <si>
    <t>Přesuny sutí</t>
  </si>
  <si>
    <t>32</t>
  </si>
  <si>
    <t>979081111R00</t>
  </si>
  <si>
    <t>Odvoz suti a vybour. hmot na skládku do 1 km</t>
  </si>
  <si>
    <t>S_</t>
  </si>
  <si>
    <t>33</t>
  </si>
  <si>
    <t>979081121R00</t>
  </si>
  <si>
    <t>Příplatek k odvozu za každý další 1 km</t>
  </si>
  <si>
    <t>14*1,96</t>
  </si>
  <si>
    <t>34</t>
  </si>
  <si>
    <t>979082111R00</t>
  </si>
  <si>
    <t>Vnitrostaveništní doprava suti do 10 m</t>
  </si>
  <si>
    <t>35</t>
  </si>
  <si>
    <t>979990162R00</t>
  </si>
  <si>
    <t>Poplatek za uložení suti - dřevo+sklo, skupina odpadu 170904</t>
  </si>
  <si>
    <t>36</t>
  </si>
  <si>
    <t>979999997R00</t>
  </si>
  <si>
    <t>Poplatek za recyklaci směsi suti betonu, cihel, omítek a keram.výrobků, kusovost do 1600 cm2 (170107)</t>
  </si>
  <si>
    <t>M</t>
  </si>
  <si>
    <t>Ostatní materiál</t>
  </si>
  <si>
    <t>37</t>
  </si>
  <si>
    <t>61110220</t>
  </si>
  <si>
    <t>Výkladec dřevěný pevný, se sklop.nadsvětlíkem, DUB 1 470 x 2 270 mm</t>
  </si>
  <si>
    <t>0</t>
  </si>
  <si>
    <t>Z99999_</t>
  </si>
  <si>
    <t>01_Z_</t>
  </si>
  <si>
    <t xml:space="preserve">VÝKLADEC DŘEVĚNÝ JEDNODUCHÝ, PEVNÝ, SE SKLOPNÝM NADSVĚTLÍKEM
ROZMĚR 1 470 x 2 270 mm,
- čtyřvrstvý hranol - DUB, profil IV 78 mm
- nenapojovaný profil
- příčle nadsvětlíku pevná šířky 50 mm - stejná jako u dveří
- izolační dvojsklo 4-16-4 plněné argonem Ug = 1,1 W/m2K, plastový teplý rámeček v barvě výkladce
povrchová úprava stejná jakou dveří
horní nadsvětlík sklopný, s mikroventilační funkcí 
ovládání pákou ve výšce 1,2 - 1,4 m</t>
  </si>
  <si>
    <t>38</t>
  </si>
  <si>
    <t>61173326</t>
  </si>
  <si>
    <t>Dveře dřevěné vchodové 1 kř. - DUB 1 470 x 2 750 mm P, 2/3 sklo, nadsv., včetně zárubně</t>
  </si>
  <si>
    <t xml:space="preserve">DVEŘE DŘEVĚNÉ VCHODOVÉ, JEDNOKŘÍDLOVÉ, PRAVÉ OTEVÍRAVÉ, PROSKLENÉ S PEVNÝM NADSVĚTLÍKEM
ROZMĚR 1 470 x 2750 mm
- provedení dveří s profilovými lištami - viz detail, v historizujícím stylu, boční výplně plné
- čtyřvrstvý hranol - DUB, profil IV 92 mm, nenapojovaný profil
- tepelně a zvukově izolační PUR výplň tloušťky 34 mm, PUR - profilová tloušťky 52 mm
- izolační dvojsklo 4-16-4 plněné argonem Ug = 1,1 W/m2K, plastový teplý rámeček
- bezpečnostní systém uzamykatelný na pěti bodech
- nízkoprofilový hlinikový práh 75 x 20 mm s přerušeným tepelným mostem 
- barva prahu stará mosaz, 3D vysokozátěžové závěsy seřiditelné ve třech osách
- čtyřvrstvá povrchová úprava
- 2 x dvojkomorové trvale pružné těsnění s tvarovou pamětí</t>
  </si>
  <si>
    <t>VRN-ZS</t>
  </si>
  <si>
    <t>Vedlejší rozpočtové náklady - zařízení staveniště</t>
  </si>
  <si>
    <t>010VD</t>
  </si>
  <si>
    <t>Vedlejší rozpočtové náklady</t>
  </si>
  <si>
    <t>39</t>
  </si>
  <si>
    <t>100 00-01</t>
  </si>
  <si>
    <t>Náklady na zařízení staveniště</t>
  </si>
  <si>
    <t>soubor</t>
  </si>
  <si>
    <t>RTS I / 2024</t>
  </si>
  <si>
    <t>010VD_</t>
  </si>
  <si>
    <t>VRN-ZS_0_</t>
  </si>
  <si>
    <t>VRN-ZS_</t>
  </si>
  <si>
    <t xml:space="preserve">Náklady na projednání a zajištění míst GZS (zázemí zhotovitele, skládky materiálů k zabudování do stavby, skládky sypkých materiálů). Vše rozsahu souvisejících nákladů a případných poplatků za užívání či nájem ploch. Zařízení staveniště pro stavbu.
</t>
  </si>
  <si>
    <t>40</t>
  </si>
  <si>
    <t>Náklady na vypracování harmonogramu</t>
  </si>
  <si>
    <t>Náklady na vypracování harmonogramu stavebních prací pro stavbu s jeho průběžnou aktualizací, projednání a odsouhlasení s investorem, provozovatelem, DOS a koordinátorem BOZP.</t>
  </si>
  <si>
    <t>41</t>
  </si>
  <si>
    <t>Náklady na zajištění skládek</t>
  </si>
  <si>
    <t>Náklady na projednání a zajištění míst mezideponií a deponií vytěžených hmot, tzn. projednání uložení vytěžených hmot na dočasné skládky po dobu stavby, respektive trvalé skládky za účelem trvalého uložení vytěžených hmot s vlastníky pozemků či skládek. Před zahájením stavby bude doložen investorovi smluvní vztah s vlastníkem skládky na nichž budou vybourané hmoty ukládány.</t>
  </si>
  <si>
    <t>42</t>
  </si>
  <si>
    <t>Náklady na projednání záborů</t>
  </si>
  <si>
    <t>Náklady na projednání a zajištění záborů všech ploch potřebných k realizaci stavby, včetně případných poplatků za pronájem ploch.</t>
  </si>
  <si>
    <t>43</t>
  </si>
  <si>
    <t>Náklady na oplocení, ohrazení stavby</t>
  </si>
  <si>
    <t>Náklady na zřízení, údržbu, přemístění a zrušení oplocení či ohrazení stavby, případně jejich jiné vyznačení v intravilánu po dobu jejich existence s odkazem na předpisy BOZP a součinnost určeného koordinátora BOZP stavby</t>
  </si>
  <si>
    <t>44</t>
  </si>
  <si>
    <t>Náklady na informační cedule</t>
  </si>
  <si>
    <t xml:space="preserve">Náklady na pořízení informačních, zákazových a příkazových cedulí pro zajištění označení stavby a příkazových cedulí pro vymezení pohybu chodců či vozidel po staveništi (osazení dle potřeby stavby), 
náklady na osazení, přemístění a zrušení cedulí
</t>
  </si>
  <si>
    <t>45</t>
  </si>
  <si>
    <t>Náklady na zajištění dopravy</t>
  </si>
  <si>
    <t>Náklady na projednání návrhu dočasného dopravního značení /MMJ, odbor dopravy, Policie ČR, DI, zřízení, přemisťování a zrušení dočasného dopravního značení pro jednotlivé stavby ve vazbě na harmonogram prací.</t>
  </si>
  <si>
    <t>46</t>
  </si>
  <si>
    <t>Náklady na zajištění dokladové části, atesty</t>
  </si>
  <si>
    <t>Náklady na zajištění dokladové části  - atetsy pro truhlářské výrobky, zasklení, použité barvy - atesty výrobků dle platných ČSN, předávací dokumentace atd.</t>
  </si>
  <si>
    <t>Celkem:</t>
  </si>
  <si>
    <t>Náklady na veškeré výkony a materiály jsou obsaženy v příslušných položkách</t>
  </si>
  <si>
    <t>Soupis prací - Jen objekty celkem</t>
  </si>
  <si>
    <t>Zkrácený popis</t>
  </si>
  <si>
    <t>F</t>
  </si>
  <si>
    <t>Krycí list soupisu prací</t>
  </si>
  <si>
    <t>IČO/DIČ:</t>
  </si>
  <si>
    <t>00286010/</t>
  </si>
  <si>
    <t>26231506/</t>
  </si>
  <si>
    <t>Položek:</t>
  </si>
  <si>
    <t>Datum:</t>
  </si>
  <si>
    <t>Rozpočtové náklady v Kč</t>
  </si>
  <si>
    <t>A</t>
  </si>
  <si>
    <t>Základní rozpočtové náklady</t>
  </si>
  <si>
    <t>B</t>
  </si>
  <si>
    <t>Doplňkové náklady</t>
  </si>
  <si>
    <t>C</t>
  </si>
  <si>
    <t>Náklady na umístění stavby (NUS)</t>
  </si>
  <si>
    <t>HSV</t>
  </si>
  <si>
    <t>Dodávky</t>
  </si>
  <si>
    <t>Práce přesčas</t>
  </si>
  <si>
    <t>Zařízení staveniště</t>
  </si>
  <si>
    <t>Bez pevné podl.</t>
  </si>
  <si>
    <t>Mimostav. doprava</t>
  </si>
  <si>
    <t>PSV</t>
  </si>
  <si>
    <t>Kulturní památka</t>
  </si>
  <si>
    <t>Územní vlivy</t>
  </si>
  <si>
    <t>Provozní vlivy</t>
  </si>
  <si>
    <t>"M"</t>
  </si>
  <si>
    <t>Ostatní</t>
  </si>
  <si>
    <t>NUS z rozpočtu</t>
  </si>
  <si>
    <t>Přesun hmot a sutí</t>
  </si>
  <si>
    <t>ZRN celkem</t>
  </si>
  <si>
    <t>DN celkem</t>
  </si>
  <si>
    <t>NUS celkem</t>
  </si>
  <si>
    <t>DN celkem z obj.</t>
  </si>
  <si>
    <t>NUS celkem z obj.</t>
  </si>
  <si>
    <t>VORN celkem</t>
  </si>
  <si>
    <t>VORN celkem z obj.</t>
  </si>
  <si>
    <t>Základ 0%</t>
  </si>
  <si>
    <t>Základ 12%</t>
  </si>
  <si>
    <t>DPH 12%</t>
  </si>
  <si>
    <t>Celkem bez DPH</t>
  </si>
  <si>
    <t>Základ 21%</t>
  </si>
  <si>
    <t>DPH 21%</t>
  </si>
  <si>
    <t>Celkem včetně DPH</t>
  </si>
  <si>
    <t>Projektant</t>
  </si>
  <si>
    <t>Objednatel</t>
  </si>
  <si>
    <t>Zhotovitel</t>
  </si>
  <si>
    <t>Datum, razítko a podpis</t>
  </si>
  <si>
    <t xml:space="preserve">Náklady na veškeré výkony a materiály jsou obsaženy v příslušných položkách </t>
  </si>
  <si>
    <t>Vedlejší a ostatní rozpočtové náklady</t>
  </si>
  <si>
    <t>Vedlejší rozpočtové náklady VRN</t>
  </si>
  <si>
    <t>Doplňkové náklady DN</t>
  </si>
  <si>
    <t>Kč</t>
  </si>
  <si>
    <t>%</t>
  </si>
  <si>
    <t>Základna</t>
  </si>
  <si>
    <t>Celkem DN</t>
  </si>
  <si>
    <t>Celkem NUS</t>
  </si>
  <si>
    <t>Celkem VRN</t>
  </si>
  <si>
    <t>Ostatní rozpočtové náklady ORN</t>
  </si>
  <si>
    <t>Ostatní rozpočtové náklady (ORN)</t>
  </si>
  <si>
    <t>Celkem ORN</t>
  </si>
</sst>
</file>

<file path=xl/styles.xml><?xml version="1.0" encoding="utf-8"?>
<styleSheet xmlns="http://schemas.openxmlformats.org/spreadsheetml/2006/main">
  <numFmts count="0"/>
  <fonts count="14">
    <font>
      <sz val="11"/>
      <name val="Calibri"/>
      <charset val="1"/>
    </font>
    <font>
      <color rgb="FF000000"/>
      <sz val="18"/>
      <name val="Arial"/>
      <charset val="238"/>
    </font>
    <font>
      <color rgb="FF000000"/>
      <sz val="10"/>
      <name val="Arial"/>
      <charset val="238"/>
      <b/>
    </font>
    <font>
      <color rgb="FF000000"/>
      <sz val="10"/>
      <name val="Arial"/>
      <charset val="238"/>
    </font>
    <font>
      <color rgb="FF0000FF"/>
      <sz val="10"/>
      <name val="Arial"/>
      <charset val="238"/>
      <i/>
    </font>
    <font>
      <color rgb="FF000000"/>
      <sz val="10"/>
      <name val="Arial"/>
      <charset val="238"/>
      <i/>
    </font>
    <font>
      <color rgb="FFDF0000"/>
      <sz val="10"/>
      <name val="Arial"/>
      <charset val="238"/>
      <i/>
    </font>
    <font>
      <color rgb="FF0078D7"/>
      <sz val="10"/>
      <name val="Arial"/>
      <charset val="238"/>
      <i/>
    </font>
    <font>
      <color rgb="FF000000"/>
      <sz val="8"/>
      <name val="Arial"/>
      <charset val="238"/>
      <i/>
    </font>
    <font>
      <color rgb="FF000000"/>
      <sz val="18"/>
      <name val="Arial"/>
      <charset val="238"/>
      <b/>
    </font>
    <font>
      <color rgb="FF000000"/>
      <sz val="20"/>
      <name val="Arial"/>
      <charset val="238"/>
      <b/>
    </font>
    <font>
      <color rgb="FF000000"/>
      <sz val="11"/>
      <name val="Arial"/>
      <charset val="238"/>
      <b/>
    </font>
    <font>
      <color rgb="FF000000"/>
      <sz val="12"/>
      <name val="Arial"/>
      <charset val="238"/>
      <b/>
    </font>
    <font>
      <color rgb="FF000000"/>
      <sz val="12"/>
      <name val="Arial"/>
      <charset val="238"/>
    </font>
  </fonts>
  <fills count="5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solid">
        <fgColor rgb="FFCCFFFF"/>
        <bgColor rgb="FFCCFFFF"/>
      </patternFill>
    </fill>
    <fill>
      <patternFill patternType="solid">
        <fgColor rgb="FFCCFFFF"/>
        <bgColor rgb="FFCCFFFF"/>
      </patternFill>
    </fill>
  </fills>
  <borders count="82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</borders>
  <cellStyleXfs count="1">
    <xf borderId="0" fillId="0" fontId="0" numFmtId="0"/>
  </cellStyleXfs>
  <cellXfs count="187">
    <xf applyAlignment="true" applyBorder="true" applyFill="true" applyNumberFormat="true" applyFont="true" applyProtection="true" borderId="0" fillId="0" fontId="0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1" fillId="0" fontId="1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2" fontId="2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2" fillId="0" fontId="3" numFmtId="0" xfId="0">
      <alignment horizontal="left" vertical="center" textRotation="0" shrinkToFit="false" wrapText="true"/>
      <protection hidden="false" locked="true"/>
    </xf>
    <xf applyAlignment="true" applyBorder="true" applyFill="true" applyNumberFormat="true" applyFont="true" applyProtection="true" borderId="3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" fillId="0" fontId="2" numFmtId="0" xfId="0">
      <alignment horizontal="left" vertical="center" textRotation="0" shrinkToFit="false" wrapText="true"/>
      <protection hidden="false" locked="true"/>
    </xf>
    <xf applyAlignment="true" applyBorder="true" applyFill="true" applyNumberFormat="true" applyFont="true" applyProtection="true" borderId="3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" fillId="3" fontId="3" numFmtId="0" xfId="0">
      <alignment horizontal="left" vertical="center" textRotation="0" shrinkToFit="false" wrapText="false"/>
      <protection hidden="false" locked="false"/>
    </xf>
    <xf applyAlignment="true" applyBorder="true" applyFill="true" applyNumberFormat="true" applyFont="true" applyProtection="true" borderId="3" fillId="0" fontId="3" numFmtId="0" xfId="0">
      <alignment horizontal="left" vertical="center" textRotation="0" shrinkToFit="false" wrapText="true"/>
      <protection hidden="false" locked="true"/>
    </xf>
    <xf applyAlignment="true" applyBorder="true" applyFill="true" applyNumberFormat="true" applyFont="true" applyProtection="true" borderId="4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3" fontId="3" numFmtId="0" xfId="0">
      <alignment horizontal="left" vertical="center" textRotation="0" shrinkToFit="false" wrapText="false"/>
      <protection hidden="false" locked="false"/>
    </xf>
    <xf applyAlignment="true" applyBorder="true" applyFill="true" applyNumberFormat="true" applyFont="true" applyProtection="true" borderId="6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" fillId="0" fontId="3" numFmtId="0" xfId="0">
      <alignment horizontal="left" vertical="center" textRotation="0" shrinkToFit="false" wrapText="true"/>
      <protection hidden="false" locked="true"/>
    </xf>
    <xf applyAlignment="true" applyBorder="true" applyFill="true" applyNumberFormat="true" applyFont="true" applyProtection="true" borderId="0" fillId="0" fontId="3" numFmtId="0" xfId="0">
      <alignment horizontal="left" vertical="center" textRotation="0" shrinkToFit="false" wrapText="true"/>
      <protection hidden="false" locked="true"/>
    </xf>
    <xf applyAlignment="true" applyBorder="true" applyFill="true" applyNumberFormat="true" applyFont="true" applyProtection="true" borderId="6" fillId="3" fontId="3" numFmtId="0" xfId="0">
      <alignment horizontal="left" vertical="center" textRotation="0" shrinkToFit="false" wrapText="false"/>
      <protection hidden="false" locked="false"/>
    </xf>
    <xf applyAlignment="true" applyBorder="true" applyFill="true" applyNumberFormat="true" applyFont="true" applyProtection="true" borderId="7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8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8" fillId="3" fontId="3" numFmtId="0" xfId="0">
      <alignment horizontal="left" vertical="center" textRotation="0" shrinkToFit="false" wrapText="false"/>
      <protection hidden="false" locked="false"/>
    </xf>
    <xf applyAlignment="true" applyBorder="true" applyFill="true" applyNumberFormat="true" applyFont="true" applyProtection="true" borderId="9" fillId="3" fontId="3" numFmtId="0" xfId="0">
      <alignment horizontal="left" vertical="center" textRotation="0" shrinkToFit="false" wrapText="false"/>
      <protection hidden="false" locked="false"/>
    </xf>
    <xf applyAlignment="true" applyBorder="true" applyFill="true" applyNumberFormat="true" applyFont="true" applyProtection="true" borderId="10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11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12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13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11" fillId="0" fontId="2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14" fillId="3" fontId="2" numFmtId="0" xfId="0">
      <alignment horizontal="center" vertical="center" textRotation="0" shrinkToFit="false" wrapText="false"/>
      <protection hidden="false" locked="false"/>
    </xf>
    <xf applyAlignment="true" applyBorder="true" applyFill="true" applyNumberFormat="true" applyFont="true" applyProtection="true" borderId="15" fillId="0" fontId="2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16" fillId="0" fontId="2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17" fillId="0" fontId="2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18" fillId="0" fontId="2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19" fillId="0" fontId="2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20" fillId="0" fontId="2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2" fontId="2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2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21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22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23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24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25" fillId="3" fontId="2" numFmtId="0" xfId="0">
      <alignment horizontal="center" vertical="center" textRotation="0" shrinkToFit="false" wrapText="false"/>
      <protection hidden="false" locked="false"/>
    </xf>
    <xf applyAlignment="true" applyBorder="true" applyFill="true" applyNumberFormat="true" applyFont="true" applyProtection="true" borderId="26" fillId="0" fontId="2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27" fillId="0" fontId="2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28" fillId="0" fontId="2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29" fillId="0" fontId="2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30" fillId="0" fontId="2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31" fillId="0" fontId="2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32" fillId="2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3" fillId="2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3" fillId="2" fontId="2" numFmtId="0" xfId="0">
      <alignment horizontal="left" vertical="center" textRotation="0" shrinkToFit="false" wrapText="true"/>
      <protection hidden="false" locked="true"/>
    </xf>
    <xf applyAlignment="true" applyBorder="true" applyFill="true" applyNumberFormat="true" applyFont="true" applyProtection="true" borderId="33" fillId="2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3" fillId="4" fontId="3" numFmtId="0" xfId="0">
      <alignment horizontal="left" vertical="center" textRotation="0" shrinkToFit="false" wrapText="false"/>
      <protection hidden="false" locked="false"/>
    </xf>
    <xf applyAlignment="true" applyBorder="true" applyFill="true" applyNumberFormat="true" applyFont="true" applyProtection="true" borderId="33" fillId="2" fontId="2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33" fillId="2" fontId="2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34" fillId="2" fontId="2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5" fillId="2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2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2" fontId="2" numFmtId="0" xfId="0">
      <alignment horizontal="left" vertical="center" textRotation="0" shrinkToFit="false" wrapText="true"/>
      <protection hidden="false" locked="true"/>
    </xf>
    <xf applyAlignment="true" applyBorder="true" applyFill="true" applyNumberFormat="true" applyFont="true" applyProtection="true" borderId="0" fillId="2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4" fontId="3" numFmtId="0" xfId="0">
      <alignment horizontal="left" vertical="center" textRotation="0" shrinkToFit="false" wrapText="false"/>
      <protection hidden="false" locked="false"/>
    </xf>
    <xf applyAlignment="true" applyBorder="true" applyFill="true" applyNumberFormat="true" applyFont="true" applyProtection="true" borderId="6" fillId="2" fontId="2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3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3" fontId="3" numFmtId="4" xfId="0">
      <alignment horizontal="right" vertical="center" textRotation="0" shrinkToFit="false" wrapText="false"/>
      <protection hidden="false" locked="false"/>
    </xf>
    <xf applyAlignment="true" applyBorder="true" applyFill="true" applyNumberFormat="true" applyFont="true" applyProtection="true" borderId="6" fillId="0" fontId="3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3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5" fillId="0" fontId="0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4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5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4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6" fillId="0" fontId="0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5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6" numFmtId="0" xfId="0">
      <alignment horizontal="left" vertical="center" textRotation="0" shrinkToFit="false" wrapText="true"/>
      <protection hidden="false" locked="true"/>
    </xf>
    <xf applyAlignment="true" applyBorder="true" applyFill="true" applyNumberFormat="true" applyFont="true" applyProtection="true" borderId="0" fillId="0" fontId="6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3" fontId="6" numFmtId="0" xfId="0">
      <alignment horizontal="left" vertical="center" textRotation="0" shrinkToFit="false" wrapText="false"/>
      <protection hidden="false" locked="false"/>
    </xf>
    <xf applyAlignment="true" applyBorder="true" applyFill="true" applyNumberFormat="true" applyFont="true" applyProtection="true" borderId="6" fillId="0" fontId="6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7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7" numFmtId="0" xfId="0">
      <alignment horizontal="left" vertical="center" textRotation="0" shrinkToFit="false" wrapText="true"/>
      <protection hidden="false" locked="true"/>
    </xf>
    <xf applyAlignment="true" applyBorder="true" applyFill="true" applyNumberFormat="true" applyFont="true" applyProtection="true" borderId="0" fillId="0" fontId="7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3" fontId="7" numFmtId="0" xfId="0">
      <alignment horizontal="left" vertical="center" textRotation="0" shrinkToFit="false" wrapText="false"/>
      <protection hidden="false" locked="false"/>
    </xf>
    <xf applyAlignment="true" applyBorder="true" applyFill="true" applyNumberFormat="true" applyFont="true" applyProtection="true" borderId="6" fillId="0" fontId="7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5" fillId="0" fontId="0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36" fillId="0" fontId="0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36" fillId="0" fontId="7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36" fillId="0" fontId="7" numFmtId="0" xfId="0">
      <alignment horizontal="left" vertical="center" textRotation="0" shrinkToFit="false" wrapText="true"/>
      <protection hidden="false" locked="true"/>
    </xf>
    <xf applyAlignment="true" applyBorder="true" applyFill="true" applyNumberFormat="true" applyFont="true" applyProtection="true" borderId="36" fillId="0" fontId="7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6" fillId="3" fontId="7" numFmtId="0" xfId="0">
      <alignment horizontal="left" vertical="center" textRotation="0" shrinkToFit="false" wrapText="false"/>
      <protection hidden="false" locked="false"/>
    </xf>
    <xf applyAlignment="true" applyBorder="true" applyFill="true" applyNumberFormat="true" applyFont="true" applyProtection="true" borderId="37" fillId="0" fontId="7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8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8" fillId="0" fontId="2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8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9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20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12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9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40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41" fillId="0" fontId="2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31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42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43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44" fillId="0" fontId="2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32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3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3" fillId="0" fontId="3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34" fillId="0" fontId="3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45" fillId="0" fontId="3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35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6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6" fillId="0" fontId="3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37" fillId="0" fontId="3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1" fillId="0" fontId="1" numFmtId="0" xfId="0">
      <alignment horizontal="center" vertical="center" textRotation="0" shrinkToFit="false" wrapText="true"/>
      <protection hidden="false" locked="true"/>
    </xf>
    <xf applyAlignment="true" applyBorder="true" applyFill="true" applyNumberFormat="true" applyFont="true" applyProtection="true" borderId="6" fillId="0" fontId="3" numFmtId="1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6" fillId="0" fontId="3" numFmtId="0" xfId="0">
      <alignment horizontal="left" vertical="center" textRotation="0" shrinkToFit="false" wrapText="true"/>
      <protection hidden="false" locked="true"/>
    </xf>
    <xf applyAlignment="true" applyBorder="true" applyFill="true" applyNumberFormat="true" applyFont="true" applyProtection="true" borderId="37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46" fillId="0" fontId="9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47" fillId="2" fontId="10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48" fillId="0" fontId="11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49" fillId="0" fontId="11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0" fillId="2" fontId="10" numFmtId="0" xfId="0">
      <alignment horizontal="center" vertical="center" textRotation="0" shrinkToFit="false" wrapText="false"/>
      <protection hidden="false" locked="true"/>
    </xf>
    <xf applyAlignment="true" applyBorder="true" applyFill="true" applyNumberFormat="true" applyFont="true" applyProtection="true" borderId="51" fillId="0" fontId="1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2" fillId="0" fontId="1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2" fillId="0" fontId="13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53" fillId="0" fontId="1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4" fillId="0" fontId="1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2" fillId="0" fontId="13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55" fillId="0" fontId="1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6" fillId="0" fontId="1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4" fillId="0" fontId="1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7" fillId="0" fontId="1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8" fillId="0" fontId="1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9" fillId="0" fontId="13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60" fillId="0" fontId="1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8" fillId="0" fontId="1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9" fillId="0" fontId="13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61" fillId="0" fontId="1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49" fillId="0" fontId="1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0" fillId="0" fontId="13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48" fillId="0" fontId="1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27" fillId="0" fontId="13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53" fillId="0" fontId="1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61" fillId="2" fontId="1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62" fillId="2" fontId="1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49" fillId="2" fontId="12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56" fillId="2" fontId="1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63" fillId="2" fontId="1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4" fillId="2" fontId="12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48" fillId="2" fontId="1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3" fillId="2" fontId="1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64" fillId="0" fontId="1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9" fillId="0" fontId="1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65" fillId="0" fontId="1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66" fillId="0" fontId="1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67" fillId="0" fontId="1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1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68" fillId="0" fontId="1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69" fillId="0" fontId="1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70" fillId="0" fontId="1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42" fillId="0" fontId="1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71" fillId="0" fontId="1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72" fillId="0" fontId="1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33" fillId="0" fontId="8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8" fillId="0" fontId="1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15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16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17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41" fillId="0" fontId="2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56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63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4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52" fillId="0" fontId="3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52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73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74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75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76" fillId="0" fontId="3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76" fillId="0" fontId="3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77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78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79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80" fillId="0" fontId="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80" fillId="0" fontId="2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80" fillId="0" fontId="2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77" fillId="0" fontId="1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78" fillId="0" fontId="1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79" fillId="0" fontId="12" numFmtId="0" xfId="0">
      <alignment horizontal="left" vertical="center" textRotation="0" shrinkToFit="false" wrapText="false"/>
      <protection hidden="false" locked="true"/>
    </xf>
    <xf applyAlignment="true" applyBorder="true" applyFill="true" applyNumberFormat="true" applyFont="true" applyProtection="true" borderId="81" fillId="0" fontId="12" numFmtId="4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78" fillId="0" fontId="12" numFmtId="0" xfId="0">
      <alignment horizontal="right" vertical="center" textRotation="0" shrinkToFit="false" wrapText="false"/>
      <protection hidden="false" locked="true"/>
    </xf>
    <xf applyAlignment="true" applyBorder="true" applyFill="true" applyNumberFormat="true" applyFont="true" applyProtection="true" borderId="79" fillId="0" fontId="12" numFmtId="0" xfId="0">
      <alignment horizontal="right" vertical="center" textRotation="0" shrinkToFit="false" wrapText="false"/>
      <protection hidden="false" locked="true"/>
    </xf>
  </cellXfs>
  <dxfs count="0"/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sharedStrings" Target="sharedStrings.xml" /><Relationship Id="rId6" Type="http://schemas.openxmlformats.org/officeDocument/2006/relationships/styles" Target="styles.xml" /></Relationships>
</file>

<file path=xl/drawings/_rels/drawing1.xml.rels><?xml version="1.0" encoding="utf-8"?><Relationships xmlns="http://schemas.openxmlformats.org/package/2006/relationships"><Relationship Id="rId1" Type="http://schemas.openxmlformats.org/officeDocument/2006/relationships/image" Target="/xl/media/image1.jpeg" /></Relationships>
</file>

<file path=xl/drawings/_rels/drawing2.xml.rels><?xml version="1.0" encoding="utf-8"?><Relationships xmlns="http://schemas.openxmlformats.org/package/2006/relationships"><Relationship Id="rId1" Type="http://schemas.openxmlformats.org/officeDocument/2006/relationships/image" Target="/xl/media/image1.jpeg" /></Relationships>
</file>

<file path=xl/drawings/_rels/drawing3.xml.rels><?xml version="1.0" encoding="utf-8"?><Relationships xmlns="http://schemas.openxmlformats.org/package/2006/relationships"><Relationship Id="rId1" Type="http://schemas.openxmlformats.org/officeDocument/2006/relationships/image" Target="/xl/media/image1.jpeg" /></Relationships>
</file>

<file path=xl/drawings/_rels/drawing4.xml.rels><?xml version="1.0" encoding="utf-8"?><Relationships xmlns="http://schemas.openxmlformats.org/package/2006/relationships"><Relationship Id="rId1" Type="http://schemas.openxmlformats.org/officeDocument/2006/relationships/image" Target="/xl/media/image1.jpeg" /></Relationships>
</file>

<file path=xl/drawings/drawing1.xml><?xml version="1.0" encoding="utf-8"?>
<xdr:wsDr xmlns:a="http://schemas.openxmlformats.org/drawingml/2006/main" xmlns:xdr="http://schemas.openxmlformats.org/drawingml/2006/spreadsheetDrawing">
  <xdr:absoluteAnchor>
    <xdr:pos x="0" y="0"/>
    <xdr:ext cx="666750" cy="666750"/>
    <xdr:pic>
      <xdr:nvPicPr>
        <xdr:cNvPr id="1" name=""/>
        <xdr:cNvPicPr>
          <a:picLocks noChangeAspect="true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66750" cy="666750"/>
        </a:xfrm>
        <a:prstGeom prst="rect">
          <a:avLst/>
        </a:prstGeom>
        <a:noFill/>
        <a:ln w="9525">
          <a:noFill/>
        </a:ln>
      </xdr:spPr>
    </xdr:pic>
    <xdr:clientData/>
  </xdr:absoluteAnchor>
</xdr:wsDr>
</file>

<file path=xl/drawings/drawing2.xml><?xml version="1.0" encoding="utf-8"?>
<xdr:wsDr xmlns:a="http://schemas.openxmlformats.org/drawingml/2006/main" xmlns:xdr="http://schemas.openxmlformats.org/drawingml/2006/spreadsheetDrawing">
  <xdr:absoluteAnchor>
    <xdr:pos x="0" y="0"/>
    <xdr:ext cx="666750" cy="666750"/>
    <xdr:pic>
      <xdr:nvPicPr>
        <xdr:cNvPr id="1" name=""/>
        <xdr:cNvPicPr>
          <a:picLocks noChangeAspect="true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66750" cy="666750"/>
        </a:xfrm>
        <a:prstGeom prst="rect">
          <a:avLst/>
        </a:prstGeom>
        <a:noFill/>
        <a:ln w="9525">
          <a:noFill/>
        </a:ln>
      </xdr:spPr>
    </xdr:pic>
    <xdr:clientData/>
  </xdr:absoluteAnchor>
</xdr:wsDr>
</file>

<file path=xl/drawings/drawing3.xml><?xml version="1.0" encoding="utf-8"?>
<xdr:wsDr xmlns:a="http://schemas.openxmlformats.org/drawingml/2006/main" xmlns:xdr="http://schemas.openxmlformats.org/drawingml/2006/spreadsheetDrawing">
  <xdr:absoluteAnchor>
    <xdr:pos x="0" y="0"/>
    <xdr:ext cx="666750" cy="666750"/>
    <xdr:pic>
      <xdr:nvPicPr>
        <xdr:cNvPr id="1" name=""/>
        <xdr:cNvPicPr>
          <a:picLocks noChangeAspect="true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66750" cy="666750"/>
        </a:xfrm>
        <a:prstGeom prst="rect">
          <a:avLst/>
        </a:prstGeom>
        <a:noFill/>
        <a:ln w="9525">
          <a:noFill/>
        </a:ln>
      </xdr:spPr>
    </xdr:pic>
    <xdr:clientData/>
  </xdr:absoluteAnchor>
</xdr:wsDr>
</file>

<file path=xl/drawings/drawing4.xml><?xml version="1.0" encoding="utf-8"?>
<xdr:wsDr xmlns:a="http://schemas.openxmlformats.org/drawingml/2006/main" xmlns:xdr="http://schemas.openxmlformats.org/drawingml/2006/spreadsheetDrawing">
  <xdr:absoluteAnchor>
    <xdr:pos x="0" y="0"/>
    <xdr:ext cx="666750" cy="666750"/>
    <xdr:pic>
      <xdr:nvPicPr>
        <xdr:cNvPr id="1" name=""/>
        <xdr:cNvPicPr>
          <a:picLocks noChangeAspect="true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66750" cy="666750"/>
        </a:xfrm>
        <a:prstGeom prst="rect">
          <a:avLst/>
        </a:prstGeom>
        <a:noFill/>
        <a:ln w="9525">
          <a:noFill/>
        </a:ln>
      </xdr:spPr>
    </xdr:pic>
    <xdr:clientData/>
  </xdr:absoluteAnchor>
</xdr:wsDr>
</file>

<file path=xl/worksheets/_rels/sheet1.xml.rels>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drawing" Target="../drawings/drawing2.xml" /></Relationships>
</file>

<file path=xl/worksheets/_rels/sheet3.xml.rels><?xml version="1.0" encoding="utf-8"?><Relationships xmlns="http://schemas.openxmlformats.org/package/2006/relationships"><Relationship Id="rId1" Type="http://schemas.openxmlformats.org/officeDocument/2006/relationships/drawing" Target="../drawings/drawing3.xml" /></Relationships>
</file>

<file path=xl/worksheets/_rels/sheet4.xml.rels><?xml version="1.0" encoding="utf-8"?><Relationships xmlns="http://schemas.openxmlformats.org/package/2006/relationships"><Relationship Id="rId1" Type="http://schemas.openxmlformats.org/officeDocument/2006/relationships/drawing" Target="../drawings/drawing4.xml" /></Relationships>
</file>

<file path=xl/worksheets/sheet1.xml><?xml version="1.0" encoding="utf-8"?>
<worksheet xmlns:r="http://schemas.openxmlformats.org/officeDocument/2006/relationships" xmlns="http://schemas.openxmlformats.org/spreadsheetml/2006/main">
  <sheetPr>
    <outlinePr summaryBelow="true" summaryRight="true"/>
    <pageSetUpPr fitToPage="true"/>
  </sheetPr>
  <dimension ref="A1:BX139"/>
  <sheetViews>
    <sheetView workbookViewId="0" tabSelected="true" showZeros="true" showFormulas="false" showGridLines="true" showRowColHeaders="true">
      <pane topLeftCell="A12" state="frozen" activePane="bottomLeft" ySplit="11"/>
      <selection pane="bottomLeft" sqref="A139:O139" activeCell="A139"/>
    </sheetView>
  </sheetViews>
  <sheetFormatPr defaultColWidth="12.140625" customHeight="true" defaultRowHeight="15"/>
  <cols>
    <col max="1" min="1" style="0" width="3.99609375" customWidth="true"/>
    <col max="2" min="2" style="0" width="7.5703125" customWidth="true"/>
    <col max="3" min="3" style="0" width="17.85546875" customWidth="true"/>
    <col max="4" min="4" style="0" width="42.85546875" customWidth="true"/>
    <col max="5" min="5" style="0" width="35.7109375" customWidth="true"/>
    <col max="6" min="6" style="0" width="6.42578125" customWidth="true"/>
    <col max="7" min="7" style="0" width="12.85546875" customWidth="true"/>
    <col max="8" min="8" style="0" width="12" customWidth="true"/>
    <col max="11" min="9" style="0" width="15.7109375" customWidth="true"/>
    <col max="14" min="12" style="0" width="11.7109375" customWidth="true"/>
    <col max="15" min="15" style="0" width="13.42578125" customWidth="true"/>
    <col max="75" min="25" style="0" width="12.140625" hidden="true"/>
    <col max="76" min="76" style="0" width="78.5703125" customWidth="true" hidden="true"/>
    <col max="78" min="77" style="0" width="12.140625" hidden="true"/>
  </cols>
  <sheetData>
    <row r="1" customHeight="true" ht="54.7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AS1" s="2">
        <f>SUM(AJ1:AJ2)</f>
      </c>
      <c r="AT1" s="2">
        <f>SUM(AK1:AK2)</f>
      </c>
      <c r="AU1" s="2">
        <f>SUM(AL1:AL2)</f>
      </c>
    </row>
    <row r="2">
      <c r="A2" s="3" t="s">
        <v>1</v>
      </c>
      <c r="B2" s="4"/>
      <c r="C2" s="4"/>
      <c r="D2" s="5" t="s">
        <v>2</v>
      </c>
      <c r="E2" s="6"/>
      <c r="F2" s="4" t="s">
        <v>3</v>
      </c>
      <c r="G2" s="4"/>
      <c r="H2" s="7" t="s">
        <v>4</v>
      </c>
      <c r="I2" s="8" t="s">
        <v>5</v>
      </c>
      <c r="J2" s="8" t="s">
        <v>6</v>
      </c>
      <c r="K2" s="4"/>
      <c r="L2" s="4"/>
      <c r="M2" s="4"/>
      <c r="N2" s="4"/>
      <c r="O2" s="9"/>
    </row>
    <row r="3">
      <c r="A3" s="10"/>
      <c r="B3" s="11"/>
      <c r="C3" s="11"/>
      <c r="D3" s="12"/>
      <c r="E3" s="12"/>
      <c r="F3" s="11"/>
      <c r="G3" s="11"/>
      <c r="H3" s="13"/>
      <c r="I3" s="11"/>
      <c r="J3" s="11"/>
      <c r="K3" s="11"/>
      <c r="L3" s="11"/>
      <c r="M3" s="11"/>
      <c r="N3" s="11"/>
      <c r="O3" s="14"/>
    </row>
    <row r="4">
      <c r="A4" s="15" t="s">
        <v>7</v>
      </c>
      <c r="B4" s="11"/>
      <c r="C4" s="11"/>
      <c r="D4" s="16" t="s">
        <v>4</v>
      </c>
      <c r="E4" s="11"/>
      <c r="F4" s="11" t="s">
        <v>8</v>
      </c>
      <c r="G4" s="11"/>
      <c r="H4" s="13" t="s">
        <v>4</v>
      </c>
      <c r="I4" s="16" t="s">
        <v>9</v>
      </c>
      <c r="J4" s="16" t="s">
        <v>10</v>
      </c>
      <c r="K4" s="11"/>
      <c r="L4" s="11"/>
      <c r="M4" s="11"/>
      <c r="N4" s="11"/>
      <c r="O4" s="14"/>
    </row>
    <row r="5">
      <c r="A5" s="10"/>
      <c r="B5" s="11"/>
      <c r="C5" s="11"/>
      <c r="D5" s="11"/>
      <c r="E5" s="11"/>
      <c r="F5" s="11"/>
      <c r="G5" s="11"/>
      <c r="H5" s="13"/>
      <c r="I5" s="11"/>
      <c r="J5" s="11"/>
      <c r="K5" s="11"/>
      <c r="L5" s="11"/>
      <c r="M5" s="11"/>
      <c r="N5" s="11"/>
      <c r="O5" s="14"/>
    </row>
    <row r="6">
      <c r="A6" s="15" t="s">
        <v>11</v>
      </c>
      <c r="B6" s="11"/>
      <c r="C6" s="11"/>
      <c r="D6" s="16" t="s">
        <v>12</v>
      </c>
      <c r="E6" s="11"/>
      <c r="F6" s="11" t="s">
        <v>13</v>
      </c>
      <c r="G6" s="11"/>
      <c r="H6" s="13" t="s">
        <v>4</v>
      </c>
      <c r="I6" s="16" t="s">
        <v>14</v>
      </c>
      <c r="J6" s="13" t="s">
        <v>15</v>
      </c>
      <c r="K6" s="13"/>
      <c r="L6" s="13"/>
      <c r="M6" s="13"/>
      <c r="N6" s="13"/>
      <c r="O6" s="17"/>
    </row>
    <row r="7">
      <c r="A7" s="10"/>
      <c r="B7" s="11"/>
      <c r="C7" s="11"/>
      <c r="D7" s="11"/>
      <c r="E7" s="11"/>
      <c r="F7" s="11"/>
      <c r="G7" s="11"/>
      <c r="H7" s="13"/>
      <c r="I7" s="11"/>
      <c r="J7" s="13"/>
      <c r="K7" s="13"/>
      <c r="L7" s="13"/>
      <c r="M7" s="13"/>
      <c r="N7" s="13"/>
      <c r="O7" s="17"/>
    </row>
    <row r="8">
      <c r="A8" s="15" t="s">
        <v>16</v>
      </c>
      <c r="B8" s="11"/>
      <c r="C8" s="11"/>
      <c r="D8" s="16" t="s">
        <v>4</v>
      </c>
      <c r="E8" s="11"/>
      <c r="F8" s="11" t="s">
        <v>17</v>
      </c>
      <c r="G8" s="11"/>
      <c r="H8" s="13" t="s">
        <v>18</v>
      </c>
      <c r="I8" s="16" t="s">
        <v>19</v>
      </c>
      <c r="J8" s="13" t="s">
        <v>15</v>
      </c>
      <c r="K8" s="13"/>
      <c r="L8" s="13"/>
      <c r="M8" s="13"/>
      <c r="N8" s="13"/>
      <c r="O8" s="17"/>
    </row>
    <row r="9">
      <c r="A9" s="18"/>
      <c r="B9" s="19"/>
      <c r="C9" s="19"/>
      <c r="D9" s="19"/>
      <c r="E9" s="19"/>
      <c r="F9" s="19"/>
      <c r="G9" s="19"/>
      <c r="H9" s="20"/>
      <c r="I9" s="19"/>
      <c r="J9" s="20"/>
      <c r="K9" s="20"/>
      <c r="L9" s="20"/>
      <c r="M9" s="20"/>
      <c r="N9" s="20"/>
      <c r="O9" s="21"/>
    </row>
    <row r="10">
      <c r="A10" s="22" t="s">
        <v>20</v>
      </c>
      <c r="B10" s="23" t="s">
        <v>21</v>
      </c>
      <c r="C10" s="23" t="s">
        <v>22</v>
      </c>
      <c r="D10" s="24" t="s">
        <v>23</v>
      </c>
      <c r="E10" s="25"/>
      <c r="F10" s="23" t="s">
        <v>24</v>
      </c>
      <c r="G10" s="26" t="s">
        <v>25</v>
      </c>
      <c r="H10" s="27" t="s">
        <v>26</v>
      </c>
      <c r="I10" s="28" t="s">
        <v>27</v>
      </c>
      <c r="J10" s="29"/>
      <c r="K10" s="30"/>
      <c r="L10" s="31" t="s">
        <v>28</v>
      </c>
      <c r="M10" s="29"/>
      <c r="N10" s="32"/>
      <c r="O10" s="33" t="s">
        <v>29</v>
      </c>
      <c r="BK10" s="34" t="s">
        <v>30</v>
      </c>
      <c r="BL10" s="35" t="s">
        <v>31</v>
      </c>
      <c r="BW10" s="35" t="s">
        <v>32</v>
      </c>
    </row>
    <row r="11">
      <c r="A11" s="36" t="s">
        <v>4</v>
      </c>
      <c r="B11" s="37" t="s">
        <v>4</v>
      </c>
      <c r="C11" s="37" t="s">
        <v>4</v>
      </c>
      <c r="D11" s="38" t="s">
        <v>33</v>
      </c>
      <c r="E11" s="39"/>
      <c r="F11" s="37" t="s">
        <v>4</v>
      </c>
      <c r="G11" s="37" t="s">
        <v>4</v>
      </c>
      <c r="H11" s="40" t="s">
        <v>34</v>
      </c>
      <c r="I11" s="41" t="s">
        <v>35</v>
      </c>
      <c r="J11" s="42" t="s">
        <v>36</v>
      </c>
      <c r="K11" s="43" t="s">
        <v>37</v>
      </c>
      <c r="L11" s="44" t="s">
        <v>38</v>
      </c>
      <c r="M11" s="42" t="s">
        <v>39</v>
      </c>
      <c r="N11" s="45" t="s">
        <v>37</v>
      </c>
      <c r="O11" s="46" t="s">
        <v>40</v>
      </c>
      <c r="Z11" s="34" t="s">
        <v>41</v>
      </c>
      <c r="AA11" s="34" t="s">
        <v>42</v>
      </c>
      <c r="AB11" s="34" t="s">
        <v>43</v>
      </c>
      <c r="AC11" s="34" t="s">
        <v>44</v>
      </c>
      <c r="AD11" s="34" t="s">
        <v>45</v>
      </c>
      <c r="AE11" s="34" t="s">
        <v>46</v>
      </c>
      <c r="AF11" s="34" t="s">
        <v>47</v>
      </c>
      <c r="AG11" s="34" t="s">
        <v>48</v>
      </c>
      <c r="AH11" s="34" t="s">
        <v>49</v>
      </c>
      <c r="BH11" s="34" t="s">
        <v>50</v>
      </c>
      <c r="BI11" s="34" t="s">
        <v>51</v>
      </c>
      <c r="BJ11" s="34" t="s">
        <v>52</v>
      </c>
    </row>
    <row r="12">
      <c r="A12" s="47" t="s">
        <v>53</v>
      </c>
      <c r="B12" s="48" t="s">
        <v>54</v>
      </c>
      <c r="C12" s="48" t="s">
        <v>53</v>
      </c>
      <c r="D12" s="49" t="s">
        <v>55</v>
      </c>
      <c r="E12" s="48"/>
      <c r="F12" s="50" t="s">
        <v>4</v>
      </c>
      <c r="G12" s="50" t="s">
        <v>4</v>
      </c>
      <c r="H12" s="51" t="s">
        <v>4</v>
      </c>
      <c r="I12" s="52">
        <f>I13+I22+I29+I34+I39+I51+I59+I63+I67+I77+I80+I86+I100+I104+I107+I114</f>
      </c>
      <c r="J12" s="52">
        <f>J13+J22+J29+J34+J39+J51+J59+J63+J67+J77+J80+J86+J100+J104+J107+J114</f>
      </c>
      <c r="K12" s="52">
        <f>K13+K22+K29+K34+K39+K51+K59+K63+K67+K77+K80+K86+K100+K104+K107+K114</f>
      </c>
      <c r="L12" s="53" t="s">
        <v>53</v>
      </c>
      <c r="M12" s="53" t="s">
        <v>53</v>
      </c>
      <c r="N12" s="52">
        <f>N13+N22+N29+N34+N39+N51+N59+N63+N67+N77+N80+N86+N100+N104+N107+N114</f>
      </c>
      <c r="O12" s="54" t="s">
        <v>53</v>
      </c>
    </row>
    <row r="13">
      <c r="A13" s="55" t="s">
        <v>53</v>
      </c>
      <c r="B13" s="56" t="s">
        <v>54</v>
      </c>
      <c r="C13" s="56" t="s">
        <v>56</v>
      </c>
      <c r="D13" s="57" t="s">
        <v>57</v>
      </c>
      <c r="E13" s="56"/>
      <c r="F13" s="58" t="s">
        <v>4</v>
      </c>
      <c r="G13" s="58" t="s">
        <v>4</v>
      </c>
      <c r="H13" s="59" t="s">
        <v>4</v>
      </c>
      <c r="I13" s="2">
        <f>SUM(I14:I19)</f>
      </c>
      <c r="J13" s="2">
        <f>SUM(J14:J19)</f>
      </c>
      <c r="K13" s="2">
        <f>SUM(K14:K19)</f>
      </c>
      <c r="L13" s="34" t="s">
        <v>53</v>
      </c>
      <c r="M13" s="34" t="s">
        <v>53</v>
      </c>
      <c r="N13" s="2">
        <f>SUM(N14:N19)</f>
      </c>
      <c r="O13" s="60" t="s">
        <v>53</v>
      </c>
      <c r="AI13" s="34" t="s">
        <v>54</v>
      </c>
      <c r="AS13" s="2">
        <f>SUM(AJ14:AJ19)</f>
      </c>
      <c r="AT13" s="2">
        <f>SUM(AK14:AK19)</f>
      </c>
      <c r="AU13" s="2">
        <f>SUM(AL14:AL19)</f>
      </c>
    </row>
    <row r="14">
      <c r="A14" s="10" t="s">
        <v>58</v>
      </c>
      <c r="B14" s="11" t="s">
        <v>54</v>
      </c>
      <c r="C14" s="11" t="s">
        <v>59</v>
      </c>
      <c r="D14" s="16" t="s">
        <v>60</v>
      </c>
      <c r="E14" s="11"/>
      <c r="F14" s="11" t="s">
        <v>61</v>
      </c>
      <c r="G14" s="61" t="n">
        <v>17.6</v>
      </c>
      <c r="H14" s="62" t="n">
        <v>0</v>
      </c>
      <c r="I14" s="61">
        <f>ROUND(G14*AO14,2)</f>
      </c>
      <c r="J14" s="61">
        <f>ROUND(G14*AP14,2)</f>
      </c>
      <c r="K14" s="61">
        <f>ROUND(G14*H14,2)</f>
      </c>
      <c r="L14" s="61" t="n">
        <v>4E-5</v>
      </c>
      <c r="M14" s="61" t="n">
        <v>4E-5</v>
      </c>
      <c r="N14" s="61">
        <f>G14*M14</f>
      </c>
      <c r="O14" s="63" t="s">
        <v>62</v>
      </c>
      <c r="Z14" s="61">
        <f>ROUND(IF(AQ14="5",BJ14,0),2)</f>
      </c>
      <c r="AB14" s="61">
        <f>ROUND(IF(AQ14="1",BH14,0),2)</f>
      </c>
      <c r="AC14" s="61">
        <f>ROUND(IF(AQ14="1",BI14,0),2)</f>
      </c>
      <c r="AD14" s="61">
        <f>ROUND(IF(AQ14="7",BH14,0),2)</f>
      </c>
      <c r="AE14" s="61">
        <f>ROUND(IF(AQ14="7",BI14,0),2)</f>
      </c>
      <c r="AF14" s="61">
        <f>ROUND(IF(AQ14="2",BH14,0),2)</f>
      </c>
      <c r="AG14" s="61">
        <f>ROUND(IF(AQ14="2",BI14,0),2)</f>
      </c>
      <c r="AH14" s="61">
        <f>ROUND(IF(AQ14="0",BJ14,0),2)</f>
      </c>
      <c r="AI14" s="34" t="s">
        <v>54</v>
      </c>
      <c r="AJ14" s="61">
        <f>IF(AN14=0,K14,0)</f>
      </c>
      <c r="AK14" s="61">
        <f>IF(AN14=12,K14,0)</f>
      </c>
      <c r="AL14" s="61">
        <f>IF(AN14=21,K14,0)</f>
      </c>
      <c r="AN14" s="61" t="n">
        <v>21</v>
      </c>
      <c r="AO14" s="61">
        <f>H14*0.267959536</f>
      </c>
      <c r="AP14" s="61">
        <f>H14*(1-0.267959536)</f>
      </c>
      <c r="AQ14" s="64" t="s">
        <v>58</v>
      </c>
      <c r="AV14" s="61">
        <f>ROUND(AW14+AX14,2)</f>
      </c>
      <c r="AW14" s="61">
        <f>ROUND(G14*AO14,2)</f>
      </c>
      <c r="AX14" s="61">
        <f>ROUND(G14*AP14,2)</f>
      </c>
      <c r="AY14" s="64" t="s">
        <v>63</v>
      </c>
      <c r="AZ14" s="64" t="s">
        <v>64</v>
      </c>
      <c r="BA14" s="34" t="s">
        <v>65</v>
      </c>
      <c r="BC14" s="61">
        <f>AW14+AX14</f>
      </c>
      <c r="BD14" s="61">
        <f>H14/(100-BE14)*100</f>
      </c>
      <c r="BE14" s="61" t="n">
        <v>0</v>
      </c>
      <c r="BF14" s="61">
        <f>N14</f>
      </c>
      <c r="BH14" s="61">
        <f>G14*AO14</f>
      </c>
      <c r="BI14" s="61">
        <f>G14*AP14</f>
      </c>
      <c r="BJ14" s="61">
        <f>G14*H14</f>
      </c>
      <c r="BK14" s="64" t="s">
        <v>66</v>
      </c>
      <c r="BL14" s="61" t="n">
        <v>61</v>
      </c>
      <c r="BW14" s="61" t="n">
        <v>21</v>
      </c>
      <c r="BX14" s="16" t="s">
        <v>60</v>
      </c>
    </row>
    <row r="15">
      <c r="A15" s="65"/>
      <c r="D15" s="66" t="s">
        <v>67</v>
      </c>
      <c r="E15" s="67" t="s">
        <v>53</v>
      </c>
      <c r="G15" s="68" t="n">
        <v>17.6</v>
      </c>
      <c r="O15" s="69"/>
    </row>
    <row r="16">
      <c r="A16" s="10" t="s">
        <v>68</v>
      </c>
      <c r="B16" s="11" t="s">
        <v>54</v>
      </c>
      <c r="C16" s="11" t="s">
        <v>69</v>
      </c>
      <c r="D16" s="16" t="s">
        <v>70</v>
      </c>
      <c r="E16" s="11"/>
      <c r="F16" s="11" t="s">
        <v>61</v>
      </c>
      <c r="G16" s="61" t="n">
        <v>12.9</v>
      </c>
      <c r="H16" s="62" t="n">
        <v>0</v>
      </c>
      <c r="I16" s="61">
        <f>ROUND(G16*AO16,2)</f>
      </c>
      <c r="J16" s="61">
        <f>ROUND(G16*AP16,2)</f>
      </c>
      <c r="K16" s="61">
        <f>ROUND(G16*H16,2)</f>
      </c>
      <c r="L16" s="61" t="n">
        <v>0.03566</v>
      </c>
      <c r="M16" s="61" t="n">
        <v>0.03566</v>
      </c>
      <c r="N16" s="61">
        <f>G16*M16</f>
      </c>
      <c r="O16" s="63" t="s">
        <v>62</v>
      </c>
      <c r="Z16" s="61">
        <f>ROUND(IF(AQ16="5",BJ16,0),2)</f>
      </c>
      <c r="AB16" s="61">
        <f>ROUND(IF(AQ16="1",BH16,0),2)</f>
      </c>
      <c r="AC16" s="61">
        <f>ROUND(IF(AQ16="1",BI16,0),2)</f>
      </c>
      <c r="AD16" s="61">
        <f>ROUND(IF(AQ16="7",BH16,0),2)</f>
      </c>
      <c r="AE16" s="61">
        <f>ROUND(IF(AQ16="7",BI16,0),2)</f>
      </c>
      <c r="AF16" s="61">
        <f>ROUND(IF(AQ16="2",BH16,0),2)</f>
      </c>
      <c r="AG16" s="61">
        <f>ROUND(IF(AQ16="2",BI16,0),2)</f>
      </c>
      <c r="AH16" s="61">
        <f>ROUND(IF(AQ16="0",BJ16,0),2)</f>
      </c>
      <c r="AI16" s="34" t="s">
        <v>54</v>
      </c>
      <c r="AJ16" s="61">
        <f>IF(AN16=0,K16,0)</f>
      </c>
      <c r="AK16" s="61">
        <f>IF(AN16=12,K16,0)</f>
      </c>
      <c r="AL16" s="61">
        <f>IF(AN16=21,K16,0)</f>
      </c>
      <c r="AN16" s="61" t="n">
        <v>21</v>
      </c>
      <c r="AO16" s="61">
        <f>H16*0.283684144</f>
      </c>
      <c r="AP16" s="61">
        <f>H16*(1-0.283684144)</f>
      </c>
      <c r="AQ16" s="64" t="s">
        <v>58</v>
      </c>
      <c r="AV16" s="61">
        <f>ROUND(AW16+AX16,2)</f>
      </c>
      <c r="AW16" s="61">
        <f>ROUND(G16*AO16,2)</f>
      </c>
      <c r="AX16" s="61">
        <f>ROUND(G16*AP16,2)</f>
      </c>
      <c r="AY16" s="64" t="s">
        <v>63</v>
      </c>
      <c r="AZ16" s="64" t="s">
        <v>64</v>
      </c>
      <c r="BA16" s="34" t="s">
        <v>65</v>
      </c>
      <c r="BC16" s="61">
        <f>AW16+AX16</f>
      </c>
      <c r="BD16" s="61">
        <f>H16/(100-BE16)*100</f>
      </c>
      <c r="BE16" s="61" t="n">
        <v>0</v>
      </c>
      <c r="BF16" s="61">
        <f>N16</f>
      </c>
      <c r="BH16" s="61">
        <f>G16*AO16</f>
      </c>
      <c r="BI16" s="61">
        <f>G16*AP16</f>
      </c>
      <c r="BJ16" s="61">
        <f>G16*H16</f>
      </c>
      <c r="BK16" s="64" t="s">
        <v>66</v>
      </c>
      <c r="BL16" s="61" t="n">
        <v>61</v>
      </c>
      <c r="BW16" s="61" t="n">
        <v>21</v>
      </c>
      <c r="BX16" s="16" t="s">
        <v>70</v>
      </c>
    </row>
    <row r="17" customHeight="true" ht="13.5">
      <c r="A17" s="65"/>
      <c r="C17" s="70" t="s">
        <v>71</v>
      </c>
      <c r="D17" s="71" t="s">
        <v>72</v>
      </c>
      <c r="E17" s="72"/>
      <c r="F17" s="72"/>
      <c r="G17" s="72"/>
      <c r="H17" s="73"/>
      <c r="I17" s="72"/>
      <c r="J17" s="72"/>
      <c r="K17" s="72"/>
      <c r="L17" s="72"/>
      <c r="M17" s="72"/>
      <c r="N17" s="72"/>
      <c r="O17" s="74"/>
    </row>
    <row r="18">
      <c r="A18" s="65"/>
      <c r="D18" s="66" t="s">
        <v>73</v>
      </c>
      <c r="E18" s="67" t="s">
        <v>53</v>
      </c>
      <c r="G18" s="68" t="n">
        <v>12.9</v>
      </c>
      <c r="O18" s="69"/>
    </row>
    <row r="19">
      <c r="A19" s="10" t="s">
        <v>74</v>
      </c>
      <c r="B19" s="11" t="s">
        <v>54</v>
      </c>
      <c r="C19" s="11" t="s">
        <v>75</v>
      </c>
      <c r="D19" s="16" t="s">
        <v>76</v>
      </c>
      <c r="E19" s="11"/>
      <c r="F19" s="11" t="s">
        <v>61</v>
      </c>
      <c r="G19" s="61" t="n">
        <v>0.32</v>
      </c>
      <c r="H19" s="62" t="n">
        <v>0</v>
      </c>
      <c r="I19" s="61">
        <f>ROUND(G19*AO19,2)</f>
      </c>
      <c r="J19" s="61">
        <f>ROUND(G19*AP19,2)</f>
      </c>
      <c r="K19" s="61">
        <f>ROUND(G19*H19,2)</f>
      </c>
      <c r="L19" s="61" t="n">
        <v>0.0007</v>
      </c>
      <c r="M19" s="61" t="n">
        <v>0.0007</v>
      </c>
      <c r="N19" s="61">
        <f>G19*M19</f>
      </c>
      <c r="O19" s="63" t="s">
        <v>62</v>
      </c>
      <c r="Z19" s="61">
        <f>ROUND(IF(AQ19="5",BJ19,0),2)</f>
      </c>
      <c r="AB19" s="61">
        <f>ROUND(IF(AQ19="1",BH19,0),2)</f>
      </c>
      <c r="AC19" s="61">
        <f>ROUND(IF(AQ19="1",BI19,0),2)</f>
      </c>
      <c r="AD19" s="61">
        <f>ROUND(IF(AQ19="7",BH19,0),2)</f>
      </c>
      <c r="AE19" s="61">
        <f>ROUND(IF(AQ19="7",BI19,0),2)</f>
      </c>
      <c r="AF19" s="61">
        <f>ROUND(IF(AQ19="2",BH19,0),2)</f>
      </c>
      <c r="AG19" s="61">
        <f>ROUND(IF(AQ19="2",BI19,0),2)</f>
      </c>
      <c r="AH19" s="61">
        <f>ROUND(IF(AQ19="0",BJ19,0),2)</f>
      </c>
      <c r="AI19" s="34" t="s">
        <v>54</v>
      </c>
      <c r="AJ19" s="61">
        <f>IF(AN19=0,K19,0)</f>
      </c>
      <c r="AK19" s="61">
        <f>IF(AN19=12,K19,0)</f>
      </c>
      <c r="AL19" s="61">
        <f>IF(AN19=21,K19,0)</f>
      </c>
      <c r="AN19" s="61" t="n">
        <v>21</v>
      </c>
      <c r="AO19" s="61">
        <f>H19*0.518173759</f>
      </c>
      <c r="AP19" s="61">
        <f>H19*(1-0.518173759)</f>
      </c>
      <c r="AQ19" s="64" t="s">
        <v>58</v>
      </c>
      <c r="AV19" s="61">
        <f>ROUND(AW19+AX19,2)</f>
      </c>
      <c r="AW19" s="61">
        <f>ROUND(G19*AO19,2)</f>
      </c>
      <c r="AX19" s="61">
        <f>ROUND(G19*AP19,2)</f>
      </c>
      <c r="AY19" s="64" t="s">
        <v>63</v>
      </c>
      <c r="AZ19" s="64" t="s">
        <v>64</v>
      </c>
      <c r="BA19" s="34" t="s">
        <v>65</v>
      </c>
      <c r="BC19" s="61">
        <f>AW19+AX19</f>
      </c>
      <c r="BD19" s="61">
        <f>H19/(100-BE19)*100</f>
      </c>
      <c r="BE19" s="61" t="n">
        <v>0</v>
      </c>
      <c r="BF19" s="61">
        <f>N19</f>
      </c>
      <c r="BH19" s="61">
        <f>G19*AO19</f>
      </c>
      <c r="BI19" s="61">
        <f>G19*AP19</f>
      </c>
      <c r="BJ19" s="61">
        <f>G19*H19</f>
      </c>
      <c r="BK19" s="64" t="s">
        <v>66</v>
      </c>
      <c r="BL19" s="61" t="n">
        <v>61</v>
      </c>
      <c r="BW19" s="61" t="n">
        <v>21</v>
      </c>
      <c r="BX19" s="16" t="s">
        <v>76</v>
      </c>
    </row>
    <row r="20" customHeight="true" ht="13.5">
      <c r="A20" s="65"/>
      <c r="C20" s="70" t="s">
        <v>71</v>
      </c>
      <c r="D20" s="71" t="s">
        <v>77</v>
      </c>
      <c r="E20" s="72"/>
      <c r="F20" s="72"/>
      <c r="G20" s="72"/>
      <c r="H20" s="73"/>
      <c r="I20" s="72"/>
      <c r="J20" s="72"/>
      <c r="K20" s="72"/>
      <c r="L20" s="72"/>
      <c r="M20" s="72"/>
      <c r="N20" s="72"/>
      <c r="O20" s="74"/>
    </row>
    <row r="21">
      <c r="A21" s="65"/>
      <c r="D21" s="66" t="s">
        <v>78</v>
      </c>
      <c r="E21" s="67" t="s">
        <v>53</v>
      </c>
      <c r="G21" s="68" t="n">
        <v>0.32</v>
      </c>
      <c r="O21" s="69"/>
    </row>
    <row r="22">
      <c r="A22" s="55" t="s">
        <v>53</v>
      </c>
      <c r="B22" s="56" t="s">
        <v>54</v>
      </c>
      <c r="C22" s="56" t="s">
        <v>79</v>
      </c>
      <c r="D22" s="57" t="s">
        <v>80</v>
      </c>
      <c r="E22" s="56"/>
      <c r="F22" s="58" t="s">
        <v>4</v>
      </c>
      <c r="G22" s="58" t="s">
        <v>4</v>
      </c>
      <c r="H22" s="59" t="s">
        <v>4</v>
      </c>
      <c r="I22" s="2">
        <f>SUM(I23:I25)</f>
      </c>
      <c r="J22" s="2">
        <f>SUM(J23:J25)</f>
      </c>
      <c r="K22" s="2">
        <f>SUM(K23:K25)</f>
      </c>
      <c r="L22" s="34" t="s">
        <v>53</v>
      </c>
      <c r="M22" s="34" t="s">
        <v>53</v>
      </c>
      <c r="N22" s="2">
        <f>SUM(N23:N25)</f>
      </c>
      <c r="O22" s="60" t="s">
        <v>53</v>
      </c>
      <c r="AI22" s="34" t="s">
        <v>54</v>
      </c>
      <c r="AS22" s="2">
        <f>SUM(AJ23:AJ25)</f>
      </c>
      <c r="AT22" s="2">
        <f>SUM(AK23:AK25)</f>
      </c>
      <c r="AU22" s="2">
        <f>SUM(AL23:AL25)</f>
      </c>
    </row>
    <row r="23">
      <c r="A23" s="10" t="s">
        <v>81</v>
      </c>
      <c r="B23" s="11" t="s">
        <v>54</v>
      </c>
      <c r="C23" s="11" t="s">
        <v>82</v>
      </c>
      <c r="D23" s="16" t="s">
        <v>83</v>
      </c>
      <c r="E23" s="11"/>
      <c r="F23" s="11" t="s">
        <v>61</v>
      </c>
      <c r="G23" s="61" t="n">
        <v>17.6</v>
      </c>
      <c r="H23" s="62" t="n">
        <v>0</v>
      </c>
      <c r="I23" s="61">
        <f>ROUND(G23*AO23,2)</f>
      </c>
      <c r="J23" s="61">
        <f>ROUND(G23*AP23,2)</f>
      </c>
      <c r="K23" s="61">
        <f>ROUND(G23*H23,2)</f>
      </c>
      <c r="L23" s="61" t="n">
        <v>4E-5</v>
      </c>
      <c r="M23" s="61" t="n">
        <v>4E-5</v>
      </c>
      <c r="N23" s="61">
        <f>G23*M23</f>
      </c>
      <c r="O23" s="63" t="s">
        <v>62</v>
      </c>
      <c r="Z23" s="61">
        <f>ROUND(IF(AQ23="5",BJ23,0),2)</f>
      </c>
      <c r="AB23" s="61">
        <f>ROUND(IF(AQ23="1",BH23,0),2)</f>
      </c>
      <c r="AC23" s="61">
        <f>ROUND(IF(AQ23="1",BI23,0),2)</f>
      </c>
      <c r="AD23" s="61">
        <f>ROUND(IF(AQ23="7",BH23,0),2)</f>
      </c>
      <c r="AE23" s="61">
        <f>ROUND(IF(AQ23="7",BI23,0),2)</f>
      </c>
      <c r="AF23" s="61">
        <f>ROUND(IF(AQ23="2",BH23,0),2)</f>
      </c>
      <c r="AG23" s="61">
        <f>ROUND(IF(AQ23="2",BI23,0),2)</f>
      </c>
      <c r="AH23" s="61">
        <f>ROUND(IF(AQ23="0",BJ23,0),2)</f>
      </c>
      <c r="AI23" s="34" t="s">
        <v>54</v>
      </c>
      <c r="AJ23" s="61">
        <f>IF(AN23=0,K23,0)</f>
      </c>
      <c r="AK23" s="61">
        <f>IF(AN23=12,K23,0)</f>
      </c>
      <c r="AL23" s="61">
        <f>IF(AN23=21,K23,0)</f>
      </c>
      <c r="AN23" s="61" t="n">
        <v>21</v>
      </c>
      <c r="AO23" s="61">
        <f>H23*0.269060519</f>
      </c>
      <c r="AP23" s="61">
        <f>H23*(1-0.269060519)</f>
      </c>
      <c r="AQ23" s="64" t="s">
        <v>58</v>
      </c>
      <c r="AV23" s="61">
        <f>ROUND(AW23+AX23,2)</f>
      </c>
      <c r="AW23" s="61">
        <f>ROUND(G23*AO23,2)</f>
      </c>
      <c r="AX23" s="61">
        <f>ROUND(G23*AP23,2)</f>
      </c>
      <c r="AY23" s="64" t="s">
        <v>84</v>
      </c>
      <c r="AZ23" s="64" t="s">
        <v>64</v>
      </c>
      <c r="BA23" s="34" t="s">
        <v>65</v>
      </c>
      <c r="BC23" s="61">
        <f>AW23+AX23</f>
      </c>
      <c r="BD23" s="61">
        <f>H23/(100-BE23)*100</f>
      </c>
      <c r="BE23" s="61" t="n">
        <v>0</v>
      </c>
      <c r="BF23" s="61">
        <f>N23</f>
      </c>
      <c r="BH23" s="61">
        <f>G23*AO23</f>
      </c>
      <c r="BI23" s="61">
        <f>G23*AP23</f>
      </c>
      <c r="BJ23" s="61">
        <f>G23*H23</f>
      </c>
      <c r="BK23" s="64" t="s">
        <v>66</v>
      </c>
      <c r="BL23" s="61" t="n">
        <v>62</v>
      </c>
      <c r="BW23" s="61" t="n">
        <v>21</v>
      </c>
      <c r="BX23" s="16" t="s">
        <v>83</v>
      </c>
    </row>
    <row r="24">
      <c r="A24" s="65"/>
      <c r="D24" s="66" t="s">
        <v>67</v>
      </c>
      <c r="E24" s="67" t="s">
        <v>53</v>
      </c>
      <c r="G24" s="68" t="n">
        <v>17.6</v>
      </c>
      <c r="O24" s="69"/>
    </row>
    <row r="25">
      <c r="A25" s="10" t="s">
        <v>85</v>
      </c>
      <c r="B25" s="11" t="s">
        <v>54</v>
      </c>
      <c r="C25" s="11" t="s">
        <v>86</v>
      </c>
      <c r="D25" s="16" t="s">
        <v>87</v>
      </c>
      <c r="E25" s="11"/>
      <c r="F25" s="11" t="s">
        <v>61</v>
      </c>
      <c r="G25" s="61" t="n">
        <v>14.31</v>
      </c>
      <c r="H25" s="62" t="n">
        <v>0</v>
      </c>
      <c r="I25" s="61">
        <f>ROUND(G25*AO25,2)</f>
      </c>
      <c r="J25" s="61">
        <f>ROUND(G25*AP25,2)</f>
      </c>
      <c r="K25" s="61">
        <f>ROUND(G25*H25,2)</f>
      </c>
      <c r="L25" s="61" t="n">
        <v>0.00053</v>
      </c>
      <c r="M25" s="61" t="n">
        <v>0.00053</v>
      </c>
      <c r="N25" s="61">
        <f>G25*M25</f>
      </c>
      <c r="O25" s="63" t="s">
        <v>62</v>
      </c>
      <c r="Z25" s="61">
        <f>ROUND(IF(AQ25="5",BJ25,0),2)</f>
      </c>
      <c r="AB25" s="61">
        <f>ROUND(IF(AQ25="1",BH25,0),2)</f>
      </c>
      <c r="AC25" s="61">
        <f>ROUND(IF(AQ25="1",BI25,0),2)</f>
      </c>
      <c r="AD25" s="61">
        <f>ROUND(IF(AQ25="7",BH25,0),2)</f>
      </c>
      <c r="AE25" s="61">
        <f>ROUND(IF(AQ25="7",BI25,0),2)</f>
      </c>
      <c r="AF25" s="61">
        <f>ROUND(IF(AQ25="2",BH25,0),2)</f>
      </c>
      <c r="AG25" s="61">
        <f>ROUND(IF(AQ25="2",BI25,0),2)</f>
      </c>
      <c r="AH25" s="61">
        <f>ROUND(IF(AQ25="0",BJ25,0),2)</f>
      </c>
      <c r="AI25" s="34" t="s">
        <v>54</v>
      </c>
      <c r="AJ25" s="61">
        <f>IF(AN25=0,K25,0)</f>
      </c>
      <c r="AK25" s="61">
        <f>IF(AN25=12,K25,0)</f>
      </c>
      <c r="AL25" s="61">
        <f>IF(AN25=21,K25,0)</f>
      </c>
      <c r="AN25" s="61" t="n">
        <v>21</v>
      </c>
      <c r="AO25" s="61">
        <f>H25*0.458018416</f>
      </c>
      <c r="AP25" s="61">
        <f>H25*(1-0.458018416)</f>
      </c>
      <c r="AQ25" s="64" t="s">
        <v>58</v>
      </c>
      <c r="AV25" s="61">
        <f>ROUND(AW25+AX25,2)</f>
      </c>
      <c r="AW25" s="61">
        <f>ROUND(G25*AO25,2)</f>
      </c>
      <c r="AX25" s="61">
        <f>ROUND(G25*AP25,2)</f>
      </c>
      <c r="AY25" s="64" t="s">
        <v>84</v>
      </c>
      <c r="AZ25" s="64" t="s">
        <v>64</v>
      </c>
      <c r="BA25" s="34" t="s">
        <v>65</v>
      </c>
      <c r="BC25" s="61">
        <f>AW25+AX25</f>
      </c>
      <c r="BD25" s="61">
        <f>H25/(100-BE25)*100</f>
      </c>
      <c r="BE25" s="61" t="n">
        <v>0</v>
      </c>
      <c r="BF25" s="61">
        <f>N25</f>
      </c>
      <c r="BH25" s="61">
        <f>G25*AO25</f>
      </c>
      <c r="BI25" s="61">
        <f>G25*AP25</f>
      </c>
      <c r="BJ25" s="61">
        <f>G25*H25</f>
      </c>
      <c r="BK25" s="64" t="s">
        <v>66</v>
      </c>
      <c r="BL25" s="61" t="n">
        <v>62</v>
      </c>
      <c r="BW25" s="61" t="n">
        <v>21</v>
      </c>
      <c r="BX25" s="16" t="s">
        <v>87</v>
      </c>
    </row>
    <row r="26" customHeight="true" ht="13.5">
      <c r="A26" s="65"/>
      <c r="C26" s="70" t="s">
        <v>71</v>
      </c>
      <c r="D26" s="71" t="s">
        <v>88</v>
      </c>
      <c r="E26" s="72"/>
      <c r="F26" s="72"/>
      <c r="G26" s="72"/>
      <c r="H26" s="73"/>
      <c r="I26" s="72"/>
      <c r="J26" s="72"/>
      <c r="K26" s="72"/>
      <c r="L26" s="72"/>
      <c r="M26" s="72"/>
      <c r="N26" s="72"/>
      <c r="O26" s="74"/>
    </row>
    <row r="27">
      <c r="A27" s="65"/>
      <c r="D27" s="66" t="s">
        <v>89</v>
      </c>
      <c r="E27" s="67" t="s">
        <v>53</v>
      </c>
      <c r="G27" s="68" t="n">
        <v>14.31</v>
      </c>
      <c r="O27" s="69"/>
    </row>
    <row r="28" customHeight="true" ht="13.5">
      <c r="A28" s="65"/>
      <c r="C28" s="75" t="s">
        <v>90</v>
      </c>
      <c r="D28" s="76" t="s">
        <v>91</v>
      </c>
      <c r="E28" s="77"/>
      <c r="F28" s="77"/>
      <c r="G28" s="77"/>
      <c r="H28" s="78"/>
      <c r="I28" s="77"/>
      <c r="J28" s="77"/>
      <c r="K28" s="77"/>
      <c r="L28" s="77"/>
      <c r="M28" s="77"/>
      <c r="N28" s="77"/>
      <c r="O28" s="79"/>
    </row>
    <row r="29">
      <c r="A29" s="55" t="s">
        <v>53</v>
      </c>
      <c r="B29" s="56" t="s">
        <v>54</v>
      </c>
      <c r="C29" s="56" t="s">
        <v>92</v>
      </c>
      <c r="D29" s="57" t="s">
        <v>93</v>
      </c>
      <c r="E29" s="56"/>
      <c r="F29" s="58" t="s">
        <v>4</v>
      </c>
      <c r="G29" s="58" t="s">
        <v>4</v>
      </c>
      <c r="H29" s="59" t="s">
        <v>4</v>
      </c>
      <c r="I29" s="2">
        <f>SUM(I30:I30)</f>
      </c>
      <c r="J29" s="2">
        <f>SUM(J30:J30)</f>
      </c>
      <c r="K29" s="2">
        <f>SUM(K30:K30)</f>
      </c>
      <c r="L29" s="34" t="s">
        <v>53</v>
      </c>
      <c r="M29" s="34" t="s">
        <v>53</v>
      </c>
      <c r="N29" s="2">
        <f>SUM(N30:N30)</f>
      </c>
      <c r="O29" s="60" t="s">
        <v>53</v>
      </c>
      <c r="AI29" s="34" t="s">
        <v>54</v>
      </c>
      <c r="AS29" s="2">
        <f>SUM(AJ30:AJ30)</f>
      </c>
      <c r="AT29" s="2">
        <f>SUM(AK30:AK30)</f>
      </c>
      <c r="AU29" s="2">
        <f>SUM(AL30:AL30)</f>
      </c>
    </row>
    <row r="30">
      <c r="A30" s="10" t="s">
        <v>94</v>
      </c>
      <c r="B30" s="11" t="s">
        <v>54</v>
      </c>
      <c r="C30" s="11" t="s">
        <v>95</v>
      </c>
      <c r="D30" s="16" t="s">
        <v>96</v>
      </c>
      <c r="E30" s="11"/>
      <c r="F30" s="11" t="s">
        <v>61</v>
      </c>
      <c r="G30" s="61" t="n">
        <v>3.6</v>
      </c>
      <c r="H30" s="62" t="n">
        <v>0</v>
      </c>
      <c r="I30" s="61">
        <f>ROUND(G30*AO30,2)</f>
      </c>
      <c r="J30" s="61">
        <f>ROUND(G30*AP30,2)</f>
      </c>
      <c r="K30" s="61">
        <f>ROUND(G30*H30,2)</f>
      </c>
      <c r="L30" s="61" t="n">
        <v>0.10238</v>
      </c>
      <c r="M30" s="61" t="n">
        <v>0.10238</v>
      </c>
      <c r="N30" s="61">
        <f>G30*M30</f>
      </c>
      <c r="O30" s="63" t="s">
        <v>62</v>
      </c>
      <c r="Z30" s="61">
        <f>ROUND(IF(AQ30="5",BJ30,0),2)</f>
      </c>
      <c r="AB30" s="61">
        <f>ROUND(IF(AQ30="1",BH30,0),2)</f>
      </c>
      <c r="AC30" s="61">
        <f>ROUND(IF(AQ30="1",BI30,0),2)</f>
      </c>
      <c r="AD30" s="61">
        <f>ROUND(IF(AQ30="7",BH30,0),2)</f>
      </c>
      <c r="AE30" s="61">
        <f>ROUND(IF(AQ30="7",BI30,0),2)</f>
      </c>
      <c r="AF30" s="61">
        <f>ROUND(IF(AQ30="2",BH30,0),2)</f>
      </c>
      <c r="AG30" s="61">
        <f>ROUND(IF(AQ30="2",BI30,0),2)</f>
      </c>
      <c r="AH30" s="61">
        <f>ROUND(IF(AQ30="0",BJ30,0),2)</f>
      </c>
      <c r="AI30" s="34" t="s">
        <v>54</v>
      </c>
      <c r="AJ30" s="61">
        <f>IF(AN30=0,K30,0)</f>
      </c>
      <c r="AK30" s="61">
        <f>IF(AN30=12,K30,0)</f>
      </c>
      <c r="AL30" s="61">
        <f>IF(AN30=21,K30,0)</f>
      </c>
      <c r="AN30" s="61" t="n">
        <v>21</v>
      </c>
      <c r="AO30" s="61">
        <f>H30*0.85456561</f>
      </c>
      <c r="AP30" s="61">
        <f>H30*(1-0.85456561)</f>
      </c>
      <c r="AQ30" s="64" t="s">
        <v>58</v>
      </c>
      <c r="AV30" s="61">
        <f>ROUND(AW30+AX30,2)</f>
      </c>
      <c r="AW30" s="61">
        <f>ROUND(G30*AO30,2)</f>
      </c>
      <c r="AX30" s="61">
        <f>ROUND(G30*AP30,2)</f>
      </c>
      <c r="AY30" s="64" t="s">
        <v>97</v>
      </c>
      <c r="AZ30" s="64" t="s">
        <v>64</v>
      </c>
      <c r="BA30" s="34" t="s">
        <v>65</v>
      </c>
      <c r="BC30" s="61">
        <f>AW30+AX30</f>
      </c>
      <c r="BD30" s="61">
        <f>H30/(100-BE30)*100</f>
      </c>
      <c r="BE30" s="61" t="n">
        <v>0</v>
      </c>
      <c r="BF30" s="61">
        <f>N30</f>
      </c>
      <c r="BH30" s="61">
        <f>G30*AO30</f>
      </c>
      <c r="BI30" s="61">
        <f>G30*AP30</f>
      </c>
      <c r="BJ30" s="61">
        <f>G30*H30</f>
      </c>
      <c r="BK30" s="64" t="s">
        <v>66</v>
      </c>
      <c r="BL30" s="61" t="n">
        <v>63</v>
      </c>
      <c r="BW30" s="61" t="n">
        <v>21</v>
      </c>
      <c r="BX30" s="16" t="s">
        <v>96</v>
      </c>
    </row>
    <row r="31" customHeight="true" ht="13.5">
      <c r="A31" s="65"/>
      <c r="C31" s="70" t="s">
        <v>71</v>
      </c>
      <c r="D31" s="71" t="s">
        <v>98</v>
      </c>
      <c r="E31" s="72"/>
      <c r="F31" s="72"/>
      <c r="G31" s="72"/>
      <c r="H31" s="73"/>
      <c r="I31" s="72"/>
      <c r="J31" s="72"/>
      <c r="K31" s="72"/>
      <c r="L31" s="72"/>
      <c r="M31" s="72"/>
      <c r="N31" s="72"/>
      <c r="O31" s="74"/>
    </row>
    <row r="32">
      <c r="A32" s="65"/>
      <c r="D32" s="66" t="s">
        <v>99</v>
      </c>
      <c r="E32" s="67" t="s">
        <v>53</v>
      </c>
      <c r="G32" s="68" t="n">
        <v>3.6</v>
      </c>
      <c r="O32" s="69"/>
    </row>
    <row r="33" customHeight="true" ht="13.5">
      <c r="A33" s="65"/>
      <c r="C33" s="75" t="s">
        <v>90</v>
      </c>
      <c r="D33" s="76" t="s">
        <v>100</v>
      </c>
      <c r="E33" s="77"/>
      <c r="F33" s="77"/>
      <c r="G33" s="77"/>
      <c r="H33" s="78"/>
      <c r="I33" s="77"/>
      <c r="J33" s="77"/>
      <c r="K33" s="77"/>
      <c r="L33" s="77"/>
      <c r="M33" s="77"/>
      <c r="N33" s="77"/>
      <c r="O33" s="79"/>
    </row>
    <row r="34">
      <c r="A34" s="55" t="s">
        <v>53</v>
      </c>
      <c r="B34" s="56" t="s">
        <v>54</v>
      </c>
      <c r="C34" s="56" t="s">
        <v>101</v>
      </c>
      <c r="D34" s="57" t="s">
        <v>102</v>
      </c>
      <c r="E34" s="56"/>
      <c r="F34" s="58" t="s">
        <v>4</v>
      </c>
      <c r="G34" s="58" t="s">
        <v>4</v>
      </c>
      <c r="H34" s="59" t="s">
        <v>4</v>
      </c>
      <c r="I34" s="2">
        <f>SUM(I35:I37)</f>
      </c>
      <c r="J34" s="2">
        <f>SUM(J35:J37)</f>
      </c>
      <c r="K34" s="2">
        <f>SUM(K35:K37)</f>
      </c>
      <c r="L34" s="34" t="s">
        <v>53</v>
      </c>
      <c r="M34" s="34" t="s">
        <v>53</v>
      </c>
      <c r="N34" s="2">
        <f>SUM(N35:N37)</f>
      </c>
      <c r="O34" s="60" t="s">
        <v>53</v>
      </c>
      <c r="AI34" s="34" t="s">
        <v>54</v>
      </c>
      <c r="AS34" s="2">
        <f>SUM(AJ35:AJ37)</f>
      </c>
      <c r="AT34" s="2">
        <f>SUM(AK35:AK37)</f>
      </c>
      <c r="AU34" s="2">
        <f>SUM(AL35:AL37)</f>
      </c>
    </row>
    <row r="35">
      <c r="A35" s="10" t="s">
        <v>103</v>
      </c>
      <c r="B35" s="11" t="s">
        <v>54</v>
      </c>
      <c r="C35" s="11" t="s">
        <v>104</v>
      </c>
      <c r="D35" s="16" t="s">
        <v>105</v>
      </c>
      <c r="E35" s="11"/>
      <c r="F35" s="11" t="s">
        <v>106</v>
      </c>
      <c r="G35" s="61" t="n">
        <v>4.5</v>
      </c>
      <c r="H35" s="62" t="n">
        <v>0</v>
      </c>
      <c r="I35" s="61">
        <f>ROUND(G35*AO35,2)</f>
      </c>
      <c r="J35" s="61">
        <f>ROUND(G35*AP35,2)</f>
      </c>
      <c r="K35" s="61">
        <f>ROUND(G35*H35,2)</f>
      </c>
      <c r="L35" s="61" t="n">
        <v>0</v>
      </c>
      <c r="M35" s="61" t="n">
        <v>0.00135</v>
      </c>
      <c r="N35" s="61">
        <f>G35*M35</f>
      </c>
      <c r="O35" s="63" t="s">
        <v>62</v>
      </c>
      <c r="Z35" s="61">
        <f>ROUND(IF(AQ35="5",BJ35,0),2)</f>
      </c>
      <c r="AB35" s="61">
        <f>ROUND(IF(AQ35="1",BH35,0),2)</f>
      </c>
      <c r="AC35" s="61">
        <f>ROUND(IF(AQ35="1",BI35,0),2)</f>
      </c>
      <c r="AD35" s="61">
        <f>ROUND(IF(AQ35="7",BH35,0),2)</f>
      </c>
      <c r="AE35" s="61">
        <f>ROUND(IF(AQ35="7",BI35,0),2)</f>
      </c>
      <c r="AF35" s="61">
        <f>ROUND(IF(AQ35="2",BH35,0),2)</f>
      </c>
      <c r="AG35" s="61">
        <f>ROUND(IF(AQ35="2",BI35,0),2)</f>
      </c>
      <c r="AH35" s="61">
        <f>ROUND(IF(AQ35="0",BJ35,0),2)</f>
      </c>
      <c r="AI35" s="34" t="s">
        <v>54</v>
      </c>
      <c r="AJ35" s="61">
        <f>IF(AN35=0,K35,0)</f>
      </c>
      <c r="AK35" s="61">
        <f>IF(AN35=12,K35,0)</f>
      </c>
      <c r="AL35" s="61">
        <f>IF(AN35=21,K35,0)</f>
      </c>
      <c r="AN35" s="61" t="n">
        <v>21</v>
      </c>
      <c r="AO35" s="61">
        <f>H35*0</f>
      </c>
      <c r="AP35" s="61">
        <f>H35*(1-0)</f>
      </c>
      <c r="AQ35" s="64" t="s">
        <v>103</v>
      </c>
      <c r="AV35" s="61">
        <f>ROUND(AW35+AX35,2)</f>
      </c>
      <c r="AW35" s="61">
        <f>ROUND(G35*AO35,2)</f>
      </c>
      <c r="AX35" s="61">
        <f>ROUND(G35*AP35,2)</f>
      </c>
      <c r="AY35" s="64" t="s">
        <v>107</v>
      </c>
      <c r="AZ35" s="64" t="s">
        <v>108</v>
      </c>
      <c r="BA35" s="34" t="s">
        <v>65</v>
      </c>
      <c r="BC35" s="61">
        <f>AW35+AX35</f>
      </c>
      <c r="BD35" s="61">
        <f>H35/(100-BE35)*100</f>
      </c>
      <c r="BE35" s="61" t="n">
        <v>0</v>
      </c>
      <c r="BF35" s="61">
        <f>N35</f>
      </c>
      <c r="BH35" s="61">
        <f>G35*AO35</f>
      </c>
      <c r="BI35" s="61">
        <f>G35*AP35</f>
      </c>
      <c r="BJ35" s="61">
        <f>G35*H35</f>
      </c>
      <c r="BK35" s="64" t="s">
        <v>66</v>
      </c>
      <c r="BL35" s="61" t="n">
        <v>764</v>
      </c>
      <c r="BW35" s="61" t="n">
        <v>21</v>
      </c>
      <c r="BX35" s="16" t="s">
        <v>105</v>
      </c>
    </row>
    <row r="36">
      <c r="A36" s="65"/>
      <c r="D36" s="66" t="s">
        <v>109</v>
      </c>
      <c r="E36" s="67" t="s">
        <v>53</v>
      </c>
      <c r="G36" s="68" t="n">
        <v>4.5</v>
      </c>
      <c r="O36" s="69"/>
    </row>
    <row r="37">
      <c r="A37" s="10" t="s">
        <v>110</v>
      </c>
      <c r="B37" s="11" t="s">
        <v>54</v>
      </c>
      <c r="C37" s="11" t="s">
        <v>111</v>
      </c>
      <c r="D37" s="16" t="s">
        <v>112</v>
      </c>
      <c r="E37" s="11"/>
      <c r="F37" s="11" t="s">
        <v>106</v>
      </c>
      <c r="G37" s="61" t="n">
        <v>4.5</v>
      </c>
      <c r="H37" s="62" t="n">
        <v>0</v>
      </c>
      <c r="I37" s="61">
        <f>ROUND(G37*AO37,2)</f>
      </c>
      <c r="J37" s="61">
        <f>ROUND(G37*AP37,2)</f>
      </c>
      <c r="K37" s="61">
        <f>ROUND(G37*H37,2)</f>
      </c>
      <c r="L37" s="61" t="n">
        <v>0.00275</v>
      </c>
      <c r="M37" s="61" t="n">
        <v>0.00275</v>
      </c>
      <c r="N37" s="61">
        <f>G37*M37</f>
      </c>
      <c r="O37" s="63" t="s">
        <v>62</v>
      </c>
      <c r="Z37" s="61">
        <f>ROUND(IF(AQ37="5",BJ37,0),2)</f>
      </c>
      <c r="AB37" s="61">
        <f>ROUND(IF(AQ37="1",BH37,0),2)</f>
      </c>
      <c r="AC37" s="61">
        <f>ROUND(IF(AQ37="1",BI37,0),2)</f>
      </c>
      <c r="AD37" s="61">
        <f>ROUND(IF(AQ37="7",BH37,0),2)</f>
      </c>
      <c r="AE37" s="61">
        <f>ROUND(IF(AQ37="7",BI37,0),2)</f>
      </c>
      <c r="AF37" s="61">
        <f>ROUND(IF(AQ37="2",BH37,0),2)</f>
      </c>
      <c r="AG37" s="61">
        <f>ROUND(IF(AQ37="2",BI37,0),2)</f>
      </c>
      <c r="AH37" s="61">
        <f>ROUND(IF(AQ37="0",BJ37,0),2)</f>
      </c>
      <c r="AI37" s="34" t="s">
        <v>54</v>
      </c>
      <c r="AJ37" s="61">
        <f>IF(AN37=0,K37,0)</f>
      </c>
      <c r="AK37" s="61">
        <f>IF(AN37=12,K37,0)</f>
      </c>
      <c r="AL37" s="61">
        <f>IF(AN37=21,K37,0)</f>
      </c>
      <c r="AN37" s="61" t="n">
        <v>21</v>
      </c>
      <c r="AO37" s="61">
        <f>H37*0.244945336</f>
      </c>
      <c r="AP37" s="61">
        <f>H37*(1-0.244945336)</f>
      </c>
      <c r="AQ37" s="64" t="s">
        <v>103</v>
      </c>
      <c r="AV37" s="61">
        <f>ROUND(AW37+AX37,2)</f>
      </c>
      <c r="AW37" s="61">
        <f>ROUND(G37*AO37,2)</f>
      </c>
      <c r="AX37" s="61">
        <f>ROUND(G37*AP37,2)</f>
      </c>
      <c r="AY37" s="64" t="s">
        <v>107</v>
      </c>
      <c r="AZ37" s="64" t="s">
        <v>108</v>
      </c>
      <c r="BA37" s="34" t="s">
        <v>65</v>
      </c>
      <c r="BC37" s="61">
        <f>AW37+AX37</f>
      </c>
      <c r="BD37" s="61">
        <f>H37/(100-BE37)*100</f>
      </c>
      <c r="BE37" s="61" t="n">
        <v>0</v>
      </c>
      <c r="BF37" s="61">
        <f>N37</f>
      </c>
      <c r="BH37" s="61">
        <f>G37*AO37</f>
      </c>
      <c r="BI37" s="61">
        <f>G37*AP37</f>
      </c>
      <c r="BJ37" s="61">
        <f>G37*H37</f>
      </c>
      <c r="BK37" s="64" t="s">
        <v>66</v>
      </c>
      <c r="BL37" s="61" t="n">
        <v>764</v>
      </c>
      <c r="BW37" s="61" t="n">
        <v>21</v>
      </c>
      <c r="BX37" s="16" t="s">
        <v>112</v>
      </c>
    </row>
    <row r="38">
      <c r="A38" s="65"/>
      <c r="D38" s="66" t="s">
        <v>109</v>
      </c>
      <c r="E38" s="67" t="s">
        <v>53</v>
      </c>
      <c r="G38" s="68" t="n">
        <v>4.5</v>
      </c>
      <c r="O38" s="69"/>
    </row>
    <row r="39">
      <c r="A39" s="55" t="s">
        <v>53</v>
      </c>
      <c r="B39" s="56" t="s">
        <v>54</v>
      </c>
      <c r="C39" s="56" t="s">
        <v>113</v>
      </c>
      <c r="D39" s="57" t="s">
        <v>114</v>
      </c>
      <c r="E39" s="56"/>
      <c r="F39" s="58" t="s">
        <v>4</v>
      </c>
      <c r="G39" s="58" t="s">
        <v>4</v>
      </c>
      <c r="H39" s="59" t="s">
        <v>4</v>
      </c>
      <c r="I39" s="2">
        <f>SUM(I40:I50)</f>
      </c>
      <c r="J39" s="2">
        <f>SUM(J40:J50)</f>
      </c>
      <c r="K39" s="2">
        <f>SUM(K40:K50)</f>
      </c>
      <c r="L39" s="34" t="s">
        <v>53</v>
      </c>
      <c r="M39" s="34" t="s">
        <v>53</v>
      </c>
      <c r="N39" s="2">
        <f>SUM(N40:N50)</f>
      </c>
      <c r="O39" s="60" t="s">
        <v>53</v>
      </c>
      <c r="AI39" s="34" t="s">
        <v>54</v>
      </c>
      <c r="AS39" s="2">
        <f>SUM(AJ40:AJ50)</f>
      </c>
      <c r="AT39" s="2">
        <f>SUM(AK40:AK50)</f>
      </c>
      <c r="AU39" s="2">
        <f>SUM(AL40:AL50)</f>
      </c>
    </row>
    <row r="40">
      <c r="A40" s="10" t="s">
        <v>115</v>
      </c>
      <c r="B40" s="11" t="s">
        <v>54</v>
      </c>
      <c r="C40" s="11" t="s">
        <v>116</v>
      </c>
      <c r="D40" s="16" t="s">
        <v>117</v>
      </c>
      <c r="E40" s="11"/>
      <c r="F40" s="11" t="s">
        <v>106</v>
      </c>
      <c r="G40" s="61" t="n">
        <v>34.5</v>
      </c>
      <c r="H40" s="62" t="n">
        <v>0</v>
      </c>
      <c r="I40" s="61">
        <f>ROUND(G40*AO40,2)</f>
      </c>
      <c r="J40" s="61">
        <f>ROUND(G40*AP40,2)</f>
      </c>
      <c r="K40" s="61">
        <f>ROUND(G40*H40,2)</f>
      </c>
      <c r="L40" s="61" t="n">
        <v>0</v>
      </c>
      <c r="M40" s="61" t="n">
        <v>0</v>
      </c>
      <c r="N40" s="61">
        <f>G40*M40</f>
      </c>
      <c r="O40" s="63" t="s">
        <v>62</v>
      </c>
      <c r="Z40" s="61">
        <f>ROUND(IF(AQ40="5",BJ40,0),2)</f>
      </c>
      <c r="AB40" s="61">
        <f>ROUND(IF(AQ40="1",BH40,0),2)</f>
      </c>
      <c r="AC40" s="61">
        <f>ROUND(IF(AQ40="1",BI40,0),2)</f>
      </c>
      <c r="AD40" s="61">
        <f>ROUND(IF(AQ40="7",BH40,0),2)</f>
      </c>
      <c r="AE40" s="61">
        <f>ROUND(IF(AQ40="7",BI40,0),2)</f>
      </c>
      <c r="AF40" s="61">
        <f>ROUND(IF(AQ40="2",BH40,0),2)</f>
      </c>
      <c r="AG40" s="61">
        <f>ROUND(IF(AQ40="2",BI40,0),2)</f>
      </c>
      <c r="AH40" s="61">
        <f>ROUND(IF(AQ40="0",BJ40,0),2)</f>
      </c>
      <c r="AI40" s="34" t="s">
        <v>54</v>
      </c>
      <c r="AJ40" s="61">
        <f>IF(AN40=0,K40,0)</f>
      </c>
      <c r="AK40" s="61">
        <f>IF(AN40=12,K40,0)</f>
      </c>
      <c r="AL40" s="61">
        <f>IF(AN40=21,K40,0)</f>
      </c>
      <c r="AN40" s="61" t="n">
        <v>21</v>
      </c>
      <c r="AO40" s="61">
        <f>H40*0.327599022</f>
      </c>
      <c r="AP40" s="61">
        <f>H40*(1-0.327599022)</f>
      </c>
      <c r="AQ40" s="64" t="s">
        <v>103</v>
      </c>
      <c r="AV40" s="61">
        <f>ROUND(AW40+AX40,2)</f>
      </c>
      <c r="AW40" s="61">
        <f>ROUND(G40*AO40,2)</f>
      </c>
      <c r="AX40" s="61">
        <f>ROUND(G40*AP40,2)</f>
      </c>
      <c r="AY40" s="64" t="s">
        <v>118</v>
      </c>
      <c r="AZ40" s="64" t="s">
        <v>108</v>
      </c>
      <c r="BA40" s="34" t="s">
        <v>65</v>
      </c>
      <c r="BC40" s="61">
        <f>AW40+AX40</f>
      </c>
      <c r="BD40" s="61">
        <f>H40/(100-BE40)*100</f>
      </c>
      <c r="BE40" s="61" t="n">
        <v>0</v>
      </c>
      <c r="BF40" s="61">
        <f>N40</f>
      </c>
      <c r="BH40" s="61">
        <f>G40*AO40</f>
      </c>
      <c r="BI40" s="61">
        <f>G40*AP40</f>
      </c>
      <c r="BJ40" s="61">
        <f>G40*H40</f>
      </c>
      <c r="BK40" s="64" t="s">
        <v>66</v>
      </c>
      <c r="BL40" s="61" t="n">
        <v>766</v>
      </c>
      <c r="BW40" s="61" t="n">
        <v>21</v>
      </c>
      <c r="BX40" s="16" t="s">
        <v>117</v>
      </c>
    </row>
    <row r="41" customHeight="true" ht="13.5">
      <c r="A41" s="65"/>
      <c r="C41" s="70" t="s">
        <v>71</v>
      </c>
      <c r="D41" s="71" t="s">
        <v>119</v>
      </c>
      <c r="E41" s="72"/>
      <c r="F41" s="72"/>
      <c r="G41" s="72"/>
      <c r="H41" s="73"/>
      <c r="I41" s="72"/>
      <c r="J41" s="72"/>
      <c r="K41" s="72"/>
      <c r="L41" s="72"/>
      <c r="M41" s="72"/>
      <c r="N41" s="72"/>
      <c r="O41" s="74"/>
    </row>
    <row r="42">
      <c r="A42" s="65"/>
      <c r="D42" s="66" t="s">
        <v>120</v>
      </c>
      <c r="E42" s="67" t="s">
        <v>53</v>
      </c>
      <c r="G42" s="68" t="n">
        <v>34.5</v>
      </c>
      <c r="O42" s="69"/>
    </row>
    <row r="43">
      <c r="A43" s="10" t="s">
        <v>121</v>
      </c>
      <c r="B43" s="11" t="s">
        <v>54</v>
      </c>
      <c r="C43" s="11" t="s">
        <v>122</v>
      </c>
      <c r="D43" s="16" t="s">
        <v>123</v>
      </c>
      <c r="E43" s="11"/>
      <c r="F43" s="11" t="s">
        <v>124</v>
      </c>
      <c r="G43" s="61" t="n">
        <v>2</v>
      </c>
      <c r="H43" s="62" t="n">
        <v>0</v>
      </c>
      <c r="I43" s="61">
        <f>ROUND(G43*AO43,2)</f>
      </c>
      <c r="J43" s="61">
        <f>ROUND(G43*AP43,2)</f>
      </c>
      <c r="K43" s="61">
        <f>ROUND(G43*H43,2)</f>
      </c>
      <c r="L43" s="61" t="n">
        <v>0</v>
      </c>
      <c r="M43" s="61" t="n">
        <v>0.0018</v>
      </c>
      <c r="N43" s="61">
        <f>G43*M43</f>
      </c>
      <c r="O43" s="63" t="s">
        <v>62</v>
      </c>
      <c r="Z43" s="61">
        <f>ROUND(IF(AQ43="5",BJ43,0),2)</f>
      </c>
      <c r="AB43" s="61">
        <f>ROUND(IF(AQ43="1",BH43,0),2)</f>
      </c>
      <c r="AC43" s="61">
        <f>ROUND(IF(AQ43="1",BI43,0),2)</f>
      </c>
      <c r="AD43" s="61">
        <f>ROUND(IF(AQ43="7",BH43,0),2)</f>
      </c>
      <c r="AE43" s="61">
        <f>ROUND(IF(AQ43="7",BI43,0),2)</f>
      </c>
      <c r="AF43" s="61">
        <f>ROUND(IF(AQ43="2",BH43,0),2)</f>
      </c>
      <c r="AG43" s="61">
        <f>ROUND(IF(AQ43="2",BI43,0),2)</f>
      </c>
      <c r="AH43" s="61">
        <f>ROUND(IF(AQ43="0",BJ43,0),2)</f>
      </c>
      <c r="AI43" s="34" t="s">
        <v>54</v>
      </c>
      <c r="AJ43" s="61">
        <f>IF(AN43=0,K43,0)</f>
      </c>
      <c r="AK43" s="61">
        <f>IF(AN43=12,K43,0)</f>
      </c>
      <c r="AL43" s="61">
        <f>IF(AN43=21,K43,0)</f>
      </c>
      <c r="AN43" s="61" t="n">
        <v>21</v>
      </c>
      <c r="AO43" s="61">
        <f>H43*0</f>
      </c>
      <c r="AP43" s="61">
        <f>H43*(1-0)</f>
      </c>
      <c r="AQ43" s="64" t="s">
        <v>103</v>
      </c>
      <c r="AV43" s="61">
        <f>ROUND(AW43+AX43,2)</f>
      </c>
      <c r="AW43" s="61">
        <f>ROUND(G43*AO43,2)</f>
      </c>
      <c r="AX43" s="61">
        <f>ROUND(G43*AP43,2)</f>
      </c>
      <c r="AY43" s="64" t="s">
        <v>118</v>
      </c>
      <c r="AZ43" s="64" t="s">
        <v>108</v>
      </c>
      <c r="BA43" s="34" t="s">
        <v>65</v>
      </c>
      <c r="BC43" s="61">
        <f>AW43+AX43</f>
      </c>
      <c r="BD43" s="61">
        <f>H43/(100-BE43)*100</f>
      </c>
      <c r="BE43" s="61" t="n">
        <v>0</v>
      </c>
      <c r="BF43" s="61">
        <f>N43</f>
      </c>
      <c r="BH43" s="61">
        <f>G43*AO43</f>
      </c>
      <c r="BI43" s="61">
        <f>G43*AP43</f>
      </c>
      <c r="BJ43" s="61">
        <f>G43*H43</f>
      </c>
      <c r="BK43" s="64" t="s">
        <v>66</v>
      </c>
      <c r="BL43" s="61" t="n">
        <v>766</v>
      </c>
      <c r="BW43" s="61" t="n">
        <v>21</v>
      </c>
      <c r="BX43" s="16" t="s">
        <v>123</v>
      </c>
    </row>
    <row r="44">
      <c r="A44" s="10" t="s">
        <v>125</v>
      </c>
      <c r="B44" s="11" t="s">
        <v>54</v>
      </c>
      <c r="C44" s="11" t="s">
        <v>126</v>
      </c>
      <c r="D44" s="16" t="s">
        <v>127</v>
      </c>
      <c r="E44" s="11"/>
      <c r="F44" s="11" t="s">
        <v>106</v>
      </c>
      <c r="G44" s="61" t="n">
        <v>13.2</v>
      </c>
      <c r="H44" s="62" t="n">
        <v>0</v>
      </c>
      <c r="I44" s="61">
        <f>ROUND(G44*AO44,2)</f>
      </c>
      <c r="J44" s="61">
        <f>ROUND(G44*AP44,2)</f>
      </c>
      <c r="K44" s="61">
        <f>ROUND(G44*H44,2)</f>
      </c>
      <c r="L44" s="61" t="n">
        <v>2E-5</v>
      </c>
      <c r="M44" s="61" t="n">
        <v>2E-5</v>
      </c>
      <c r="N44" s="61">
        <f>G44*M44</f>
      </c>
      <c r="O44" s="63" t="s">
        <v>62</v>
      </c>
      <c r="Z44" s="61">
        <f>ROUND(IF(AQ44="5",BJ44,0),2)</f>
      </c>
      <c r="AB44" s="61">
        <f>ROUND(IF(AQ44="1",BH44,0),2)</f>
      </c>
      <c r="AC44" s="61">
        <f>ROUND(IF(AQ44="1",BI44,0),2)</f>
      </c>
      <c r="AD44" s="61">
        <f>ROUND(IF(AQ44="7",BH44,0),2)</f>
      </c>
      <c r="AE44" s="61">
        <f>ROUND(IF(AQ44="7",BI44,0),2)</f>
      </c>
      <c r="AF44" s="61">
        <f>ROUND(IF(AQ44="2",BH44,0),2)</f>
      </c>
      <c r="AG44" s="61">
        <f>ROUND(IF(AQ44="2",BI44,0),2)</f>
      </c>
      <c r="AH44" s="61">
        <f>ROUND(IF(AQ44="0",BJ44,0),2)</f>
      </c>
      <c r="AI44" s="34" t="s">
        <v>54</v>
      </c>
      <c r="AJ44" s="61">
        <f>IF(AN44=0,K44,0)</f>
      </c>
      <c r="AK44" s="61">
        <f>IF(AN44=12,K44,0)</f>
      </c>
      <c r="AL44" s="61">
        <f>IF(AN44=21,K44,0)</f>
      </c>
      <c r="AN44" s="61" t="n">
        <v>21</v>
      </c>
      <c r="AO44" s="61">
        <f>H44*0.041260529</f>
      </c>
      <c r="AP44" s="61">
        <f>H44*(1-0.041260529)</f>
      </c>
      <c r="AQ44" s="64" t="s">
        <v>103</v>
      </c>
      <c r="AV44" s="61">
        <f>ROUND(AW44+AX44,2)</f>
      </c>
      <c r="AW44" s="61">
        <f>ROUND(G44*AO44,2)</f>
      </c>
      <c r="AX44" s="61">
        <f>ROUND(G44*AP44,2)</f>
      </c>
      <c r="AY44" s="64" t="s">
        <v>118</v>
      </c>
      <c r="AZ44" s="64" t="s">
        <v>108</v>
      </c>
      <c r="BA44" s="34" t="s">
        <v>65</v>
      </c>
      <c r="BC44" s="61">
        <f>AW44+AX44</f>
      </c>
      <c r="BD44" s="61">
        <f>H44/(100-BE44)*100</f>
      </c>
      <c r="BE44" s="61" t="n">
        <v>0</v>
      </c>
      <c r="BF44" s="61">
        <f>N44</f>
      </c>
      <c r="BH44" s="61">
        <f>G44*AO44</f>
      </c>
      <c r="BI44" s="61">
        <f>G44*AP44</f>
      </c>
      <c r="BJ44" s="61">
        <f>G44*H44</f>
      </c>
      <c r="BK44" s="64" t="s">
        <v>66</v>
      </c>
      <c r="BL44" s="61" t="n">
        <v>766</v>
      </c>
      <c r="BW44" s="61" t="n">
        <v>21</v>
      </c>
      <c r="BX44" s="16" t="s">
        <v>127</v>
      </c>
    </row>
    <row r="45" customHeight="true" ht="13.5">
      <c r="A45" s="65"/>
      <c r="C45" s="70" t="s">
        <v>71</v>
      </c>
      <c r="D45" s="71" t="s">
        <v>128</v>
      </c>
      <c r="E45" s="72"/>
      <c r="F45" s="72"/>
      <c r="G45" s="72"/>
      <c r="H45" s="73"/>
      <c r="I45" s="72"/>
      <c r="J45" s="72"/>
      <c r="K45" s="72"/>
      <c r="L45" s="72"/>
      <c r="M45" s="72"/>
      <c r="N45" s="72"/>
      <c r="O45" s="74"/>
    </row>
    <row r="46">
      <c r="A46" s="65"/>
      <c r="D46" s="66" t="s">
        <v>129</v>
      </c>
      <c r="E46" s="67" t="s">
        <v>53</v>
      </c>
      <c r="G46" s="68" t="n">
        <v>13.2</v>
      </c>
      <c r="O46" s="69"/>
    </row>
    <row r="47">
      <c r="A47" s="10" t="s">
        <v>130</v>
      </c>
      <c r="B47" s="11" t="s">
        <v>54</v>
      </c>
      <c r="C47" s="11" t="s">
        <v>131</v>
      </c>
      <c r="D47" s="16" t="s">
        <v>132</v>
      </c>
      <c r="E47" s="11"/>
      <c r="F47" s="11" t="s">
        <v>106</v>
      </c>
      <c r="G47" s="61" t="n">
        <v>21.3</v>
      </c>
      <c r="H47" s="62" t="n">
        <v>0</v>
      </c>
      <c r="I47" s="61">
        <f>ROUND(G47*AO47,2)</f>
      </c>
      <c r="J47" s="61">
        <f>ROUND(G47*AP47,2)</f>
      </c>
      <c r="K47" s="61">
        <f>ROUND(G47*H47,2)</f>
      </c>
      <c r="L47" s="61" t="n">
        <v>0.0003</v>
      </c>
      <c r="M47" s="61" t="n">
        <v>0.0003</v>
      </c>
      <c r="N47" s="61">
        <f>G47*M47</f>
      </c>
      <c r="O47" s="63" t="s">
        <v>62</v>
      </c>
      <c r="Z47" s="61">
        <f>ROUND(IF(AQ47="5",BJ47,0),2)</f>
      </c>
      <c r="AB47" s="61">
        <f>ROUND(IF(AQ47="1",BH47,0),2)</f>
      </c>
      <c r="AC47" s="61">
        <f>ROUND(IF(AQ47="1",BI47,0),2)</f>
      </c>
      <c r="AD47" s="61">
        <f>ROUND(IF(AQ47="7",BH47,0),2)</f>
      </c>
      <c r="AE47" s="61">
        <f>ROUND(IF(AQ47="7",BI47,0),2)</f>
      </c>
      <c r="AF47" s="61">
        <f>ROUND(IF(AQ47="2",BH47,0),2)</f>
      </c>
      <c r="AG47" s="61">
        <f>ROUND(IF(AQ47="2",BI47,0),2)</f>
      </c>
      <c r="AH47" s="61">
        <f>ROUND(IF(AQ47="0",BJ47,0),2)</f>
      </c>
      <c r="AI47" s="34" t="s">
        <v>54</v>
      </c>
      <c r="AJ47" s="61">
        <f>IF(AN47=0,K47,0)</f>
      </c>
      <c r="AK47" s="61">
        <f>IF(AN47=12,K47,0)</f>
      </c>
      <c r="AL47" s="61">
        <f>IF(AN47=21,K47,0)</f>
      </c>
      <c r="AN47" s="61" t="n">
        <v>21</v>
      </c>
      <c r="AO47" s="61">
        <f>H47*0.060930238</f>
      </c>
      <c r="AP47" s="61">
        <f>H47*(1-0.060930238)</f>
      </c>
      <c r="AQ47" s="64" t="s">
        <v>103</v>
      </c>
      <c r="AV47" s="61">
        <f>ROUND(AW47+AX47,2)</f>
      </c>
      <c r="AW47" s="61">
        <f>ROUND(G47*AO47,2)</f>
      </c>
      <c r="AX47" s="61">
        <f>ROUND(G47*AP47,2)</f>
      </c>
      <c r="AY47" s="64" t="s">
        <v>118</v>
      </c>
      <c r="AZ47" s="64" t="s">
        <v>108</v>
      </c>
      <c r="BA47" s="34" t="s">
        <v>65</v>
      </c>
      <c r="BC47" s="61">
        <f>AW47+AX47</f>
      </c>
      <c r="BD47" s="61">
        <f>H47/(100-BE47)*100</f>
      </c>
      <c r="BE47" s="61" t="n">
        <v>0</v>
      </c>
      <c r="BF47" s="61">
        <f>N47</f>
      </c>
      <c r="BH47" s="61">
        <f>G47*AO47</f>
      </c>
      <c r="BI47" s="61">
        <f>G47*AP47</f>
      </c>
      <c r="BJ47" s="61">
        <f>G47*H47</f>
      </c>
      <c r="BK47" s="64" t="s">
        <v>66</v>
      </c>
      <c r="BL47" s="61" t="n">
        <v>766</v>
      </c>
      <c r="BW47" s="61" t="n">
        <v>21</v>
      </c>
      <c r="BX47" s="16" t="s">
        <v>132</v>
      </c>
    </row>
    <row r="48" customHeight="true" ht="13.5">
      <c r="A48" s="65"/>
      <c r="C48" s="70" t="s">
        <v>71</v>
      </c>
      <c r="D48" s="71" t="s">
        <v>128</v>
      </c>
      <c r="E48" s="72"/>
      <c r="F48" s="72"/>
      <c r="G48" s="72"/>
      <c r="H48" s="73"/>
      <c r="I48" s="72"/>
      <c r="J48" s="72"/>
      <c r="K48" s="72"/>
      <c r="L48" s="72"/>
      <c r="M48" s="72"/>
      <c r="N48" s="72"/>
      <c r="O48" s="74"/>
    </row>
    <row r="49">
      <c r="A49" s="65"/>
      <c r="D49" s="66" t="s">
        <v>133</v>
      </c>
      <c r="E49" s="67" t="s">
        <v>53</v>
      </c>
      <c r="G49" s="68" t="n">
        <v>21.3</v>
      </c>
      <c r="O49" s="69"/>
    </row>
    <row r="50">
      <c r="A50" s="10" t="s">
        <v>134</v>
      </c>
      <c r="B50" s="11" t="s">
        <v>54</v>
      </c>
      <c r="C50" s="11" t="s">
        <v>135</v>
      </c>
      <c r="D50" s="16" t="s">
        <v>136</v>
      </c>
      <c r="E50" s="11"/>
      <c r="F50" s="11" t="s">
        <v>137</v>
      </c>
      <c r="G50" s="61" t="n">
        <v>1</v>
      </c>
      <c r="H50" s="62" t="n">
        <v>0</v>
      </c>
      <c r="I50" s="61">
        <f>ROUND(G50*AO50,2)</f>
      </c>
      <c r="J50" s="61">
        <f>ROUND(G50*AP50,2)</f>
      </c>
      <c r="K50" s="61">
        <f>ROUND(G50*H50,2)</f>
      </c>
      <c r="L50" s="61" t="n">
        <v>0</v>
      </c>
      <c r="M50" s="61" t="n">
        <v>0</v>
      </c>
      <c r="N50" s="61">
        <f>G50*M50</f>
      </c>
      <c r="O50" s="63" t="s">
        <v>53</v>
      </c>
      <c r="Z50" s="61">
        <f>ROUND(IF(AQ50="5",BJ50,0),2)</f>
      </c>
      <c r="AB50" s="61">
        <f>ROUND(IF(AQ50="1",BH50,0),2)</f>
      </c>
      <c r="AC50" s="61">
        <f>ROUND(IF(AQ50="1",BI50,0),2)</f>
      </c>
      <c r="AD50" s="61">
        <f>ROUND(IF(AQ50="7",BH50,0),2)</f>
      </c>
      <c r="AE50" s="61">
        <f>ROUND(IF(AQ50="7",BI50,0),2)</f>
      </c>
      <c r="AF50" s="61">
        <f>ROUND(IF(AQ50="2",BH50,0),2)</f>
      </c>
      <c r="AG50" s="61">
        <f>ROUND(IF(AQ50="2",BI50,0),2)</f>
      </c>
      <c r="AH50" s="61">
        <f>ROUND(IF(AQ50="0",BJ50,0),2)</f>
      </c>
      <c r="AI50" s="34" t="s">
        <v>54</v>
      </c>
      <c r="AJ50" s="61">
        <f>IF(AN50=0,K50,0)</f>
      </c>
      <c r="AK50" s="61">
        <f>IF(AN50=12,K50,0)</f>
      </c>
      <c r="AL50" s="61">
        <f>IF(AN50=21,K50,0)</f>
      </c>
      <c r="AN50" s="61" t="n">
        <v>21</v>
      </c>
      <c r="AO50" s="61">
        <f>H50*0</f>
      </c>
      <c r="AP50" s="61">
        <f>H50*(1-0)</f>
      </c>
      <c r="AQ50" s="64" t="s">
        <v>103</v>
      </c>
      <c r="AV50" s="61">
        <f>ROUND(AW50+AX50,2)</f>
      </c>
      <c r="AW50" s="61">
        <f>ROUND(G50*AO50,2)</f>
      </c>
      <c r="AX50" s="61">
        <f>ROUND(G50*AP50,2)</f>
      </c>
      <c r="AY50" s="64" t="s">
        <v>118</v>
      </c>
      <c r="AZ50" s="64" t="s">
        <v>108</v>
      </c>
      <c r="BA50" s="34" t="s">
        <v>65</v>
      </c>
      <c r="BC50" s="61">
        <f>AW50+AX50</f>
      </c>
      <c r="BD50" s="61">
        <f>H50/(100-BE50)*100</f>
      </c>
      <c r="BE50" s="61" t="n">
        <v>0</v>
      </c>
      <c r="BF50" s="61">
        <f>N50</f>
      </c>
      <c r="BH50" s="61">
        <f>G50*AO50</f>
      </c>
      <c r="BI50" s="61">
        <f>G50*AP50</f>
      </c>
      <c r="BJ50" s="61">
        <f>G50*H50</f>
      </c>
      <c r="BK50" s="64" t="s">
        <v>66</v>
      </c>
      <c r="BL50" s="61" t="n">
        <v>766</v>
      </c>
      <c r="BW50" s="61" t="n">
        <v>21</v>
      </c>
      <c r="BX50" s="16" t="s">
        <v>136</v>
      </c>
    </row>
    <row r="51">
      <c r="A51" s="55" t="s">
        <v>53</v>
      </c>
      <c r="B51" s="56" t="s">
        <v>54</v>
      </c>
      <c r="C51" s="56" t="s">
        <v>138</v>
      </c>
      <c r="D51" s="57" t="s">
        <v>139</v>
      </c>
      <c r="E51" s="56"/>
      <c r="F51" s="58" t="s">
        <v>4</v>
      </c>
      <c r="G51" s="58" t="s">
        <v>4</v>
      </c>
      <c r="H51" s="59" t="s">
        <v>4</v>
      </c>
      <c r="I51" s="2">
        <f>SUM(I52:I55)</f>
      </c>
      <c r="J51" s="2">
        <f>SUM(J52:J55)</f>
      </c>
      <c r="K51" s="2">
        <f>SUM(K52:K55)</f>
      </c>
      <c r="L51" s="34" t="s">
        <v>53</v>
      </c>
      <c r="M51" s="34" t="s">
        <v>53</v>
      </c>
      <c r="N51" s="2">
        <f>SUM(N52:N55)</f>
      </c>
      <c r="O51" s="60" t="s">
        <v>53</v>
      </c>
      <c r="AI51" s="34" t="s">
        <v>54</v>
      </c>
      <c r="AS51" s="2">
        <f>SUM(AJ52:AJ55)</f>
      </c>
      <c r="AT51" s="2">
        <f>SUM(AK52:AK55)</f>
      </c>
      <c r="AU51" s="2">
        <f>SUM(AL52:AL55)</f>
      </c>
    </row>
    <row r="52">
      <c r="A52" s="10" t="s">
        <v>140</v>
      </c>
      <c r="B52" s="11" t="s">
        <v>54</v>
      </c>
      <c r="C52" s="11" t="s">
        <v>141</v>
      </c>
      <c r="D52" s="16" t="s">
        <v>142</v>
      </c>
      <c r="E52" s="11"/>
      <c r="F52" s="11" t="s">
        <v>61</v>
      </c>
      <c r="G52" s="61" t="n">
        <v>1.8</v>
      </c>
      <c r="H52" s="62" t="n">
        <v>0</v>
      </c>
      <c r="I52" s="61">
        <f>ROUND(G52*AO52,2)</f>
      </c>
      <c r="J52" s="61">
        <f>ROUND(G52*AP52,2)</f>
      </c>
      <c r="K52" s="61">
        <f>ROUND(G52*H52,2)</f>
      </c>
      <c r="L52" s="61" t="n">
        <v>0.00919</v>
      </c>
      <c r="M52" s="61" t="n">
        <v>0.00919</v>
      </c>
      <c r="N52" s="61">
        <f>G52*M52</f>
      </c>
      <c r="O52" s="63" t="s">
        <v>62</v>
      </c>
      <c r="Z52" s="61">
        <f>ROUND(IF(AQ52="5",BJ52,0),2)</f>
      </c>
      <c r="AB52" s="61">
        <f>ROUND(IF(AQ52="1",BH52,0),2)</f>
      </c>
      <c r="AC52" s="61">
        <f>ROUND(IF(AQ52="1",BI52,0),2)</f>
      </c>
      <c r="AD52" s="61">
        <f>ROUND(IF(AQ52="7",BH52,0),2)</f>
      </c>
      <c r="AE52" s="61">
        <f>ROUND(IF(AQ52="7",BI52,0),2)</f>
      </c>
      <c r="AF52" s="61">
        <f>ROUND(IF(AQ52="2",BH52,0),2)</f>
      </c>
      <c r="AG52" s="61">
        <f>ROUND(IF(AQ52="2",BI52,0),2)</f>
      </c>
      <c r="AH52" s="61">
        <f>ROUND(IF(AQ52="0",BJ52,0),2)</f>
      </c>
      <c r="AI52" s="34" t="s">
        <v>54</v>
      </c>
      <c r="AJ52" s="61">
        <f>IF(AN52=0,K52,0)</f>
      </c>
      <c r="AK52" s="61">
        <f>IF(AN52=12,K52,0)</f>
      </c>
      <c r="AL52" s="61">
        <f>IF(AN52=21,K52,0)</f>
      </c>
      <c r="AN52" s="61" t="n">
        <v>21</v>
      </c>
      <c r="AO52" s="61">
        <f>H52*0.417779661</f>
      </c>
      <c r="AP52" s="61">
        <f>H52*(1-0.417779661)</f>
      </c>
      <c r="AQ52" s="64" t="s">
        <v>103</v>
      </c>
      <c r="AV52" s="61">
        <f>ROUND(AW52+AX52,2)</f>
      </c>
      <c r="AW52" s="61">
        <f>ROUND(G52*AO52,2)</f>
      </c>
      <c r="AX52" s="61">
        <f>ROUND(G52*AP52,2)</f>
      </c>
      <c r="AY52" s="64" t="s">
        <v>143</v>
      </c>
      <c r="AZ52" s="64" t="s">
        <v>144</v>
      </c>
      <c r="BA52" s="34" t="s">
        <v>65</v>
      </c>
      <c r="BC52" s="61">
        <f>AW52+AX52</f>
      </c>
      <c r="BD52" s="61">
        <f>H52/(100-BE52)*100</f>
      </c>
      <c r="BE52" s="61" t="n">
        <v>0</v>
      </c>
      <c r="BF52" s="61">
        <f>N52</f>
      </c>
      <c r="BH52" s="61">
        <f>G52*AO52</f>
      </c>
      <c r="BI52" s="61">
        <f>G52*AP52</f>
      </c>
      <c r="BJ52" s="61">
        <f>G52*H52</f>
      </c>
      <c r="BK52" s="64" t="s">
        <v>66</v>
      </c>
      <c r="BL52" s="61" t="n">
        <v>771</v>
      </c>
      <c r="BW52" s="61" t="n">
        <v>21</v>
      </c>
      <c r="BX52" s="16" t="s">
        <v>142</v>
      </c>
    </row>
    <row r="53" customHeight="true" ht="13.5">
      <c r="A53" s="65"/>
      <c r="C53" s="70" t="s">
        <v>71</v>
      </c>
      <c r="D53" s="71" t="s">
        <v>145</v>
      </c>
      <c r="E53" s="72"/>
      <c r="F53" s="72"/>
      <c r="G53" s="72"/>
      <c r="H53" s="73"/>
      <c r="I53" s="72"/>
      <c r="J53" s="72"/>
      <c r="K53" s="72"/>
      <c r="L53" s="72"/>
      <c r="M53" s="72"/>
      <c r="N53" s="72"/>
      <c r="O53" s="74"/>
    </row>
    <row r="54">
      <c r="A54" s="65"/>
      <c r="D54" s="66" t="s">
        <v>146</v>
      </c>
      <c r="E54" s="67" t="s">
        <v>53</v>
      </c>
      <c r="G54" s="68" t="n">
        <v>1.8</v>
      </c>
      <c r="O54" s="69"/>
    </row>
    <row r="55">
      <c r="A55" s="10" t="s">
        <v>147</v>
      </c>
      <c r="B55" s="11" t="s">
        <v>54</v>
      </c>
      <c r="C55" s="11" t="s">
        <v>148</v>
      </c>
      <c r="D55" s="16" t="s">
        <v>149</v>
      </c>
      <c r="E55" s="11"/>
      <c r="F55" s="11" t="s">
        <v>61</v>
      </c>
      <c r="G55" s="61" t="n">
        <v>1.8</v>
      </c>
      <c r="H55" s="62" t="n">
        <v>0</v>
      </c>
      <c r="I55" s="61">
        <f>ROUND(G55*AO55,2)</f>
      </c>
      <c r="J55" s="61">
        <f>ROUND(G55*AP55,2)</f>
      </c>
      <c r="K55" s="61">
        <f>ROUND(G55*H55,2)</f>
      </c>
      <c r="L55" s="61" t="n">
        <v>0.07546</v>
      </c>
      <c r="M55" s="61" t="n">
        <v>0.07546</v>
      </c>
      <c r="N55" s="61">
        <f>G55*M55</f>
      </c>
      <c r="O55" s="63" t="s">
        <v>62</v>
      </c>
      <c r="Z55" s="61">
        <f>ROUND(IF(AQ55="5",BJ55,0),2)</f>
      </c>
      <c r="AB55" s="61">
        <f>ROUND(IF(AQ55="1",BH55,0),2)</f>
      </c>
      <c r="AC55" s="61">
        <f>ROUND(IF(AQ55="1",BI55,0),2)</f>
      </c>
      <c r="AD55" s="61">
        <f>ROUND(IF(AQ55="7",BH55,0),2)</f>
      </c>
      <c r="AE55" s="61">
        <f>ROUND(IF(AQ55="7",BI55,0),2)</f>
      </c>
      <c r="AF55" s="61">
        <f>ROUND(IF(AQ55="2",BH55,0),2)</f>
      </c>
      <c r="AG55" s="61">
        <f>ROUND(IF(AQ55="2",BI55,0),2)</f>
      </c>
      <c r="AH55" s="61">
        <f>ROUND(IF(AQ55="0",BJ55,0),2)</f>
      </c>
      <c r="AI55" s="34" t="s">
        <v>54</v>
      </c>
      <c r="AJ55" s="61">
        <f>IF(AN55=0,K55,0)</f>
      </c>
      <c r="AK55" s="61">
        <f>IF(AN55=12,K55,0)</f>
      </c>
      <c r="AL55" s="61">
        <f>IF(AN55=21,K55,0)</f>
      </c>
      <c r="AN55" s="61" t="n">
        <v>21</v>
      </c>
      <c r="AO55" s="61">
        <f>H55*0.440329533</f>
      </c>
      <c r="AP55" s="61">
        <f>H55*(1-0.440329533)</f>
      </c>
      <c r="AQ55" s="64" t="s">
        <v>103</v>
      </c>
      <c r="AV55" s="61">
        <f>ROUND(AW55+AX55,2)</f>
      </c>
      <c r="AW55" s="61">
        <f>ROUND(G55*AO55,2)</f>
      </c>
      <c r="AX55" s="61">
        <f>ROUND(G55*AP55,2)</f>
      </c>
      <c r="AY55" s="64" t="s">
        <v>143</v>
      </c>
      <c r="AZ55" s="64" t="s">
        <v>144</v>
      </c>
      <c r="BA55" s="34" t="s">
        <v>65</v>
      </c>
      <c r="BC55" s="61">
        <f>AW55+AX55</f>
      </c>
      <c r="BD55" s="61">
        <f>H55/(100-BE55)*100</f>
      </c>
      <c r="BE55" s="61" t="n">
        <v>0</v>
      </c>
      <c r="BF55" s="61">
        <f>N55</f>
      </c>
      <c r="BH55" s="61">
        <f>G55*AO55</f>
      </c>
      <c r="BI55" s="61">
        <f>G55*AP55</f>
      </c>
      <c r="BJ55" s="61">
        <f>G55*H55</f>
      </c>
      <c r="BK55" s="64" t="s">
        <v>66</v>
      </c>
      <c r="BL55" s="61" t="n">
        <v>771</v>
      </c>
      <c r="BW55" s="61" t="n">
        <v>21</v>
      </c>
      <c r="BX55" s="16" t="s">
        <v>149</v>
      </c>
    </row>
    <row r="56" customHeight="true" ht="13.5">
      <c r="A56" s="65"/>
      <c r="C56" s="70" t="s">
        <v>71</v>
      </c>
      <c r="D56" s="71" t="s">
        <v>150</v>
      </c>
      <c r="E56" s="72"/>
      <c r="F56" s="72"/>
      <c r="G56" s="72"/>
      <c r="H56" s="73"/>
      <c r="I56" s="72"/>
      <c r="J56" s="72"/>
      <c r="K56" s="72"/>
      <c r="L56" s="72"/>
      <c r="M56" s="72"/>
      <c r="N56" s="72"/>
      <c r="O56" s="74"/>
    </row>
    <row r="57">
      <c r="A57" s="65"/>
      <c r="D57" s="66" t="s">
        <v>146</v>
      </c>
      <c r="E57" s="67" t="s">
        <v>53</v>
      </c>
      <c r="G57" s="68" t="n">
        <v>1.8</v>
      </c>
      <c r="O57" s="69"/>
    </row>
    <row r="58" customHeight="true" ht="13.5">
      <c r="A58" s="65"/>
      <c r="C58" s="75" t="s">
        <v>90</v>
      </c>
      <c r="D58" s="76" t="s">
        <v>151</v>
      </c>
      <c r="E58" s="77"/>
      <c r="F58" s="77"/>
      <c r="G58" s="77"/>
      <c r="H58" s="78"/>
      <c r="I58" s="77"/>
      <c r="J58" s="77"/>
      <c r="K58" s="77"/>
      <c r="L58" s="77"/>
      <c r="M58" s="77"/>
      <c r="N58" s="77"/>
      <c r="O58" s="79"/>
    </row>
    <row r="59">
      <c r="A59" s="55" t="s">
        <v>53</v>
      </c>
      <c r="B59" s="56" t="s">
        <v>54</v>
      </c>
      <c r="C59" s="56" t="s">
        <v>152</v>
      </c>
      <c r="D59" s="57" t="s">
        <v>153</v>
      </c>
      <c r="E59" s="56"/>
      <c r="F59" s="58" t="s">
        <v>4</v>
      </c>
      <c r="G59" s="58" t="s">
        <v>4</v>
      </c>
      <c r="H59" s="59" t="s">
        <v>4</v>
      </c>
      <c r="I59" s="2">
        <f>SUM(I60:I60)</f>
      </c>
      <c r="J59" s="2">
        <f>SUM(J60:J60)</f>
      </c>
      <c r="K59" s="2">
        <f>SUM(K60:K60)</f>
      </c>
      <c r="L59" s="34" t="s">
        <v>53</v>
      </c>
      <c r="M59" s="34" t="s">
        <v>53</v>
      </c>
      <c r="N59" s="2">
        <f>SUM(N60:N60)</f>
      </c>
      <c r="O59" s="60" t="s">
        <v>53</v>
      </c>
      <c r="AI59" s="34" t="s">
        <v>54</v>
      </c>
      <c r="AS59" s="2">
        <f>SUM(AJ60:AJ60)</f>
      </c>
      <c r="AT59" s="2">
        <f>SUM(AK60:AK60)</f>
      </c>
      <c r="AU59" s="2">
        <f>SUM(AL60:AL60)</f>
      </c>
    </row>
    <row r="60">
      <c r="A60" s="10" t="s">
        <v>154</v>
      </c>
      <c r="B60" s="11" t="s">
        <v>54</v>
      </c>
      <c r="C60" s="11" t="s">
        <v>155</v>
      </c>
      <c r="D60" s="16" t="s">
        <v>156</v>
      </c>
      <c r="E60" s="11"/>
      <c r="F60" s="11" t="s">
        <v>61</v>
      </c>
      <c r="G60" s="61" t="n">
        <v>2.38</v>
      </c>
      <c r="H60" s="62" t="n">
        <v>0</v>
      </c>
      <c r="I60" s="61">
        <f>ROUND(G60*AO60,2)</f>
      </c>
      <c r="J60" s="61">
        <f>ROUND(G60*AP60,2)</f>
      </c>
      <c r="K60" s="61">
        <f>ROUND(G60*H60,2)</f>
      </c>
      <c r="L60" s="61" t="n">
        <v>0.15369</v>
      </c>
      <c r="M60" s="61" t="n">
        <v>0.15369</v>
      </c>
      <c r="N60" s="61">
        <f>G60*M60</f>
      </c>
      <c r="O60" s="63" t="s">
        <v>62</v>
      </c>
      <c r="Z60" s="61">
        <f>ROUND(IF(AQ60="5",BJ60,0),2)</f>
      </c>
      <c r="AB60" s="61">
        <f>ROUND(IF(AQ60="1",BH60,0),2)</f>
      </c>
      <c r="AC60" s="61">
        <f>ROUND(IF(AQ60="1",BI60,0),2)</f>
      </c>
      <c r="AD60" s="61">
        <f>ROUND(IF(AQ60="7",BH60,0),2)</f>
      </c>
      <c r="AE60" s="61">
        <f>ROUND(IF(AQ60="7",BI60,0),2)</f>
      </c>
      <c r="AF60" s="61">
        <f>ROUND(IF(AQ60="2",BH60,0),2)</f>
      </c>
      <c r="AG60" s="61">
        <f>ROUND(IF(AQ60="2",BI60,0),2)</f>
      </c>
      <c r="AH60" s="61">
        <f>ROUND(IF(AQ60="0",BJ60,0),2)</f>
      </c>
      <c r="AI60" s="34" t="s">
        <v>54</v>
      </c>
      <c r="AJ60" s="61">
        <f>IF(AN60=0,K60,0)</f>
      </c>
      <c r="AK60" s="61">
        <f>IF(AN60=12,K60,0)</f>
      </c>
      <c r="AL60" s="61">
        <f>IF(AN60=21,K60,0)</f>
      </c>
      <c r="AN60" s="61" t="n">
        <v>21</v>
      </c>
      <c r="AO60" s="61">
        <f>H60*0.786730709</f>
      </c>
      <c r="AP60" s="61">
        <f>H60*(1-0.786730709)</f>
      </c>
      <c r="AQ60" s="64" t="s">
        <v>103</v>
      </c>
      <c r="AV60" s="61">
        <f>ROUND(AW60+AX60,2)</f>
      </c>
      <c r="AW60" s="61">
        <f>ROUND(G60*AO60,2)</f>
      </c>
      <c r="AX60" s="61">
        <f>ROUND(G60*AP60,2)</f>
      </c>
      <c r="AY60" s="64" t="s">
        <v>157</v>
      </c>
      <c r="AZ60" s="64" t="s">
        <v>158</v>
      </c>
      <c r="BA60" s="34" t="s">
        <v>65</v>
      </c>
      <c r="BC60" s="61">
        <f>AW60+AX60</f>
      </c>
      <c r="BD60" s="61">
        <f>H60/(100-BE60)*100</f>
      </c>
      <c r="BE60" s="61" t="n">
        <v>0</v>
      </c>
      <c r="BF60" s="61">
        <f>N60</f>
      </c>
      <c r="BH60" s="61">
        <f>G60*AO60</f>
      </c>
      <c r="BI60" s="61">
        <f>G60*AP60</f>
      </c>
      <c r="BJ60" s="61">
        <f>G60*H60</f>
      </c>
      <c r="BK60" s="64" t="s">
        <v>66</v>
      </c>
      <c r="BL60" s="61" t="n">
        <v>782</v>
      </c>
      <c r="BW60" s="61" t="n">
        <v>21</v>
      </c>
      <c r="BX60" s="16" t="s">
        <v>156</v>
      </c>
    </row>
    <row r="61" customHeight="true" ht="13.5">
      <c r="A61" s="65"/>
      <c r="C61" s="70" t="s">
        <v>71</v>
      </c>
      <c r="D61" s="71" t="s">
        <v>159</v>
      </c>
      <c r="E61" s="72"/>
      <c r="F61" s="72"/>
      <c r="G61" s="72"/>
      <c r="H61" s="73"/>
      <c r="I61" s="72"/>
      <c r="J61" s="72"/>
      <c r="K61" s="72"/>
      <c r="L61" s="72"/>
      <c r="M61" s="72"/>
      <c r="N61" s="72"/>
      <c r="O61" s="74"/>
    </row>
    <row r="62">
      <c r="A62" s="65"/>
      <c r="D62" s="66" t="s">
        <v>160</v>
      </c>
      <c r="E62" s="67" t="s">
        <v>53</v>
      </c>
      <c r="G62" s="68" t="n">
        <v>2.38</v>
      </c>
      <c r="O62" s="69"/>
    </row>
    <row r="63">
      <c r="A63" s="55" t="s">
        <v>53</v>
      </c>
      <c r="B63" s="56" t="s">
        <v>54</v>
      </c>
      <c r="C63" s="56" t="s">
        <v>161</v>
      </c>
      <c r="D63" s="57" t="s">
        <v>162</v>
      </c>
      <c r="E63" s="56"/>
      <c r="F63" s="58" t="s">
        <v>4</v>
      </c>
      <c r="G63" s="58" t="s">
        <v>4</v>
      </c>
      <c r="H63" s="59" t="s">
        <v>4</v>
      </c>
      <c r="I63" s="2">
        <f>SUM(I64:I64)</f>
      </c>
      <c r="J63" s="2">
        <f>SUM(J64:J64)</f>
      </c>
      <c r="K63" s="2">
        <f>SUM(K64:K64)</f>
      </c>
      <c r="L63" s="34" t="s">
        <v>53</v>
      </c>
      <c r="M63" s="34" t="s">
        <v>53</v>
      </c>
      <c r="N63" s="2">
        <f>SUM(N64:N64)</f>
      </c>
      <c r="O63" s="60" t="s">
        <v>53</v>
      </c>
      <c r="AI63" s="34" t="s">
        <v>54</v>
      </c>
      <c r="AS63" s="2">
        <f>SUM(AJ64:AJ64)</f>
      </c>
      <c r="AT63" s="2">
        <f>SUM(AK64:AK64)</f>
      </c>
      <c r="AU63" s="2">
        <f>SUM(AL64:AL64)</f>
      </c>
    </row>
    <row r="64">
      <c r="A64" s="10" t="s">
        <v>163</v>
      </c>
      <c r="B64" s="11" t="s">
        <v>54</v>
      </c>
      <c r="C64" s="11" t="s">
        <v>164</v>
      </c>
      <c r="D64" s="16" t="s">
        <v>165</v>
      </c>
      <c r="E64" s="11"/>
      <c r="F64" s="11" t="s">
        <v>61</v>
      </c>
      <c r="G64" s="61" t="n">
        <v>1.8</v>
      </c>
      <c r="H64" s="62" t="n">
        <v>0</v>
      </c>
      <c r="I64" s="61">
        <f>ROUND(G64*AO64,2)</f>
      </c>
      <c r="J64" s="61">
        <f>ROUND(G64*AP64,2)</f>
      </c>
      <c r="K64" s="61">
        <f>ROUND(G64*H64,2)</f>
      </c>
      <c r="L64" s="61" t="n">
        <v>0.00043</v>
      </c>
      <c r="M64" s="61" t="n">
        <v>0.00043</v>
      </c>
      <c r="N64" s="61">
        <f>G64*M64</f>
      </c>
      <c r="O64" s="63" t="s">
        <v>62</v>
      </c>
      <c r="Z64" s="61">
        <f>ROUND(IF(AQ64="5",BJ64,0),2)</f>
      </c>
      <c r="AB64" s="61">
        <f>ROUND(IF(AQ64="1",BH64,0),2)</f>
      </c>
      <c r="AC64" s="61">
        <f>ROUND(IF(AQ64="1",BI64,0),2)</f>
      </c>
      <c r="AD64" s="61">
        <f>ROUND(IF(AQ64="7",BH64,0),2)</f>
      </c>
      <c r="AE64" s="61">
        <f>ROUND(IF(AQ64="7",BI64,0),2)</f>
      </c>
      <c r="AF64" s="61">
        <f>ROUND(IF(AQ64="2",BH64,0),2)</f>
      </c>
      <c r="AG64" s="61">
        <f>ROUND(IF(AQ64="2",BI64,0),2)</f>
      </c>
      <c r="AH64" s="61">
        <f>ROUND(IF(AQ64="0",BJ64,0),2)</f>
      </c>
      <c r="AI64" s="34" t="s">
        <v>54</v>
      </c>
      <c r="AJ64" s="61">
        <f>IF(AN64=0,K64,0)</f>
      </c>
      <c r="AK64" s="61">
        <f>IF(AN64=12,K64,0)</f>
      </c>
      <c r="AL64" s="61">
        <f>IF(AN64=21,K64,0)</f>
      </c>
      <c r="AN64" s="61" t="n">
        <v>21</v>
      </c>
      <c r="AO64" s="61">
        <f>H64*0.421070314</f>
      </c>
      <c r="AP64" s="61">
        <f>H64*(1-0.421070314)</f>
      </c>
      <c r="AQ64" s="64" t="s">
        <v>103</v>
      </c>
      <c r="AV64" s="61">
        <f>ROUND(AW64+AX64,2)</f>
      </c>
      <c r="AW64" s="61">
        <f>ROUND(G64*AO64,2)</f>
      </c>
      <c r="AX64" s="61">
        <f>ROUND(G64*AP64,2)</f>
      </c>
      <c r="AY64" s="64" t="s">
        <v>166</v>
      </c>
      <c r="AZ64" s="64" t="s">
        <v>158</v>
      </c>
      <c r="BA64" s="34" t="s">
        <v>65</v>
      </c>
      <c r="BC64" s="61">
        <f>AW64+AX64</f>
      </c>
      <c r="BD64" s="61">
        <f>H64/(100-BE64)*100</f>
      </c>
      <c r="BE64" s="61" t="n">
        <v>0</v>
      </c>
      <c r="BF64" s="61">
        <f>N64</f>
      </c>
      <c r="BH64" s="61">
        <f>G64*AO64</f>
      </c>
      <c r="BI64" s="61">
        <f>G64*AP64</f>
      </c>
      <c r="BJ64" s="61">
        <f>G64*H64</f>
      </c>
      <c r="BK64" s="64" t="s">
        <v>66</v>
      </c>
      <c r="BL64" s="61" t="n">
        <v>783</v>
      </c>
      <c r="BW64" s="61" t="n">
        <v>21</v>
      </c>
      <c r="BX64" s="16" t="s">
        <v>165</v>
      </c>
    </row>
    <row r="65" customHeight="true" ht="13.5">
      <c r="A65" s="65"/>
      <c r="C65" s="70" t="s">
        <v>71</v>
      </c>
      <c r="D65" s="71" t="s">
        <v>167</v>
      </c>
      <c r="E65" s="72"/>
      <c r="F65" s="72"/>
      <c r="G65" s="72"/>
      <c r="H65" s="73"/>
      <c r="I65" s="72"/>
      <c r="J65" s="72"/>
      <c r="K65" s="72"/>
      <c r="L65" s="72"/>
      <c r="M65" s="72"/>
      <c r="N65" s="72"/>
      <c r="O65" s="74"/>
    </row>
    <row r="66">
      <c r="A66" s="65"/>
      <c r="D66" s="66" t="s">
        <v>168</v>
      </c>
      <c r="E66" s="67" t="s">
        <v>53</v>
      </c>
      <c r="G66" s="68" t="n">
        <v>1.8</v>
      </c>
      <c r="O66" s="69"/>
    </row>
    <row r="67">
      <c r="A67" s="55" t="s">
        <v>53</v>
      </c>
      <c r="B67" s="56" t="s">
        <v>54</v>
      </c>
      <c r="C67" s="56" t="s">
        <v>169</v>
      </c>
      <c r="D67" s="57" t="s">
        <v>170</v>
      </c>
      <c r="E67" s="56"/>
      <c r="F67" s="58" t="s">
        <v>4</v>
      </c>
      <c r="G67" s="58" t="s">
        <v>4</v>
      </c>
      <c r="H67" s="59" t="s">
        <v>4</v>
      </c>
      <c r="I67" s="2">
        <f>SUM(I68:I75)</f>
      </c>
      <c r="J67" s="2">
        <f>SUM(J68:J75)</f>
      </c>
      <c r="K67" s="2">
        <f>SUM(K68:K75)</f>
      </c>
      <c r="L67" s="34" t="s">
        <v>53</v>
      </c>
      <c r="M67" s="34" t="s">
        <v>53</v>
      </c>
      <c r="N67" s="2">
        <f>SUM(N68:N75)</f>
      </c>
      <c r="O67" s="60" t="s">
        <v>53</v>
      </c>
      <c r="AI67" s="34" t="s">
        <v>54</v>
      </c>
      <c r="AS67" s="2">
        <f>SUM(AJ68:AJ75)</f>
      </c>
      <c r="AT67" s="2">
        <f>SUM(AK68:AK75)</f>
      </c>
      <c r="AU67" s="2">
        <f>SUM(AL68:AL75)</f>
      </c>
    </row>
    <row r="68">
      <c r="A68" s="10" t="s">
        <v>171</v>
      </c>
      <c r="B68" s="11" t="s">
        <v>54</v>
      </c>
      <c r="C68" s="11" t="s">
        <v>172</v>
      </c>
      <c r="D68" s="16" t="s">
        <v>173</v>
      </c>
      <c r="E68" s="11"/>
      <c r="F68" s="11" t="s">
        <v>61</v>
      </c>
      <c r="G68" s="61" t="n">
        <v>50</v>
      </c>
      <c r="H68" s="62" t="n">
        <v>0</v>
      </c>
      <c r="I68" s="61">
        <f>ROUND(G68*AO68,2)</f>
      </c>
      <c r="J68" s="61">
        <f>ROUND(G68*AP68,2)</f>
      </c>
      <c r="K68" s="61">
        <f>ROUND(G68*H68,2)</f>
      </c>
      <c r="L68" s="61" t="n">
        <v>1E-5</v>
      </c>
      <c r="M68" s="61" t="n">
        <v>1E-5</v>
      </c>
      <c r="N68" s="61">
        <f>G68*M68</f>
      </c>
      <c r="O68" s="63" t="s">
        <v>62</v>
      </c>
      <c r="Z68" s="61">
        <f>ROUND(IF(AQ68="5",BJ68,0),2)</f>
      </c>
      <c r="AB68" s="61">
        <f>ROUND(IF(AQ68="1",BH68,0),2)</f>
      </c>
      <c r="AC68" s="61">
        <f>ROUND(IF(AQ68="1",BI68,0),2)</f>
      </c>
      <c r="AD68" s="61">
        <f>ROUND(IF(AQ68="7",BH68,0),2)</f>
      </c>
      <c r="AE68" s="61">
        <f>ROUND(IF(AQ68="7",BI68,0),2)</f>
      </c>
      <c r="AF68" s="61">
        <f>ROUND(IF(AQ68="2",BH68,0),2)</f>
      </c>
      <c r="AG68" s="61">
        <f>ROUND(IF(AQ68="2",BI68,0),2)</f>
      </c>
      <c r="AH68" s="61">
        <f>ROUND(IF(AQ68="0",BJ68,0),2)</f>
      </c>
      <c r="AI68" s="34" t="s">
        <v>54</v>
      </c>
      <c r="AJ68" s="61">
        <f>IF(AN68=0,K68,0)</f>
      </c>
      <c r="AK68" s="61">
        <f>IF(AN68=12,K68,0)</f>
      </c>
      <c r="AL68" s="61">
        <f>IF(AN68=21,K68,0)</f>
      </c>
      <c r="AN68" s="61" t="n">
        <v>21</v>
      </c>
      <c r="AO68" s="61">
        <f>H68*0.236831988</f>
      </c>
      <c r="AP68" s="61">
        <f>H68*(1-0.236831988)</f>
      </c>
      <c r="AQ68" s="64" t="s">
        <v>103</v>
      </c>
      <c r="AV68" s="61">
        <f>ROUND(AW68+AX68,2)</f>
      </c>
      <c r="AW68" s="61">
        <f>ROUND(G68*AO68,2)</f>
      </c>
      <c r="AX68" s="61">
        <f>ROUND(G68*AP68,2)</f>
      </c>
      <c r="AY68" s="64" t="s">
        <v>174</v>
      </c>
      <c r="AZ68" s="64" t="s">
        <v>158</v>
      </c>
      <c r="BA68" s="34" t="s">
        <v>65</v>
      </c>
      <c r="BC68" s="61">
        <f>AW68+AX68</f>
      </c>
      <c r="BD68" s="61">
        <f>H68/(100-BE68)*100</f>
      </c>
      <c r="BE68" s="61" t="n">
        <v>0</v>
      </c>
      <c r="BF68" s="61">
        <f>N68</f>
      </c>
      <c r="BH68" s="61">
        <f>G68*AO68</f>
      </c>
      <c r="BI68" s="61">
        <f>G68*AP68</f>
      </c>
      <c r="BJ68" s="61">
        <f>G68*H68</f>
      </c>
      <c r="BK68" s="64" t="s">
        <v>66</v>
      </c>
      <c r="BL68" s="61" t="n">
        <v>784</v>
      </c>
      <c r="BW68" s="61" t="n">
        <v>21</v>
      </c>
      <c r="BX68" s="16" t="s">
        <v>173</v>
      </c>
    </row>
    <row r="69" customHeight="true" ht="13.5">
      <c r="A69" s="65"/>
      <c r="C69" s="70" t="s">
        <v>71</v>
      </c>
      <c r="D69" s="71" t="s">
        <v>175</v>
      </c>
      <c r="E69" s="72"/>
      <c r="F69" s="72"/>
      <c r="G69" s="72"/>
      <c r="H69" s="73"/>
      <c r="I69" s="72"/>
      <c r="J69" s="72"/>
      <c r="K69" s="72"/>
      <c r="L69" s="72"/>
      <c r="M69" s="72"/>
      <c r="N69" s="72"/>
      <c r="O69" s="74"/>
    </row>
    <row r="70">
      <c r="A70" s="10" t="s">
        <v>176</v>
      </c>
      <c r="B70" s="11" t="s">
        <v>54</v>
      </c>
      <c r="C70" s="11" t="s">
        <v>177</v>
      </c>
      <c r="D70" s="16" t="s">
        <v>178</v>
      </c>
      <c r="E70" s="11"/>
      <c r="F70" s="11" t="s">
        <v>61</v>
      </c>
      <c r="G70" s="61" t="n">
        <v>52</v>
      </c>
      <c r="H70" s="62" t="n">
        <v>0</v>
      </c>
      <c r="I70" s="61">
        <f>ROUND(G70*AO70,2)</f>
      </c>
      <c r="J70" s="61">
        <f>ROUND(G70*AP70,2)</f>
      </c>
      <c r="K70" s="61">
        <f>ROUND(G70*H70,2)</f>
      </c>
      <c r="L70" s="61" t="n">
        <v>0.00035</v>
      </c>
      <c r="M70" s="61" t="n">
        <v>0.00035</v>
      </c>
      <c r="N70" s="61">
        <f>G70*M70</f>
      </c>
      <c r="O70" s="63" t="s">
        <v>62</v>
      </c>
      <c r="Z70" s="61">
        <f>ROUND(IF(AQ70="5",BJ70,0),2)</f>
      </c>
      <c r="AB70" s="61">
        <f>ROUND(IF(AQ70="1",BH70,0),2)</f>
      </c>
      <c r="AC70" s="61">
        <f>ROUND(IF(AQ70="1",BI70,0),2)</f>
      </c>
      <c r="AD70" s="61">
        <f>ROUND(IF(AQ70="7",BH70,0),2)</f>
      </c>
      <c r="AE70" s="61">
        <f>ROUND(IF(AQ70="7",BI70,0),2)</f>
      </c>
      <c r="AF70" s="61">
        <f>ROUND(IF(AQ70="2",BH70,0),2)</f>
      </c>
      <c r="AG70" s="61">
        <f>ROUND(IF(AQ70="2",BI70,0),2)</f>
      </c>
      <c r="AH70" s="61">
        <f>ROUND(IF(AQ70="0",BJ70,0),2)</f>
      </c>
      <c r="AI70" s="34" t="s">
        <v>54</v>
      </c>
      <c r="AJ70" s="61">
        <f>IF(AN70=0,K70,0)</f>
      </c>
      <c r="AK70" s="61">
        <f>IF(AN70=12,K70,0)</f>
      </c>
      <c r="AL70" s="61">
        <f>IF(AN70=21,K70,0)</f>
      </c>
      <c r="AN70" s="61" t="n">
        <v>21</v>
      </c>
      <c r="AO70" s="61">
        <f>H70*0.577224527</f>
      </c>
      <c r="AP70" s="61">
        <f>H70*(1-0.577224527)</f>
      </c>
      <c r="AQ70" s="64" t="s">
        <v>103</v>
      </c>
      <c r="AV70" s="61">
        <f>ROUND(AW70+AX70,2)</f>
      </c>
      <c r="AW70" s="61">
        <f>ROUND(G70*AO70,2)</f>
      </c>
      <c r="AX70" s="61">
        <f>ROUND(G70*AP70,2)</f>
      </c>
      <c r="AY70" s="64" t="s">
        <v>174</v>
      </c>
      <c r="AZ70" s="64" t="s">
        <v>158</v>
      </c>
      <c r="BA70" s="34" t="s">
        <v>65</v>
      </c>
      <c r="BC70" s="61">
        <f>AW70+AX70</f>
      </c>
      <c r="BD70" s="61">
        <f>H70/(100-BE70)*100</f>
      </c>
      <c r="BE70" s="61" t="n">
        <v>0</v>
      </c>
      <c r="BF70" s="61">
        <f>N70</f>
      </c>
      <c r="BH70" s="61">
        <f>G70*AO70</f>
      </c>
      <c r="BI70" s="61">
        <f>G70*AP70</f>
      </c>
      <c r="BJ70" s="61">
        <f>G70*H70</f>
      </c>
      <c r="BK70" s="64" t="s">
        <v>66</v>
      </c>
      <c r="BL70" s="61" t="n">
        <v>784</v>
      </c>
      <c r="BW70" s="61" t="n">
        <v>21</v>
      </c>
      <c r="BX70" s="16" t="s">
        <v>178</v>
      </c>
    </row>
    <row r="71" customHeight="true" ht="13.5">
      <c r="A71" s="65"/>
      <c r="C71" s="70" t="s">
        <v>71</v>
      </c>
      <c r="D71" s="71" t="s">
        <v>179</v>
      </c>
      <c r="E71" s="72"/>
      <c r="F71" s="72"/>
      <c r="G71" s="72"/>
      <c r="H71" s="73"/>
      <c r="I71" s="72"/>
      <c r="J71" s="72"/>
      <c r="K71" s="72"/>
      <c r="L71" s="72"/>
      <c r="M71" s="72"/>
      <c r="N71" s="72"/>
      <c r="O71" s="74"/>
    </row>
    <row r="72">
      <c r="A72" s="65"/>
      <c r="D72" s="66" t="s">
        <v>180</v>
      </c>
      <c r="E72" s="67" t="s">
        <v>53</v>
      </c>
      <c r="G72" s="68" t="n">
        <v>52</v>
      </c>
      <c r="O72" s="69"/>
    </row>
    <row r="73">
      <c r="A73" s="10" t="s">
        <v>181</v>
      </c>
      <c r="B73" s="11" t="s">
        <v>54</v>
      </c>
      <c r="C73" s="11" t="s">
        <v>182</v>
      </c>
      <c r="D73" s="16" t="s">
        <v>183</v>
      </c>
      <c r="E73" s="11"/>
      <c r="F73" s="11" t="s">
        <v>61</v>
      </c>
      <c r="G73" s="61" t="n">
        <v>20</v>
      </c>
      <c r="H73" s="62" t="n">
        <v>0</v>
      </c>
      <c r="I73" s="61">
        <f>ROUND(G73*AO73,2)</f>
      </c>
      <c r="J73" s="61">
        <f>ROUND(G73*AP73,2)</f>
      </c>
      <c r="K73" s="61">
        <f>ROUND(G73*H73,2)</f>
      </c>
      <c r="L73" s="61" t="n">
        <v>0.00015</v>
      </c>
      <c r="M73" s="61" t="n">
        <v>0.00015</v>
      </c>
      <c r="N73" s="61">
        <f>G73*M73</f>
      </c>
      <c r="O73" s="63" t="s">
        <v>62</v>
      </c>
      <c r="Z73" s="61">
        <f>ROUND(IF(AQ73="5",BJ73,0),2)</f>
      </c>
      <c r="AB73" s="61">
        <f>ROUND(IF(AQ73="1",BH73,0),2)</f>
      </c>
      <c r="AC73" s="61">
        <f>ROUND(IF(AQ73="1",BI73,0),2)</f>
      </c>
      <c r="AD73" s="61">
        <f>ROUND(IF(AQ73="7",BH73,0),2)</f>
      </c>
      <c r="AE73" s="61">
        <f>ROUND(IF(AQ73="7",BI73,0),2)</f>
      </c>
      <c r="AF73" s="61">
        <f>ROUND(IF(AQ73="2",BH73,0),2)</f>
      </c>
      <c r="AG73" s="61">
        <f>ROUND(IF(AQ73="2",BI73,0),2)</f>
      </c>
      <c r="AH73" s="61">
        <f>ROUND(IF(AQ73="0",BJ73,0),2)</f>
      </c>
      <c r="AI73" s="34" t="s">
        <v>54</v>
      </c>
      <c r="AJ73" s="61">
        <f>IF(AN73=0,K73,0)</f>
      </c>
      <c r="AK73" s="61">
        <f>IF(AN73=12,K73,0)</f>
      </c>
      <c r="AL73" s="61">
        <f>IF(AN73=21,K73,0)</f>
      </c>
      <c r="AN73" s="61" t="n">
        <v>21</v>
      </c>
      <c r="AO73" s="61">
        <f>H73*0.264715343</f>
      </c>
      <c r="AP73" s="61">
        <f>H73*(1-0.264715343)</f>
      </c>
      <c r="AQ73" s="64" t="s">
        <v>103</v>
      </c>
      <c r="AV73" s="61">
        <f>ROUND(AW73+AX73,2)</f>
      </c>
      <c r="AW73" s="61">
        <f>ROUND(G73*AO73,2)</f>
      </c>
      <c r="AX73" s="61">
        <f>ROUND(G73*AP73,2)</f>
      </c>
      <c r="AY73" s="64" t="s">
        <v>174</v>
      </c>
      <c r="AZ73" s="64" t="s">
        <v>158</v>
      </c>
      <c r="BA73" s="34" t="s">
        <v>65</v>
      </c>
      <c r="BC73" s="61">
        <f>AW73+AX73</f>
      </c>
      <c r="BD73" s="61">
        <f>H73/(100-BE73)*100</f>
      </c>
      <c r="BE73" s="61" t="n">
        <v>0</v>
      </c>
      <c r="BF73" s="61">
        <f>N73</f>
      </c>
      <c r="BH73" s="61">
        <f>G73*AO73</f>
      </c>
      <c r="BI73" s="61">
        <f>G73*AP73</f>
      </c>
      <c r="BJ73" s="61">
        <f>G73*H73</f>
      </c>
      <c r="BK73" s="64" t="s">
        <v>66</v>
      </c>
      <c r="BL73" s="61" t="n">
        <v>784</v>
      </c>
      <c r="BW73" s="61" t="n">
        <v>21</v>
      </c>
      <c r="BX73" s="16" t="s">
        <v>183</v>
      </c>
    </row>
    <row r="74" customHeight="true" ht="13.5">
      <c r="A74" s="65"/>
      <c r="C74" s="75" t="s">
        <v>90</v>
      </c>
      <c r="D74" s="76" t="s">
        <v>184</v>
      </c>
      <c r="E74" s="77"/>
      <c r="F74" s="77"/>
      <c r="G74" s="77"/>
      <c r="H74" s="78"/>
      <c r="I74" s="77"/>
      <c r="J74" s="77"/>
      <c r="K74" s="77"/>
      <c r="L74" s="77"/>
      <c r="M74" s="77"/>
      <c r="N74" s="77"/>
      <c r="O74" s="79"/>
    </row>
    <row r="75">
      <c r="A75" s="10" t="s">
        <v>185</v>
      </c>
      <c r="B75" s="11" t="s">
        <v>54</v>
      </c>
      <c r="C75" s="11" t="s">
        <v>186</v>
      </c>
      <c r="D75" s="16" t="s">
        <v>187</v>
      </c>
      <c r="E75" s="11"/>
      <c r="F75" s="11" t="s">
        <v>61</v>
      </c>
      <c r="G75" s="61" t="n">
        <v>73</v>
      </c>
      <c r="H75" s="62" t="n">
        <v>0</v>
      </c>
      <c r="I75" s="61">
        <f>ROUND(G75*AO75,2)</f>
      </c>
      <c r="J75" s="61">
        <f>ROUND(G75*AP75,2)</f>
      </c>
      <c r="K75" s="61">
        <f>ROUND(G75*H75,2)</f>
      </c>
      <c r="L75" s="61" t="n">
        <v>0.00046</v>
      </c>
      <c r="M75" s="61" t="n">
        <v>0.00046</v>
      </c>
      <c r="N75" s="61">
        <f>G75*M75</f>
      </c>
      <c r="O75" s="63" t="s">
        <v>62</v>
      </c>
      <c r="Z75" s="61">
        <f>ROUND(IF(AQ75="5",BJ75,0),2)</f>
      </c>
      <c r="AB75" s="61">
        <f>ROUND(IF(AQ75="1",BH75,0),2)</f>
      </c>
      <c r="AC75" s="61">
        <f>ROUND(IF(AQ75="1",BI75,0),2)</f>
      </c>
      <c r="AD75" s="61">
        <f>ROUND(IF(AQ75="7",BH75,0),2)</f>
      </c>
      <c r="AE75" s="61">
        <f>ROUND(IF(AQ75="7",BI75,0),2)</f>
      </c>
      <c r="AF75" s="61">
        <f>ROUND(IF(AQ75="2",BH75,0),2)</f>
      </c>
      <c r="AG75" s="61">
        <f>ROUND(IF(AQ75="2",BI75,0),2)</f>
      </c>
      <c r="AH75" s="61">
        <f>ROUND(IF(AQ75="0",BJ75,0),2)</f>
      </c>
      <c r="AI75" s="34" t="s">
        <v>54</v>
      </c>
      <c r="AJ75" s="61">
        <f>IF(AN75=0,K75,0)</f>
      </c>
      <c r="AK75" s="61">
        <f>IF(AN75=12,K75,0)</f>
      </c>
      <c r="AL75" s="61">
        <f>IF(AN75=21,K75,0)</f>
      </c>
      <c r="AN75" s="61" t="n">
        <v>21</v>
      </c>
      <c r="AO75" s="61">
        <f>H75*0.207286015</f>
      </c>
      <c r="AP75" s="61">
        <f>H75*(1-0.207286015)</f>
      </c>
      <c r="AQ75" s="64" t="s">
        <v>103</v>
      </c>
      <c r="AV75" s="61">
        <f>ROUND(AW75+AX75,2)</f>
      </c>
      <c r="AW75" s="61">
        <f>ROUND(G75*AO75,2)</f>
      </c>
      <c r="AX75" s="61">
        <f>ROUND(G75*AP75,2)</f>
      </c>
      <c r="AY75" s="64" t="s">
        <v>174</v>
      </c>
      <c r="AZ75" s="64" t="s">
        <v>158</v>
      </c>
      <c r="BA75" s="34" t="s">
        <v>65</v>
      </c>
      <c r="BC75" s="61">
        <f>AW75+AX75</f>
      </c>
      <c r="BD75" s="61">
        <f>H75/(100-BE75)*100</f>
      </c>
      <c r="BE75" s="61" t="n">
        <v>0</v>
      </c>
      <c r="BF75" s="61">
        <f>N75</f>
      </c>
      <c r="BH75" s="61">
        <f>G75*AO75</f>
      </c>
      <c r="BI75" s="61">
        <f>G75*AP75</f>
      </c>
      <c r="BJ75" s="61">
        <f>G75*H75</f>
      </c>
      <c r="BK75" s="64" t="s">
        <v>66</v>
      </c>
      <c r="BL75" s="61" t="n">
        <v>784</v>
      </c>
      <c r="BW75" s="61" t="n">
        <v>21</v>
      </c>
      <c r="BX75" s="16" t="s">
        <v>187</v>
      </c>
    </row>
    <row r="76">
      <c r="A76" s="65"/>
      <c r="D76" s="66" t="s">
        <v>188</v>
      </c>
      <c r="E76" s="67" t="s">
        <v>53</v>
      </c>
      <c r="G76" s="68" t="n">
        <v>73</v>
      </c>
      <c r="O76" s="69"/>
    </row>
    <row r="77">
      <c r="A77" s="55" t="s">
        <v>53</v>
      </c>
      <c r="B77" s="56" t="s">
        <v>54</v>
      </c>
      <c r="C77" s="56" t="s">
        <v>189</v>
      </c>
      <c r="D77" s="57" t="s">
        <v>190</v>
      </c>
      <c r="E77" s="56"/>
      <c r="F77" s="58" t="s">
        <v>4</v>
      </c>
      <c r="G77" s="58" t="s">
        <v>4</v>
      </c>
      <c r="H77" s="59" t="s">
        <v>4</v>
      </c>
      <c r="I77" s="2">
        <f>SUM(I78:I78)</f>
      </c>
      <c r="J77" s="2">
        <f>SUM(J78:J78)</f>
      </c>
      <c r="K77" s="2">
        <f>SUM(K78:K78)</f>
      </c>
      <c r="L77" s="34" t="s">
        <v>53</v>
      </c>
      <c r="M77" s="34" t="s">
        <v>53</v>
      </c>
      <c r="N77" s="2">
        <f>SUM(N78:N78)</f>
      </c>
      <c r="O77" s="60" t="s">
        <v>53</v>
      </c>
      <c r="AI77" s="34" t="s">
        <v>54</v>
      </c>
      <c r="AS77" s="2">
        <f>SUM(AJ78:AJ78)</f>
      </c>
      <c r="AT77" s="2">
        <f>SUM(AK78:AK78)</f>
      </c>
      <c r="AU77" s="2">
        <f>SUM(AL78:AL78)</f>
      </c>
    </row>
    <row r="78">
      <c r="A78" s="10" t="s">
        <v>191</v>
      </c>
      <c r="B78" s="11" t="s">
        <v>54</v>
      </c>
      <c r="C78" s="11" t="s">
        <v>192</v>
      </c>
      <c r="D78" s="16" t="s">
        <v>193</v>
      </c>
      <c r="E78" s="11"/>
      <c r="F78" s="11" t="s">
        <v>61</v>
      </c>
      <c r="G78" s="61" t="n">
        <v>24</v>
      </c>
      <c r="H78" s="62" t="n">
        <v>0</v>
      </c>
      <c r="I78" s="61">
        <f>ROUND(G78*AO78,2)</f>
      </c>
      <c r="J78" s="61">
        <f>ROUND(G78*AP78,2)</f>
      </c>
      <c r="K78" s="61">
        <f>ROUND(G78*H78,2)</f>
      </c>
      <c r="L78" s="61" t="n">
        <v>0.00121</v>
      </c>
      <c r="M78" s="61" t="n">
        <v>0.00121</v>
      </c>
      <c r="N78" s="61">
        <f>G78*M78</f>
      </c>
      <c r="O78" s="63" t="s">
        <v>62</v>
      </c>
      <c r="Z78" s="61">
        <f>ROUND(IF(AQ78="5",BJ78,0),2)</f>
      </c>
      <c r="AB78" s="61">
        <f>ROUND(IF(AQ78="1",BH78,0),2)</f>
      </c>
      <c r="AC78" s="61">
        <f>ROUND(IF(AQ78="1",BI78,0),2)</f>
      </c>
      <c r="AD78" s="61">
        <f>ROUND(IF(AQ78="7",BH78,0),2)</f>
      </c>
      <c r="AE78" s="61">
        <f>ROUND(IF(AQ78="7",BI78,0),2)</f>
      </c>
      <c r="AF78" s="61">
        <f>ROUND(IF(AQ78="2",BH78,0),2)</f>
      </c>
      <c r="AG78" s="61">
        <f>ROUND(IF(AQ78="2",BI78,0),2)</f>
      </c>
      <c r="AH78" s="61">
        <f>ROUND(IF(AQ78="0",BJ78,0),2)</f>
      </c>
      <c r="AI78" s="34" t="s">
        <v>54</v>
      </c>
      <c r="AJ78" s="61">
        <f>IF(AN78=0,K78,0)</f>
      </c>
      <c r="AK78" s="61">
        <f>IF(AN78=12,K78,0)</f>
      </c>
      <c r="AL78" s="61">
        <f>IF(AN78=21,K78,0)</f>
      </c>
      <c r="AN78" s="61" t="n">
        <v>21</v>
      </c>
      <c r="AO78" s="61">
        <f>H78*0.309860944</f>
      </c>
      <c r="AP78" s="61">
        <f>H78*(1-0.309860944)</f>
      </c>
      <c r="AQ78" s="64" t="s">
        <v>58</v>
      </c>
      <c r="AV78" s="61">
        <f>ROUND(AW78+AX78,2)</f>
      </c>
      <c r="AW78" s="61">
        <f>ROUND(G78*AO78,2)</f>
      </c>
      <c r="AX78" s="61">
        <f>ROUND(G78*AP78,2)</f>
      </c>
      <c r="AY78" s="64" t="s">
        <v>194</v>
      </c>
      <c r="AZ78" s="64" t="s">
        <v>195</v>
      </c>
      <c r="BA78" s="34" t="s">
        <v>65</v>
      </c>
      <c r="BC78" s="61">
        <f>AW78+AX78</f>
      </c>
      <c r="BD78" s="61">
        <f>H78/(100-BE78)*100</f>
      </c>
      <c r="BE78" s="61" t="n">
        <v>0</v>
      </c>
      <c r="BF78" s="61">
        <f>N78</f>
      </c>
      <c r="BH78" s="61">
        <f>G78*AO78</f>
      </c>
      <c r="BI78" s="61">
        <f>G78*AP78</f>
      </c>
      <c r="BJ78" s="61">
        <f>G78*H78</f>
      </c>
      <c r="BK78" s="64" t="s">
        <v>66</v>
      </c>
      <c r="BL78" s="61" t="n">
        <v>94</v>
      </c>
      <c r="BW78" s="61" t="n">
        <v>21</v>
      </c>
      <c r="BX78" s="16" t="s">
        <v>193</v>
      </c>
    </row>
    <row r="79">
      <c r="A79" s="65"/>
      <c r="D79" s="66" t="s">
        <v>196</v>
      </c>
      <c r="E79" s="67" t="s">
        <v>53</v>
      </c>
      <c r="G79" s="68" t="n">
        <v>24</v>
      </c>
      <c r="O79" s="69"/>
    </row>
    <row r="80">
      <c r="A80" s="55" t="s">
        <v>53</v>
      </c>
      <c r="B80" s="56" t="s">
        <v>54</v>
      </c>
      <c r="C80" s="56" t="s">
        <v>197</v>
      </c>
      <c r="D80" s="57" t="s">
        <v>198</v>
      </c>
      <c r="E80" s="56"/>
      <c r="F80" s="58" t="s">
        <v>4</v>
      </c>
      <c r="G80" s="58" t="s">
        <v>4</v>
      </c>
      <c r="H80" s="59" t="s">
        <v>4</v>
      </c>
      <c r="I80" s="2">
        <f>SUM(I81:I83)</f>
      </c>
      <c r="J80" s="2">
        <f>SUM(J81:J83)</f>
      </c>
      <c r="K80" s="2">
        <f>SUM(K81:K83)</f>
      </c>
      <c r="L80" s="34" t="s">
        <v>53</v>
      </c>
      <c r="M80" s="34" t="s">
        <v>53</v>
      </c>
      <c r="N80" s="2">
        <f>SUM(N81:N83)</f>
      </c>
      <c r="O80" s="60" t="s">
        <v>53</v>
      </c>
      <c r="AI80" s="34" t="s">
        <v>54</v>
      </c>
      <c r="AS80" s="2">
        <f>SUM(AJ81:AJ83)</f>
      </c>
      <c r="AT80" s="2">
        <f>SUM(AK81:AK83)</f>
      </c>
      <c r="AU80" s="2">
        <f>SUM(AL81:AL83)</f>
      </c>
    </row>
    <row r="81">
      <c r="A81" s="10" t="s">
        <v>199</v>
      </c>
      <c r="B81" s="11" t="s">
        <v>54</v>
      </c>
      <c r="C81" s="11" t="s">
        <v>200</v>
      </c>
      <c r="D81" s="16" t="s">
        <v>201</v>
      </c>
      <c r="E81" s="11"/>
      <c r="F81" s="11" t="s">
        <v>61</v>
      </c>
      <c r="G81" s="61" t="n">
        <v>35.2</v>
      </c>
      <c r="H81" s="62" t="n">
        <v>0</v>
      </c>
      <c r="I81" s="61">
        <f>ROUND(G81*AO81,2)</f>
      </c>
      <c r="J81" s="61">
        <f>ROUND(G81*AP81,2)</f>
      </c>
      <c r="K81" s="61">
        <f>ROUND(G81*H81,2)</f>
      </c>
      <c r="L81" s="61" t="n">
        <v>1E-5</v>
      </c>
      <c r="M81" s="61" t="n">
        <v>1E-5</v>
      </c>
      <c r="N81" s="61">
        <f>G81*M81</f>
      </c>
      <c r="O81" s="63" t="s">
        <v>62</v>
      </c>
      <c r="Z81" s="61">
        <f>ROUND(IF(AQ81="5",BJ81,0),2)</f>
      </c>
      <c r="AB81" s="61">
        <f>ROUND(IF(AQ81="1",BH81,0),2)</f>
      </c>
      <c r="AC81" s="61">
        <f>ROUND(IF(AQ81="1",BI81,0),2)</f>
      </c>
      <c r="AD81" s="61">
        <f>ROUND(IF(AQ81="7",BH81,0),2)</f>
      </c>
      <c r="AE81" s="61">
        <f>ROUND(IF(AQ81="7",BI81,0),2)</f>
      </c>
      <c r="AF81" s="61">
        <f>ROUND(IF(AQ81="2",BH81,0),2)</f>
      </c>
      <c r="AG81" s="61">
        <f>ROUND(IF(AQ81="2",BI81,0),2)</f>
      </c>
      <c r="AH81" s="61">
        <f>ROUND(IF(AQ81="0",BJ81,0),2)</f>
      </c>
      <c r="AI81" s="34" t="s">
        <v>54</v>
      </c>
      <c r="AJ81" s="61">
        <f>IF(AN81=0,K81,0)</f>
      </c>
      <c r="AK81" s="61">
        <f>IF(AN81=12,K81,0)</f>
      </c>
      <c r="AL81" s="61">
        <f>IF(AN81=21,K81,0)</f>
      </c>
      <c r="AN81" s="61" t="n">
        <v>21</v>
      </c>
      <c r="AO81" s="61">
        <f>H81*0.019727891</f>
      </c>
      <c r="AP81" s="61">
        <f>H81*(1-0.019727891)</f>
      </c>
      <c r="AQ81" s="64" t="s">
        <v>58</v>
      </c>
      <c r="AV81" s="61">
        <f>ROUND(AW81+AX81,2)</f>
      </c>
      <c r="AW81" s="61">
        <f>ROUND(G81*AO81,2)</f>
      </c>
      <c r="AX81" s="61">
        <f>ROUND(G81*AP81,2)</f>
      </c>
      <c r="AY81" s="64" t="s">
        <v>202</v>
      </c>
      <c r="AZ81" s="64" t="s">
        <v>195</v>
      </c>
      <c r="BA81" s="34" t="s">
        <v>65</v>
      </c>
      <c r="BC81" s="61">
        <f>AW81+AX81</f>
      </c>
      <c r="BD81" s="61">
        <f>H81/(100-BE81)*100</f>
      </c>
      <c r="BE81" s="61" t="n">
        <v>0</v>
      </c>
      <c r="BF81" s="61">
        <f>N81</f>
      </c>
      <c r="BH81" s="61">
        <f>G81*AO81</f>
      </c>
      <c r="BI81" s="61">
        <f>G81*AP81</f>
      </c>
      <c r="BJ81" s="61">
        <f>G81*H81</f>
      </c>
      <c r="BK81" s="64" t="s">
        <v>66</v>
      </c>
      <c r="BL81" s="61" t="n">
        <v>95</v>
      </c>
      <c r="BW81" s="61" t="n">
        <v>21</v>
      </c>
      <c r="BX81" s="16" t="s">
        <v>201</v>
      </c>
    </row>
    <row r="82">
      <c r="A82" s="65"/>
      <c r="D82" s="66" t="s">
        <v>203</v>
      </c>
      <c r="E82" s="67" t="s">
        <v>53</v>
      </c>
      <c r="G82" s="68" t="n">
        <v>35.2</v>
      </c>
      <c r="O82" s="69"/>
    </row>
    <row r="83">
      <c r="A83" s="10" t="s">
        <v>204</v>
      </c>
      <c r="B83" s="11" t="s">
        <v>54</v>
      </c>
      <c r="C83" s="11" t="s">
        <v>205</v>
      </c>
      <c r="D83" s="16" t="s">
        <v>206</v>
      </c>
      <c r="E83" s="11"/>
      <c r="F83" s="11" t="s">
        <v>61</v>
      </c>
      <c r="G83" s="61" t="n">
        <v>52</v>
      </c>
      <c r="H83" s="62" t="n">
        <v>0</v>
      </c>
      <c r="I83" s="61">
        <f>ROUND(G83*AO83,2)</f>
      </c>
      <c r="J83" s="61">
        <f>ROUND(G83*AP83,2)</f>
      </c>
      <c r="K83" s="61">
        <f>ROUND(G83*H83,2)</f>
      </c>
      <c r="L83" s="61" t="n">
        <v>4E-5</v>
      </c>
      <c r="M83" s="61" t="n">
        <v>4E-5</v>
      </c>
      <c r="N83" s="61">
        <f>G83*M83</f>
      </c>
      <c r="O83" s="63" t="s">
        <v>62</v>
      </c>
      <c r="Z83" s="61">
        <f>ROUND(IF(AQ83="5",BJ83,0),2)</f>
      </c>
      <c r="AB83" s="61">
        <f>ROUND(IF(AQ83="1",BH83,0),2)</f>
      </c>
      <c r="AC83" s="61">
        <f>ROUND(IF(AQ83="1",BI83,0),2)</f>
      </c>
      <c r="AD83" s="61">
        <f>ROUND(IF(AQ83="7",BH83,0),2)</f>
      </c>
      <c r="AE83" s="61">
        <f>ROUND(IF(AQ83="7",BI83,0),2)</f>
      </c>
      <c r="AF83" s="61">
        <f>ROUND(IF(AQ83="2",BH83,0),2)</f>
      </c>
      <c r="AG83" s="61">
        <f>ROUND(IF(AQ83="2",BI83,0),2)</f>
      </c>
      <c r="AH83" s="61">
        <f>ROUND(IF(AQ83="0",BJ83,0),2)</f>
      </c>
      <c r="AI83" s="34" t="s">
        <v>54</v>
      </c>
      <c r="AJ83" s="61">
        <f>IF(AN83=0,K83,0)</f>
      </c>
      <c r="AK83" s="61">
        <f>IF(AN83=12,K83,0)</f>
      </c>
      <c r="AL83" s="61">
        <f>IF(AN83=21,K83,0)</f>
      </c>
      <c r="AN83" s="61" t="n">
        <v>21</v>
      </c>
      <c r="AO83" s="61">
        <f>H83*0.012649573</f>
      </c>
      <c r="AP83" s="61">
        <f>H83*(1-0.012649573)</f>
      </c>
      <c r="AQ83" s="64" t="s">
        <v>58</v>
      </c>
      <c r="AV83" s="61">
        <f>ROUND(AW83+AX83,2)</f>
      </c>
      <c r="AW83" s="61">
        <f>ROUND(G83*AO83,2)</f>
      </c>
      <c r="AX83" s="61">
        <f>ROUND(G83*AP83,2)</f>
      </c>
      <c r="AY83" s="64" t="s">
        <v>202</v>
      </c>
      <c r="AZ83" s="64" t="s">
        <v>195</v>
      </c>
      <c r="BA83" s="34" t="s">
        <v>65</v>
      </c>
      <c r="BC83" s="61">
        <f>AW83+AX83</f>
      </c>
      <c r="BD83" s="61">
        <f>H83/(100-BE83)*100</f>
      </c>
      <c r="BE83" s="61" t="n">
        <v>0</v>
      </c>
      <c r="BF83" s="61">
        <f>N83</f>
      </c>
      <c r="BH83" s="61">
        <f>G83*AO83</f>
      </c>
      <c r="BI83" s="61">
        <f>G83*AP83</f>
      </c>
      <c r="BJ83" s="61">
        <f>G83*H83</f>
      </c>
      <c r="BK83" s="64" t="s">
        <v>66</v>
      </c>
      <c r="BL83" s="61" t="n">
        <v>95</v>
      </c>
      <c r="BW83" s="61" t="n">
        <v>21</v>
      </c>
      <c r="BX83" s="16" t="s">
        <v>206</v>
      </c>
    </row>
    <row r="84" customHeight="true" ht="13.5">
      <c r="A84" s="65"/>
      <c r="C84" s="70" t="s">
        <v>71</v>
      </c>
      <c r="D84" s="71" t="s">
        <v>207</v>
      </c>
      <c r="E84" s="72"/>
      <c r="F84" s="72"/>
      <c r="G84" s="72"/>
      <c r="H84" s="73"/>
      <c r="I84" s="72"/>
      <c r="J84" s="72"/>
      <c r="K84" s="72"/>
      <c r="L84" s="72"/>
      <c r="M84" s="72"/>
      <c r="N84" s="72"/>
      <c r="O84" s="74"/>
    </row>
    <row r="85">
      <c r="A85" s="65"/>
      <c r="D85" s="66" t="s">
        <v>180</v>
      </c>
      <c r="E85" s="67" t="s">
        <v>53</v>
      </c>
      <c r="G85" s="68" t="n">
        <v>52</v>
      </c>
      <c r="O85" s="69"/>
    </row>
    <row r="86">
      <c r="A86" s="55" t="s">
        <v>53</v>
      </c>
      <c r="B86" s="56" t="s">
        <v>54</v>
      </c>
      <c r="C86" s="56" t="s">
        <v>208</v>
      </c>
      <c r="D86" s="57" t="s">
        <v>209</v>
      </c>
      <c r="E86" s="56"/>
      <c r="F86" s="58" t="s">
        <v>4</v>
      </c>
      <c r="G86" s="58" t="s">
        <v>4</v>
      </c>
      <c r="H86" s="59" t="s">
        <v>4</v>
      </c>
      <c r="I86" s="2">
        <f>SUM(I87:I98)</f>
      </c>
      <c r="J86" s="2">
        <f>SUM(J87:J98)</f>
      </c>
      <c r="K86" s="2">
        <f>SUM(K87:K98)</f>
      </c>
      <c r="L86" s="34" t="s">
        <v>53</v>
      </c>
      <c r="M86" s="34" t="s">
        <v>53</v>
      </c>
      <c r="N86" s="2">
        <f>SUM(N87:N98)</f>
      </c>
      <c r="O86" s="60" t="s">
        <v>53</v>
      </c>
      <c r="AI86" s="34" t="s">
        <v>54</v>
      </c>
      <c r="AS86" s="2">
        <f>SUM(AJ87:AJ98)</f>
      </c>
      <c r="AT86" s="2">
        <f>SUM(AK87:AK98)</f>
      </c>
      <c r="AU86" s="2">
        <f>SUM(AL87:AL98)</f>
      </c>
    </row>
    <row r="87">
      <c r="A87" s="10" t="s">
        <v>210</v>
      </c>
      <c r="B87" s="11" t="s">
        <v>54</v>
      </c>
      <c r="C87" s="11" t="s">
        <v>211</v>
      </c>
      <c r="D87" s="16" t="s">
        <v>212</v>
      </c>
      <c r="E87" s="11"/>
      <c r="F87" s="11" t="s">
        <v>213</v>
      </c>
      <c r="G87" s="61" t="n">
        <v>0.18</v>
      </c>
      <c r="H87" s="62" t="n">
        <v>0</v>
      </c>
      <c r="I87" s="61">
        <f>ROUND(G87*AO87,2)</f>
      </c>
      <c r="J87" s="61">
        <f>ROUND(G87*AP87,2)</f>
      </c>
      <c r="K87" s="61">
        <f>ROUND(G87*H87,2)</f>
      </c>
      <c r="L87" s="61" t="n">
        <v>0</v>
      </c>
      <c r="M87" s="61" t="n">
        <v>2.2</v>
      </c>
      <c r="N87" s="61">
        <f>G87*M87</f>
      </c>
      <c r="O87" s="63" t="s">
        <v>62</v>
      </c>
      <c r="Z87" s="61">
        <f>ROUND(IF(AQ87="5",BJ87,0),2)</f>
      </c>
      <c r="AB87" s="61">
        <f>ROUND(IF(AQ87="1",BH87,0),2)</f>
      </c>
      <c r="AC87" s="61">
        <f>ROUND(IF(AQ87="1",BI87,0),2)</f>
      </c>
      <c r="AD87" s="61">
        <f>ROUND(IF(AQ87="7",BH87,0),2)</f>
      </c>
      <c r="AE87" s="61">
        <f>ROUND(IF(AQ87="7",BI87,0),2)</f>
      </c>
      <c r="AF87" s="61">
        <f>ROUND(IF(AQ87="2",BH87,0),2)</f>
      </c>
      <c r="AG87" s="61">
        <f>ROUND(IF(AQ87="2",BI87,0),2)</f>
      </c>
      <c r="AH87" s="61">
        <f>ROUND(IF(AQ87="0",BJ87,0),2)</f>
      </c>
      <c r="AI87" s="34" t="s">
        <v>54</v>
      </c>
      <c r="AJ87" s="61">
        <f>IF(AN87=0,K87,0)</f>
      </c>
      <c r="AK87" s="61">
        <f>IF(AN87=12,K87,0)</f>
      </c>
      <c r="AL87" s="61">
        <f>IF(AN87=21,K87,0)</f>
      </c>
      <c r="AN87" s="61" t="n">
        <v>21</v>
      </c>
      <c r="AO87" s="61">
        <f>H87*0</f>
      </c>
      <c r="AP87" s="61">
        <f>H87*(1-0)</f>
      </c>
      <c r="AQ87" s="64" t="s">
        <v>58</v>
      </c>
      <c r="AV87" s="61">
        <f>ROUND(AW87+AX87,2)</f>
      </c>
      <c r="AW87" s="61">
        <f>ROUND(G87*AO87,2)</f>
      </c>
      <c r="AX87" s="61">
        <f>ROUND(G87*AP87,2)</f>
      </c>
      <c r="AY87" s="64" t="s">
        <v>214</v>
      </c>
      <c r="AZ87" s="64" t="s">
        <v>195</v>
      </c>
      <c r="BA87" s="34" t="s">
        <v>65</v>
      </c>
      <c r="BC87" s="61">
        <f>AW87+AX87</f>
      </c>
      <c r="BD87" s="61">
        <f>H87/(100-BE87)*100</f>
      </c>
      <c r="BE87" s="61" t="n">
        <v>0</v>
      </c>
      <c r="BF87" s="61">
        <f>N87</f>
      </c>
      <c r="BH87" s="61">
        <f>G87*AO87</f>
      </c>
      <c r="BI87" s="61">
        <f>G87*AP87</f>
      </c>
      <c r="BJ87" s="61">
        <f>G87*H87</f>
      </c>
      <c r="BK87" s="64" t="s">
        <v>66</v>
      </c>
      <c r="BL87" s="61" t="n">
        <v>96</v>
      </c>
      <c r="BW87" s="61" t="n">
        <v>21</v>
      </c>
      <c r="BX87" s="16" t="s">
        <v>212</v>
      </c>
    </row>
    <row r="88" customHeight="true" ht="13.5">
      <c r="A88" s="65"/>
      <c r="C88" s="70" t="s">
        <v>71</v>
      </c>
      <c r="D88" s="71" t="s">
        <v>215</v>
      </c>
      <c r="E88" s="72"/>
      <c r="F88" s="72"/>
      <c r="G88" s="72"/>
      <c r="H88" s="73"/>
      <c r="I88" s="72"/>
      <c r="J88" s="72"/>
      <c r="K88" s="72"/>
      <c r="L88" s="72"/>
      <c r="M88" s="72"/>
      <c r="N88" s="72"/>
      <c r="O88" s="74"/>
    </row>
    <row r="89">
      <c r="A89" s="65"/>
      <c r="D89" s="66" t="s">
        <v>216</v>
      </c>
      <c r="E89" s="67" t="s">
        <v>53</v>
      </c>
      <c r="G89" s="68" t="n">
        <v>0.18</v>
      </c>
      <c r="O89" s="69"/>
    </row>
    <row r="90">
      <c r="A90" s="10" t="s">
        <v>217</v>
      </c>
      <c r="B90" s="11" t="s">
        <v>54</v>
      </c>
      <c r="C90" s="11" t="s">
        <v>218</v>
      </c>
      <c r="D90" s="16" t="s">
        <v>219</v>
      </c>
      <c r="E90" s="11"/>
      <c r="F90" s="11" t="s">
        <v>61</v>
      </c>
      <c r="G90" s="61" t="n">
        <v>1.8</v>
      </c>
      <c r="H90" s="62" t="n">
        <v>0</v>
      </c>
      <c r="I90" s="61">
        <f>ROUND(G90*AO90,2)</f>
      </c>
      <c r="J90" s="61">
        <f>ROUND(G90*AP90,2)</f>
      </c>
      <c r="K90" s="61">
        <f>ROUND(G90*H90,2)</f>
      </c>
      <c r="L90" s="61" t="n">
        <v>0</v>
      </c>
      <c r="M90" s="61" t="n">
        <v>0.02</v>
      </c>
      <c r="N90" s="61">
        <f>G90*M90</f>
      </c>
      <c r="O90" s="63" t="s">
        <v>62</v>
      </c>
      <c r="Z90" s="61">
        <f>ROUND(IF(AQ90="5",BJ90,0),2)</f>
      </c>
      <c r="AB90" s="61">
        <f>ROUND(IF(AQ90="1",BH90,0),2)</f>
      </c>
      <c r="AC90" s="61">
        <f>ROUND(IF(AQ90="1",BI90,0),2)</f>
      </c>
      <c r="AD90" s="61">
        <f>ROUND(IF(AQ90="7",BH90,0),2)</f>
      </c>
      <c r="AE90" s="61">
        <f>ROUND(IF(AQ90="7",BI90,0),2)</f>
      </c>
      <c r="AF90" s="61">
        <f>ROUND(IF(AQ90="2",BH90,0),2)</f>
      </c>
      <c r="AG90" s="61">
        <f>ROUND(IF(AQ90="2",BI90,0),2)</f>
      </c>
      <c r="AH90" s="61">
        <f>ROUND(IF(AQ90="0",BJ90,0),2)</f>
      </c>
      <c r="AI90" s="34" t="s">
        <v>54</v>
      </c>
      <c r="AJ90" s="61">
        <f>IF(AN90=0,K90,0)</f>
      </c>
      <c r="AK90" s="61">
        <f>IF(AN90=12,K90,0)</f>
      </c>
      <c r="AL90" s="61">
        <f>IF(AN90=21,K90,0)</f>
      </c>
      <c r="AN90" s="61" t="n">
        <v>21</v>
      </c>
      <c r="AO90" s="61">
        <f>H90*0</f>
      </c>
      <c r="AP90" s="61">
        <f>H90*(1-0)</f>
      </c>
      <c r="AQ90" s="64" t="s">
        <v>58</v>
      </c>
      <c r="AV90" s="61">
        <f>ROUND(AW90+AX90,2)</f>
      </c>
      <c r="AW90" s="61">
        <f>ROUND(G90*AO90,2)</f>
      </c>
      <c r="AX90" s="61">
        <f>ROUND(G90*AP90,2)</f>
      </c>
      <c r="AY90" s="64" t="s">
        <v>214</v>
      </c>
      <c r="AZ90" s="64" t="s">
        <v>195</v>
      </c>
      <c r="BA90" s="34" t="s">
        <v>65</v>
      </c>
      <c r="BC90" s="61">
        <f>AW90+AX90</f>
      </c>
      <c r="BD90" s="61">
        <f>H90/(100-BE90)*100</f>
      </c>
      <c r="BE90" s="61" t="n">
        <v>0</v>
      </c>
      <c r="BF90" s="61">
        <f>N90</f>
      </c>
      <c r="BH90" s="61">
        <f>G90*AO90</f>
      </c>
      <c r="BI90" s="61">
        <f>G90*AP90</f>
      </c>
      <c r="BJ90" s="61">
        <f>G90*H90</f>
      </c>
      <c r="BK90" s="64" t="s">
        <v>66</v>
      </c>
      <c r="BL90" s="61" t="n">
        <v>96</v>
      </c>
      <c r="BW90" s="61" t="n">
        <v>21</v>
      </c>
      <c r="BX90" s="16" t="s">
        <v>219</v>
      </c>
    </row>
    <row r="91" customHeight="true" ht="13.5">
      <c r="A91" s="65"/>
      <c r="C91" s="70" t="s">
        <v>71</v>
      </c>
      <c r="D91" s="71" t="s">
        <v>220</v>
      </c>
      <c r="E91" s="72"/>
      <c r="F91" s="72"/>
      <c r="G91" s="72"/>
      <c r="H91" s="73"/>
      <c r="I91" s="72"/>
      <c r="J91" s="72"/>
      <c r="K91" s="72"/>
      <c r="L91" s="72"/>
      <c r="M91" s="72"/>
      <c r="N91" s="72"/>
      <c r="O91" s="74"/>
    </row>
    <row r="92">
      <c r="A92" s="65"/>
      <c r="D92" s="66" t="s">
        <v>146</v>
      </c>
      <c r="E92" s="67" t="s">
        <v>53</v>
      </c>
      <c r="G92" s="68" t="n">
        <v>1.8</v>
      </c>
      <c r="O92" s="69"/>
    </row>
    <row r="93" customHeight="true" ht="13.5">
      <c r="A93" s="65"/>
      <c r="C93" s="75" t="s">
        <v>90</v>
      </c>
      <c r="D93" s="76" t="s">
        <v>221</v>
      </c>
      <c r="E93" s="77"/>
      <c r="F93" s="77"/>
      <c r="G93" s="77"/>
      <c r="H93" s="78"/>
      <c r="I93" s="77"/>
      <c r="J93" s="77"/>
      <c r="K93" s="77"/>
      <c r="L93" s="77"/>
      <c r="M93" s="77"/>
      <c r="N93" s="77"/>
      <c r="O93" s="79"/>
    </row>
    <row r="94">
      <c r="A94" s="10" t="s">
        <v>222</v>
      </c>
      <c r="B94" s="11" t="s">
        <v>54</v>
      </c>
      <c r="C94" s="11" t="s">
        <v>223</v>
      </c>
      <c r="D94" s="16" t="s">
        <v>224</v>
      </c>
      <c r="E94" s="11"/>
      <c r="F94" s="11" t="s">
        <v>124</v>
      </c>
      <c r="G94" s="61" t="n">
        <v>2</v>
      </c>
      <c r="H94" s="62" t="n">
        <v>0</v>
      </c>
      <c r="I94" s="61">
        <f>ROUND(G94*AO94,2)</f>
      </c>
      <c r="J94" s="61">
        <f>ROUND(G94*AP94,2)</f>
      </c>
      <c r="K94" s="61">
        <f>ROUND(G94*H94,2)</f>
      </c>
      <c r="L94" s="61" t="n">
        <v>0</v>
      </c>
      <c r="M94" s="61" t="n">
        <v>0</v>
      </c>
      <c r="N94" s="61">
        <f>G94*M94</f>
      </c>
      <c r="O94" s="63" t="s">
        <v>62</v>
      </c>
      <c r="Z94" s="61">
        <f>ROUND(IF(AQ94="5",BJ94,0),2)</f>
      </c>
      <c r="AB94" s="61">
        <f>ROUND(IF(AQ94="1",BH94,0),2)</f>
      </c>
      <c r="AC94" s="61">
        <f>ROUND(IF(AQ94="1",BI94,0),2)</f>
      </c>
      <c r="AD94" s="61">
        <f>ROUND(IF(AQ94="7",BH94,0),2)</f>
      </c>
      <c r="AE94" s="61">
        <f>ROUND(IF(AQ94="7",BI94,0),2)</f>
      </c>
      <c r="AF94" s="61">
        <f>ROUND(IF(AQ94="2",BH94,0),2)</f>
      </c>
      <c r="AG94" s="61">
        <f>ROUND(IF(AQ94="2",BI94,0),2)</f>
      </c>
      <c r="AH94" s="61">
        <f>ROUND(IF(AQ94="0",BJ94,0),2)</f>
      </c>
      <c r="AI94" s="34" t="s">
        <v>54</v>
      </c>
      <c r="AJ94" s="61">
        <f>IF(AN94=0,K94,0)</f>
      </c>
      <c r="AK94" s="61">
        <f>IF(AN94=12,K94,0)</f>
      </c>
      <c r="AL94" s="61">
        <f>IF(AN94=21,K94,0)</f>
      </c>
      <c r="AN94" s="61" t="n">
        <v>21</v>
      </c>
      <c r="AO94" s="61">
        <f>H94*0</f>
      </c>
      <c r="AP94" s="61">
        <f>H94*(1-0)</f>
      </c>
      <c r="AQ94" s="64" t="s">
        <v>58</v>
      </c>
      <c r="AV94" s="61">
        <f>ROUND(AW94+AX94,2)</f>
      </c>
      <c r="AW94" s="61">
        <f>ROUND(G94*AO94,2)</f>
      </c>
      <c r="AX94" s="61">
        <f>ROUND(G94*AP94,2)</f>
      </c>
      <c r="AY94" s="64" t="s">
        <v>214</v>
      </c>
      <c r="AZ94" s="64" t="s">
        <v>195</v>
      </c>
      <c r="BA94" s="34" t="s">
        <v>65</v>
      </c>
      <c r="BC94" s="61">
        <f>AW94+AX94</f>
      </c>
      <c r="BD94" s="61">
        <f>H94/(100-BE94)*100</f>
      </c>
      <c r="BE94" s="61" t="n">
        <v>0</v>
      </c>
      <c r="BF94" s="61">
        <f>N94</f>
      </c>
      <c r="BH94" s="61">
        <f>G94*AO94</f>
      </c>
      <c r="BI94" s="61">
        <f>G94*AP94</f>
      </c>
      <c r="BJ94" s="61">
        <f>G94*H94</f>
      </c>
      <c r="BK94" s="64" t="s">
        <v>66</v>
      </c>
      <c r="BL94" s="61" t="n">
        <v>96</v>
      </c>
      <c r="BW94" s="61" t="n">
        <v>21</v>
      </c>
      <c r="BX94" s="16" t="s">
        <v>224</v>
      </c>
    </row>
    <row r="95">
      <c r="A95" s="10" t="s">
        <v>225</v>
      </c>
      <c r="B95" s="11" t="s">
        <v>54</v>
      </c>
      <c r="C95" s="11" t="s">
        <v>226</v>
      </c>
      <c r="D95" s="16" t="s">
        <v>227</v>
      </c>
      <c r="E95" s="11"/>
      <c r="F95" s="11" t="s">
        <v>61</v>
      </c>
      <c r="G95" s="61" t="n">
        <v>9.6</v>
      </c>
      <c r="H95" s="62" t="n">
        <v>0</v>
      </c>
      <c r="I95" s="61">
        <f>ROUND(G95*AO95,2)</f>
      </c>
      <c r="J95" s="61">
        <f>ROUND(G95*AP95,2)</f>
      </c>
      <c r="K95" s="61">
        <f>ROUND(G95*H95,2)</f>
      </c>
      <c r="L95" s="61" t="n">
        <v>0.00092</v>
      </c>
      <c r="M95" s="61" t="n">
        <v>0.02792</v>
      </c>
      <c r="N95" s="61">
        <f>G95*M95</f>
      </c>
      <c r="O95" s="63" t="s">
        <v>62</v>
      </c>
      <c r="Z95" s="61">
        <f>ROUND(IF(AQ95="5",BJ95,0),2)</f>
      </c>
      <c r="AB95" s="61">
        <f>ROUND(IF(AQ95="1",BH95,0),2)</f>
      </c>
      <c r="AC95" s="61">
        <f>ROUND(IF(AQ95="1",BI95,0),2)</f>
      </c>
      <c r="AD95" s="61">
        <f>ROUND(IF(AQ95="7",BH95,0),2)</f>
      </c>
      <c r="AE95" s="61">
        <f>ROUND(IF(AQ95="7",BI95,0),2)</f>
      </c>
      <c r="AF95" s="61">
        <f>ROUND(IF(AQ95="2",BH95,0),2)</f>
      </c>
      <c r="AG95" s="61">
        <f>ROUND(IF(AQ95="2",BI95,0),2)</f>
      </c>
      <c r="AH95" s="61">
        <f>ROUND(IF(AQ95="0",BJ95,0),2)</f>
      </c>
      <c r="AI95" s="34" t="s">
        <v>54</v>
      </c>
      <c r="AJ95" s="61">
        <f>IF(AN95=0,K95,0)</f>
      </c>
      <c r="AK95" s="61">
        <f>IF(AN95=12,K95,0)</f>
      </c>
      <c r="AL95" s="61">
        <f>IF(AN95=21,K95,0)</f>
      </c>
      <c r="AN95" s="61" t="n">
        <v>21</v>
      </c>
      <c r="AO95" s="61">
        <f>H95*0.151370225</f>
      </c>
      <c r="AP95" s="61">
        <f>H95*(1-0.151370225)</f>
      </c>
      <c r="AQ95" s="64" t="s">
        <v>58</v>
      </c>
      <c r="AV95" s="61">
        <f>ROUND(AW95+AX95,2)</f>
      </c>
      <c r="AW95" s="61">
        <f>ROUND(G95*AO95,2)</f>
      </c>
      <c r="AX95" s="61">
        <f>ROUND(G95*AP95,2)</f>
      </c>
      <c r="AY95" s="64" t="s">
        <v>214</v>
      </c>
      <c r="AZ95" s="64" t="s">
        <v>195</v>
      </c>
      <c r="BA95" s="34" t="s">
        <v>65</v>
      </c>
      <c r="BC95" s="61">
        <f>AW95+AX95</f>
      </c>
      <c r="BD95" s="61">
        <f>H95/(100-BE95)*100</f>
      </c>
      <c r="BE95" s="61" t="n">
        <v>0</v>
      </c>
      <c r="BF95" s="61">
        <f>N95</f>
      </c>
      <c r="BH95" s="61">
        <f>G95*AO95</f>
      </c>
      <c r="BI95" s="61">
        <f>G95*AP95</f>
      </c>
      <c r="BJ95" s="61">
        <f>G95*H95</f>
      </c>
      <c r="BK95" s="64" t="s">
        <v>66</v>
      </c>
      <c r="BL95" s="61" t="n">
        <v>96</v>
      </c>
      <c r="BW95" s="61" t="n">
        <v>21</v>
      </c>
      <c r="BX95" s="16" t="s">
        <v>227</v>
      </c>
    </row>
    <row r="96" customHeight="true" ht="13.5">
      <c r="A96" s="65"/>
      <c r="C96" s="70" t="s">
        <v>71</v>
      </c>
      <c r="D96" s="71" t="s">
        <v>228</v>
      </c>
      <c r="E96" s="72"/>
      <c r="F96" s="72"/>
      <c r="G96" s="72"/>
      <c r="H96" s="73"/>
      <c r="I96" s="72"/>
      <c r="J96" s="72"/>
      <c r="K96" s="72"/>
      <c r="L96" s="72"/>
      <c r="M96" s="72"/>
      <c r="N96" s="72"/>
      <c r="O96" s="74"/>
    </row>
    <row r="97">
      <c r="A97" s="65"/>
      <c r="D97" s="66" t="s">
        <v>229</v>
      </c>
      <c r="E97" s="67" t="s">
        <v>53</v>
      </c>
      <c r="G97" s="68" t="n">
        <v>9.6</v>
      </c>
      <c r="O97" s="69"/>
    </row>
    <row r="98">
      <c r="A98" s="10" t="s">
        <v>230</v>
      </c>
      <c r="B98" s="11" t="s">
        <v>54</v>
      </c>
      <c r="C98" s="11" t="s">
        <v>231</v>
      </c>
      <c r="D98" s="16" t="s">
        <v>232</v>
      </c>
      <c r="E98" s="11"/>
      <c r="F98" s="11" t="s">
        <v>61</v>
      </c>
      <c r="G98" s="61" t="n">
        <v>8</v>
      </c>
      <c r="H98" s="62" t="n">
        <v>0</v>
      </c>
      <c r="I98" s="61">
        <f>ROUND(G98*AO98,2)</f>
      </c>
      <c r="J98" s="61">
        <f>ROUND(G98*AP98,2)</f>
      </c>
      <c r="K98" s="61">
        <f>ROUND(G98*H98,2)</f>
      </c>
      <c r="L98" s="61" t="n">
        <v>0.001</v>
      </c>
      <c r="M98" s="61" t="n">
        <v>0.068</v>
      </c>
      <c r="N98" s="61">
        <f>G98*M98</f>
      </c>
      <c r="O98" s="63" t="s">
        <v>62</v>
      </c>
      <c r="Z98" s="61">
        <f>ROUND(IF(AQ98="5",BJ98,0),2)</f>
      </c>
      <c r="AB98" s="61">
        <f>ROUND(IF(AQ98="1",BH98,0),2)</f>
      </c>
      <c r="AC98" s="61">
        <f>ROUND(IF(AQ98="1",BI98,0),2)</f>
      </c>
      <c r="AD98" s="61">
        <f>ROUND(IF(AQ98="7",BH98,0),2)</f>
      </c>
      <c r="AE98" s="61">
        <f>ROUND(IF(AQ98="7",BI98,0),2)</f>
      </c>
      <c r="AF98" s="61">
        <f>ROUND(IF(AQ98="2",BH98,0),2)</f>
      </c>
      <c r="AG98" s="61">
        <f>ROUND(IF(AQ98="2",BI98,0),2)</f>
      </c>
      <c r="AH98" s="61">
        <f>ROUND(IF(AQ98="0",BJ98,0),2)</f>
      </c>
      <c r="AI98" s="34" t="s">
        <v>54</v>
      </c>
      <c r="AJ98" s="61">
        <f>IF(AN98=0,K98,0)</f>
      </c>
      <c r="AK98" s="61">
        <f>IF(AN98=12,K98,0)</f>
      </c>
      <c r="AL98" s="61">
        <f>IF(AN98=21,K98,0)</f>
      </c>
      <c r="AN98" s="61" t="n">
        <v>21</v>
      </c>
      <c r="AO98" s="61">
        <f>H98*0.088512469</f>
      </c>
      <c r="AP98" s="61">
        <f>H98*(1-0.088512469)</f>
      </c>
      <c r="AQ98" s="64" t="s">
        <v>58</v>
      </c>
      <c r="AV98" s="61">
        <f>ROUND(AW98+AX98,2)</f>
      </c>
      <c r="AW98" s="61">
        <f>ROUND(G98*AO98,2)</f>
      </c>
      <c r="AX98" s="61">
        <f>ROUND(G98*AP98,2)</f>
      </c>
      <c r="AY98" s="64" t="s">
        <v>214</v>
      </c>
      <c r="AZ98" s="64" t="s">
        <v>195</v>
      </c>
      <c r="BA98" s="34" t="s">
        <v>65</v>
      </c>
      <c r="BC98" s="61">
        <f>AW98+AX98</f>
      </c>
      <c r="BD98" s="61">
        <f>H98/(100-BE98)*100</f>
      </c>
      <c r="BE98" s="61" t="n">
        <v>0</v>
      </c>
      <c r="BF98" s="61">
        <f>N98</f>
      </c>
      <c r="BH98" s="61">
        <f>G98*AO98</f>
      </c>
      <c r="BI98" s="61">
        <f>G98*AP98</f>
      </c>
      <c r="BJ98" s="61">
        <f>G98*H98</f>
      </c>
      <c r="BK98" s="64" t="s">
        <v>66</v>
      </c>
      <c r="BL98" s="61" t="n">
        <v>96</v>
      </c>
      <c r="BW98" s="61" t="n">
        <v>21</v>
      </c>
      <c r="BX98" s="16" t="s">
        <v>232</v>
      </c>
    </row>
    <row r="99">
      <c r="A99" s="65"/>
      <c r="D99" s="66" t="s">
        <v>233</v>
      </c>
      <c r="E99" s="67" t="s">
        <v>53</v>
      </c>
      <c r="G99" s="68" t="n">
        <v>8</v>
      </c>
      <c r="O99" s="69"/>
    </row>
    <row r="100">
      <c r="A100" s="55" t="s">
        <v>53</v>
      </c>
      <c r="B100" s="56" t="s">
        <v>54</v>
      </c>
      <c r="C100" s="56" t="s">
        <v>234</v>
      </c>
      <c r="D100" s="57" t="s">
        <v>235</v>
      </c>
      <c r="E100" s="56"/>
      <c r="F100" s="58" t="s">
        <v>4</v>
      </c>
      <c r="G100" s="58" t="s">
        <v>4</v>
      </c>
      <c r="H100" s="59" t="s">
        <v>4</v>
      </c>
      <c r="I100" s="2">
        <f>SUM(I101:I101)</f>
      </c>
      <c r="J100" s="2">
        <f>SUM(J101:J101)</f>
      </c>
      <c r="K100" s="2">
        <f>SUM(K101:K101)</f>
      </c>
      <c r="L100" s="34" t="s">
        <v>53</v>
      </c>
      <c r="M100" s="34" t="s">
        <v>53</v>
      </c>
      <c r="N100" s="2">
        <f>SUM(N101:N101)</f>
      </c>
      <c r="O100" s="60" t="s">
        <v>53</v>
      </c>
      <c r="AI100" s="34" t="s">
        <v>54</v>
      </c>
      <c r="AS100" s="2">
        <f>SUM(AJ101:AJ101)</f>
      </c>
      <c r="AT100" s="2">
        <f>SUM(AK101:AK101)</f>
      </c>
      <c r="AU100" s="2">
        <f>SUM(AL101:AL101)</f>
      </c>
    </row>
    <row r="101">
      <c r="A101" s="10" t="s">
        <v>236</v>
      </c>
      <c r="B101" s="11" t="s">
        <v>54</v>
      </c>
      <c r="C101" s="11" t="s">
        <v>237</v>
      </c>
      <c r="D101" s="16" t="s">
        <v>238</v>
      </c>
      <c r="E101" s="11"/>
      <c r="F101" s="11" t="s">
        <v>61</v>
      </c>
      <c r="G101" s="61" t="n">
        <v>12</v>
      </c>
      <c r="H101" s="62" t="n">
        <v>0</v>
      </c>
      <c r="I101" s="61">
        <f>ROUND(G101*AO101,2)</f>
      </c>
      <c r="J101" s="61">
        <f>ROUND(G101*AP101,2)</f>
      </c>
      <c r="K101" s="61">
        <f>ROUND(G101*H101,2)</f>
      </c>
      <c r="L101" s="61" t="n">
        <v>0</v>
      </c>
      <c r="M101" s="61" t="n">
        <v>0.059</v>
      </c>
      <c r="N101" s="61">
        <f>G101*M101</f>
      </c>
      <c r="O101" s="63" t="s">
        <v>62</v>
      </c>
      <c r="Z101" s="61">
        <f>ROUND(IF(AQ101="5",BJ101,0),2)</f>
      </c>
      <c r="AB101" s="61">
        <f>ROUND(IF(AQ101="1",BH101,0),2)</f>
      </c>
      <c r="AC101" s="61">
        <f>ROUND(IF(AQ101="1",BI101,0),2)</f>
      </c>
      <c r="AD101" s="61">
        <f>ROUND(IF(AQ101="7",BH101,0),2)</f>
      </c>
      <c r="AE101" s="61">
        <f>ROUND(IF(AQ101="7",BI101,0),2)</f>
      </c>
      <c r="AF101" s="61">
        <f>ROUND(IF(AQ101="2",BH101,0),2)</f>
      </c>
      <c r="AG101" s="61">
        <f>ROUND(IF(AQ101="2",BI101,0),2)</f>
      </c>
      <c r="AH101" s="61">
        <f>ROUND(IF(AQ101="0",BJ101,0),2)</f>
      </c>
      <c r="AI101" s="34" t="s">
        <v>54</v>
      </c>
      <c r="AJ101" s="61">
        <f>IF(AN101=0,K101,0)</f>
      </c>
      <c r="AK101" s="61">
        <f>IF(AN101=12,K101,0)</f>
      </c>
      <c r="AL101" s="61">
        <f>IF(AN101=21,K101,0)</f>
      </c>
      <c r="AN101" s="61" t="n">
        <v>21</v>
      </c>
      <c r="AO101" s="61">
        <f>H101*0</f>
      </c>
      <c r="AP101" s="61">
        <f>H101*(1-0)</f>
      </c>
      <c r="AQ101" s="64" t="s">
        <v>58</v>
      </c>
      <c r="AV101" s="61">
        <f>ROUND(AW101+AX101,2)</f>
      </c>
      <c r="AW101" s="61">
        <f>ROUND(G101*AO101,2)</f>
      </c>
      <c r="AX101" s="61">
        <f>ROUND(G101*AP101,2)</f>
      </c>
      <c r="AY101" s="64" t="s">
        <v>239</v>
      </c>
      <c r="AZ101" s="64" t="s">
        <v>195</v>
      </c>
      <c r="BA101" s="34" t="s">
        <v>65</v>
      </c>
      <c r="BC101" s="61">
        <f>AW101+AX101</f>
      </c>
      <c r="BD101" s="61">
        <f>H101/(100-BE101)*100</f>
      </c>
      <c r="BE101" s="61" t="n">
        <v>0</v>
      </c>
      <c r="BF101" s="61">
        <f>N101</f>
      </c>
      <c r="BH101" s="61">
        <f>G101*AO101</f>
      </c>
      <c r="BI101" s="61">
        <f>G101*AP101</f>
      </c>
      <c r="BJ101" s="61">
        <f>G101*H101</f>
      </c>
      <c r="BK101" s="64" t="s">
        <v>66</v>
      </c>
      <c r="BL101" s="61" t="n">
        <v>97</v>
      </c>
      <c r="BW101" s="61" t="n">
        <v>21</v>
      </c>
      <c r="BX101" s="16" t="s">
        <v>238</v>
      </c>
    </row>
    <row r="102">
      <c r="A102" s="65"/>
      <c r="D102" s="66" t="s">
        <v>240</v>
      </c>
      <c r="E102" s="67" t="s">
        <v>53</v>
      </c>
      <c r="G102" s="68" t="n">
        <v>12</v>
      </c>
      <c r="O102" s="69"/>
    </row>
    <row r="103" customHeight="true" ht="13.5">
      <c r="A103" s="65"/>
      <c r="C103" s="75" t="s">
        <v>90</v>
      </c>
      <c r="D103" s="76" t="s">
        <v>241</v>
      </c>
      <c r="E103" s="77"/>
      <c r="F103" s="77"/>
      <c r="G103" s="77"/>
      <c r="H103" s="78"/>
      <c r="I103" s="77"/>
      <c r="J103" s="77"/>
      <c r="K103" s="77"/>
      <c r="L103" s="77"/>
      <c r="M103" s="77"/>
      <c r="N103" s="77"/>
      <c r="O103" s="79"/>
    </row>
    <row r="104">
      <c r="A104" s="55" t="s">
        <v>53</v>
      </c>
      <c r="B104" s="56" t="s">
        <v>54</v>
      </c>
      <c r="C104" s="56" t="s">
        <v>242</v>
      </c>
      <c r="D104" s="57" t="s">
        <v>243</v>
      </c>
      <c r="E104" s="56"/>
      <c r="F104" s="58" t="s">
        <v>4</v>
      </c>
      <c r="G104" s="58" t="s">
        <v>4</v>
      </c>
      <c r="H104" s="59" t="s">
        <v>4</v>
      </c>
      <c r="I104" s="2">
        <f>SUM(I105:I105)</f>
      </c>
      <c r="J104" s="2">
        <f>SUM(J105:J105)</f>
      </c>
      <c r="K104" s="2">
        <f>SUM(K105:K105)</f>
      </c>
      <c r="L104" s="34" t="s">
        <v>53</v>
      </c>
      <c r="M104" s="34" t="s">
        <v>53</v>
      </c>
      <c r="N104" s="2">
        <f>SUM(N105:N105)</f>
      </c>
      <c r="O104" s="60" t="s">
        <v>53</v>
      </c>
      <c r="AI104" s="34" t="s">
        <v>54</v>
      </c>
      <c r="AS104" s="2">
        <f>SUM(AJ105:AJ105)</f>
      </c>
      <c r="AT104" s="2">
        <f>SUM(AK105:AK105)</f>
      </c>
      <c r="AU104" s="2">
        <f>SUM(AL105:AL105)</f>
      </c>
    </row>
    <row r="105">
      <c r="A105" s="10" t="s">
        <v>244</v>
      </c>
      <c r="B105" s="11" t="s">
        <v>54</v>
      </c>
      <c r="C105" s="11" t="s">
        <v>245</v>
      </c>
      <c r="D105" s="16" t="s">
        <v>246</v>
      </c>
      <c r="E105" s="11"/>
      <c r="F105" s="11" t="s">
        <v>247</v>
      </c>
      <c r="G105" s="61" t="n">
        <v>1.93</v>
      </c>
      <c r="H105" s="62" t="n">
        <v>0</v>
      </c>
      <c r="I105" s="61">
        <f>ROUND(G105*AO105,2)</f>
      </c>
      <c r="J105" s="61">
        <f>ROUND(G105*AP105,2)</f>
      </c>
      <c r="K105" s="61">
        <f>ROUND(G105*H105,2)</f>
      </c>
      <c r="L105" s="61" t="n">
        <v>0</v>
      </c>
      <c r="M105" s="61" t="n">
        <v>0</v>
      </c>
      <c r="N105" s="61">
        <f>G105*M105</f>
      </c>
      <c r="O105" s="63" t="s">
        <v>62</v>
      </c>
      <c r="Z105" s="61">
        <f>ROUND(IF(AQ105="5",BJ105,0),2)</f>
      </c>
      <c r="AB105" s="61">
        <f>ROUND(IF(AQ105="1",BH105,0),2)</f>
      </c>
      <c r="AC105" s="61">
        <f>ROUND(IF(AQ105="1",BI105,0),2)</f>
      </c>
      <c r="AD105" s="61">
        <f>ROUND(IF(AQ105="7",BH105,0),2)</f>
      </c>
      <c r="AE105" s="61">
        <f>ROUND(IF(AQ105="7",BI105,0),2)</f>
      </c>
      <c r="AF105" s="61">
        <f>ROUND(IF(AQ105="2",BH105,0),2)</f>
      </c>
      <c r="AG105" s="61">
        <f>ROUND(IF(AQ105="2",BI105,0),2)</f>
      </c>
      <c r="AH105" s="61">
        <f>ROUND(IF(AQ105="0",BJ105,0),2)</f>
      </c>
      <c r="AI105" s="34" t="s">
        <v>54</v>
      </c>
      <c r="AJ105" s="61">
        <f>IF(AN105=0,K105,0)</f>
      </c>
      <c r="AK105" s="61">
        <f>IF(AN105=12,K105,0)</f>
      </c>
      <c r="AL105" s="61">
        <f>IF(AN105=21,K105,0)</f>
      </c>
      <c r="AN105" s="61" t="n">
        <v>21</v>
      </c>
      <c r="AO105" s="61">
        <f>H105*0</f>
      </c>
      <c r="AP105" s="61">
        <f>H105*(1-0)</f>
      </c>
      <c r="AQ105" s="64" t="s">
        <v>85</v>
      </c>
      <c r="AV105" s="61">
        <f>ROUND(AW105+AX105,2)</f>
      </c>
      <c r="AW105" s="61">
        <f>ROUND(G105*AO105,2)</f>
      </c>
      <c r="AX105" s="61">
        <f>ROUND(G105*AP105,2)</f>
      </c>
      <c r="AY105" s="64" t="s">
        <v>248</v>
      </c>
      <c r="AZ105" s="64" t="s">
        <v>195</v>
      </c>
      <c r="BA105" s="34" t="s">
        <v>65</v>
      </c>
      <c r="BC105" s="61">
        <f>AW105+AX105</f>
      </c>
      <c r="BD105" s="61">
        <f>H105/(100-BE105)*100</f>
      </c>
      <c r="BE105" s="61" t="n">
        <v>0</v>
      </c>
      <c r="BF105" s="61">
        <f>N105</f>
      </c>
      <c r="BH105" s="61">
        <f>G105*AO105</f>
      </c>
      <c r="BI105" s="61">
        <f>G105*AP105</f>
      </c>
      <c r="BJ105" s="61">
        <f>G105*H105</f>
      </c>
      <c r="BK105" s="64" t="s">
        <v>66</v>
      </c>
      <c r="BL105" s="61"/>
      <c r="BW105" s="61" t="n">
        <v>21</v>
      </c>
      <c r="BX105" s="16" t="s">
        <v>246</v>
      </c>
    </row>
    <row r="106">
      <c r="A106" s="65"/>
      <c r="D106" s="66" t="s">
        <v>249</v>
      </c>
      <c r="E106" s="67" t="s">
        <v>53</v>
      </c>
      <c r="G106" s="68" t="n">
        <v>1.93</v>
      </c>
      <c r="O106" s="69"/>
    </row>
    <row r="107">
      <c r="A107" s="55" t="s">
        <v>53</v>
      </c>
      <c r="B107" s="56" t="s">
        <v>54</v>
      </c>
      <c r="C107" s="56" t="s">
        <v>250</v>
      </c>
      <c r="D107" s="57" t="s">
        <v>251</v>
      </c>
      <c r="E107" s="56"/>
      <c r="F107" s="58" t="s">
        <v>4</v>
      </c>
      <c r="G107" s="58" t="s">
        <v>4</v>
      </c>
      <c r="H107" s="59" t="s">
        <v>4</v>
      </c>
      <c r="I107" s="2">
        <f>SUM(I108:I113)</f>
      </c>
      <c r="J107" s="2">
        <f>SUM(J108:J113)</f>
      </c>
      <c r="K107" s="2">
        <f>SUM(K108:K113)</f>
      </c>
      <c r="L107" s="34" t="s">
        <v>53</v>
      </c>
      <c r="M107" s="34" t="s">
        <v>53</v>
      </c>
      <c r="N107" s="2">
        <f>SUM(N108:N113)</f>
      </c>
      <c r="O107" s="60" t="s">
        <v>53</v>
      </c>
      <c r="AI107" s="34" t="s">
        <v>54</v>
      </c>
      <c r="AS107" s="2">
        <f>SUM(AJ108:AJ113)</f>
      </c>
      <c r="AT107" s="2">
        <f>SUM(AK108:AK113)</f>
      </c>
      <c r="AU107" s="2">
        <f>SUM(AL108:AL113)</f>
      </c>
    </row>
    <row r="108">
      <c r="A108" s="10" t="s">
        <v>252</v>
      </c>
      <c r="B108" s="11" t="s">
        <v>54</v>
      </c>
      <c r="C108" s="11" t="s">
        <v>253</v>
      </c>
      <c r="D108" s="16" t="s">
        <v>254</v>
      </c>
      <c r="E108" s="11"/>
      <c r="F108" s="11" t="s">
        <v>247</v>
      </c>
      <c r="G108" s="61" t="n">
        <v>1.96</v>
      </c>
      <c r="H108" s="62" t="n">
        <v>0</v>
      </c>
      <c r="I108" s="61">
        <f>ROUND(G108*AO108,2)</f>
      </c>
      <c r="J108" s="61">
        <f>ROUND(G108*AP108,2)</f>
      </c>
      <c r="K108" s="61">
        <f>ROUND(G108*H108,2)</f>
      </c>
      <c r="L108" s="61" t="n">
        <v>0</v>
      </c>
      <c r="M108" s="61" t="n">
        <v>0</v>
      </c>
      <c r="N108" s="61">
        <f>G108*M108</f>
      </c>
      <c r="O108" s="63" t="s">
        <v>62</v>
      </c>
      <c r="Z108" s="61">
        <f>ROUND(IF(AQ108="5",BJ108,0),2)</f>
      </c>
      <c r="AB108" s="61">
        <f>ROUND(IF(AQ108="1",BH108,0),2)</f>
      </c>
      <c r="AC108" s="61">
        <f>ROUND(IF(AQ108="1",BI108,0),2)</f>
      </c>
      <c r="AD108" s="61">
        <f>ROUND(IF(AQ108="7",BH108,0),2)</f>
      </c>
      <c r="AE108" s="61">
        <f>ROUND(IF(AQ108="7",BI108,0),2)</f>
      </c>
      <c r="AF108" s="61">
        <f>ROUND(IF(AQ108="2",BH108,0),2)</f>
      </c>
      <c r="AG108" s="61">
        <f>ROUND(IF(AQ108="2",BI108,0),2)</f>
      </c>
      <c r="AH108" s="61">
        <f>ROUND(IF(AQ108="0",BJ108,0),2)</f>
      </c>
      <c r="AI108" s="34" t="s">
        <v>54</v>
      </c>
      <c r="AJ108" s="61">
        <f>IF(AN108=0,K108,0)</f>
      </c>
      <c r="AK108" s="61">
        <f>IF(AN108=12,K108,0)</f>
      </c>
      <c r="AL108" s="61">
        <f>IF(AN108=21,K108,0)</f>
      </c>
      <c r="AN108" s="61" t="n">
        <v>21</v>
      </c>
      <c r="AO108" s="61">
        <f>H108*0</f>
      </c>
      <c r="AP108" s="61">
        <f>H108*(1-0)</f>
      </c>
      <c r="AQ108" s="64" t="s">
        <v>85</v>
      </c>
      <c r="AV108" s="61">
        <f>ROUND(AW108+AX108,2)</f>
      </c>
      <c r="AW108" s="61">
        <f>ROUND(G108*AO108,2)</f>
      </c>
      <c r="AX108" s="61">
        <f>ROUND(G108*AP108,2)</f>
      </c>
      <c r="AY108" s="64" t="s">
        <v>255</v>
      </c>
      <c r="AZ108" s="64" t="s">
        <v>195</v>
      </c>
      <c r="BA108" s="34" t="s">
        <v>65</v>
      </c>
      <c r="BC108" s="61">
        <f>AW108+AX108</f>
      </c>
      <c r="BD108" s="61">
        <f>H108/(100-BE108)*100</f>
      </c>
      <c r="BE108" s="61" t="n">
        <v>0</v>
      </c>
      <c r="BF108" s="61">
        <f>N108</f>
      </c>
      <c r="BH108" s="61">
        <f>G108*AO108</f>
      </c>
      <c r="BI108" s="61">
        <f>G108*AP108</f>
      </c>
      <c r="BJ108" s="61">
        <f>G108*H108</f>
      </c>
      <c r="BK108" s="64" t="s">
        <v>66</v>
      </c>
      <c r="BL108" s="61"/>
      <c r="BW108" s="61" t="n">
        <v>21</v>
      </c>
      <c r="BX108" s="16" t="s">
        <v>254</v>
      </c>
    </row>
    <row r="109">
      <c r="A109" s="10" t="s">
        <v>256</v>
      </c>
      <c r="B109" s="11" t="s">
        <v>54</v>
      </c>
      <c r="C109" s="11" t="s">
        <v>257</v>
      </c>
      <c r="D109" s="16" t="s">
        <v>258</v>
      </c>
      <c r="E109" s="11"/>
      <c r="F109" s="11" t="s">
        <v>247</v>
      </c>
      <c r="G109" s="61" t="n">
        <v>27.44</v>
      </c>
      <c r="H109" s="62" t="n">
        <v>0</v>
      </c>
      <c r="I109" s="61">
        <f>ROUND(G109*AO109,2)</f>
      </c>
      <c r="J109" s="61">
        <f>ROUND(G109*AP109,2)</f>
      </c>
      <c r="K109" s="61">
        <f>ROUND(G109*H109,2)</f>
      </c>
      <c r="L109" s="61" t="n">
        <v>0</v>
      </c>
      <c r="M109" s="61" t="n">
        <v>0</v>
      </c>
      <c r="N109" s="61">
        <f>G109*M109</f>
      </c>
      <c r="O109" s="63" t="s">
        <v>62</v>
      </c>
      <c r="Z109" s="61">
        <f>ROUND(IF(AQ109="5",BJ109,0),2)</f>
      </c>
      <c r="AB109" s="61">
        <f>ROUND(IF(AQ109="1",BH109,0),2)</f>
      </c>
      <c r="AC109" s="61">
        <f>ROUND(IF(AQ109="1",BI109,0),2)</f>
      </c>
      <c r="AD109" s="61">
        <f>ROUND(IF(AQ109="7",BH109,0),2)</f>
      </c>
      <c r="AE109" s="61">
        <f>ROUND(IF(AQ109="7",BI109,0),2)</f>
      </c>
      <c r="AF109" s="61">
        <f>ROUND(IF(AQ109="2",BH109,0),2)</f>
      </c>
      <c r="AG109" s="61">
        <f>ROUND(IF(AQ109="2",BI109,0),2)</f>
      </c>
      <c r="AH109" s="61">
        <f>ROUND(IF(AQ109="0",BJ109,0),2)</f>
      </c>
      <c r="AI109" s="34" t="s">
        <v>54</v>
      </c>
      <c r="AJ109" s="61">
        <f>IF(AN109=0,K109,0)</f>
      </c>
      <c r="AK109" s="61">
        <f>IF(AN109=12,K109,0)</f>
      </c>
      <c r="AL109" s="61">
        <f>IF(AN109=21,K109,0)</f>
      </c>
      <c r="AN109" s="61" t="n">
        <v>21</v>
      </c>
      <c r="AO109" s="61">
        <f>H109*0</f>
      </c>
      <c r="AP109" s="61">
        <f>H109*(1-0)</f>
      </c>
      <c r="AQ109" s="64" t="s">
        <v>85</v>
      </c>
      <c r="AV109" s="61">
        <f>ROUND(AW109+AX109,2)</f>
      </c>
      <c r="AW109" s="61">
        <f>ROUND(G109*AO109,2)</f>
      </c>
      <c r="AX109" s="61">
        <f>ROUND(G109*AP109,2)</f>
      </c>
      <c r="AY109" s="64" t="s">
        <v>255</v>
      </c>
      <c r="AZ109" s="64" t="s">
        <v>195</v>
      </c>
      <c r="BA109" s="34" t="s">
        <v>65</v>
      </c>
      <c r="BC109" s="61">
        <f>AW109+AX109</f>
      </c>
      <c r="BD109" s="61">
        <f>H109/(100-BE109)*100</f>
      </c>
      <c r="BE109" s="61" t="n">
        <v>0</v>
      </c>
      <c r="BF109" s="61">
        <f>N109</f>
      </c>
      <c r="BH109" s="61">
        <f>G109*AO109</f>
      </c>
      <c r="BI109" s="61">
        <f>G109*AP109</f>
      </c>
      <c r="BJ109" s="61">
        <f>G109*H109</f>
      </c>
      <c r="BK109" s="64" t="s">
        <v>66</v>
      </c>
      <c r="BL109" s="61"/>
      <c r="BW109" s="61" t="n">
        <v>21</v>
      </c>
      <c r="BX109" s="16" t="s">
        <v>258</v>
      </c>
    </row>
    <row r="110">
      <c r="A110" s="65"/>
      <c r="D110" s="66" t="s">
        <v>259</v>
      </c>
      <c r="E110" s="67" t="s">
        <v>53</v>
      </c>
      <c r="G110" s="68" t="n">
        <v>27.44</v>
      </c>
      <c r="O110" s="69"/>
    </row>
    <row r="111">
      <c r="A111" s="10" t="s">
        <v>260</v>
      </c>
      <c r="B111" s="11" t="s">
        <v>54</v>
      </c>
      <c r="C111" s="11" t="s">
        <v>261</v>
      </c>
      <c r="D111" s="16" t="s">
        <v>262</v>
      </c>
      <c r="E111" s="11"/>
      <c r="F111" s="11" t="s">
        <v>247</v>
      </c>
      <c r="G111" s="61" t="n">
        <v>1.96</v>
      </c>
      <c r="H111" s="62" t="n">
        <v>0</v>
      </c>
      <c r="I111" s="61">
        <f>ROUND(G111*AO111,2)</f>
      </c>
      <c r="J111" s="61">
        <f>ROUND(G111*AP111,2)</f>
      </c>
      <c r="K111" s="61">
        <f>ROUND(G111*H111,2)</f>
      </c>
      <c r="L111" s="61" t="n">
        <v>0</v>
      </c>
      <c r="M111" s="61" t="n">
        <v>0</v>
      </c>
      <c r="N111" s="61">
        <f>G111*M111</f>
      </c>
      <c r="O111" s="63" t="s">
        <v>62</v>
      </c>
      <c r="Z111" s="61">
        <f>ROUND(IF(AQ111="5",BJ111,0),2)</f>
      </c>
      <c r="AB111" s="61">
        <f>ROUND(IF(AQ111="1",BH111,0),2)</f>
      </c>
      <c r="AC111" s="61">
        <f>ROUND(IF(AQ111="1",BI111,0),2)</f>
      </c>
      <c r="AD111" s="61">
        <f>ROUND(IF(AQ111="7",BH111,0),2)</f>
      </c>
      <c r="AE111" s="61">
        <f>ROUND(IF(AQ111="7",BI111,0),2)</f>
      </c>
      <c r="AF111" s="61">
        <f>ROUND(IF(AQ111="2",BH111,0),2)</f>
      </c>
      <c r="AG111" s="61">
        <f>ROUND(IF(AQ111="2",BI111,0),2)</f>
      </c>
      <c r="AH111" s="61">
        <f>ROUND(IF(AQ111="0",BJ111,0),2)</f>
      </c>
      <c r="AI111" s="34" t="s">
        <v>54</v>
      </c>
      <c r="AJ111" s="61">
        <f>IF(AN111=0,K111,0)</f>
      </c>
      <c r="AK111" s="61">
        <f>IF(AN111=12,K111,0)</f>
      </c>
      <c r="AL111" s="61">
        <f>IF(AN111=21,K111,0)</f>
      </c>
      <c r="AN111" s="61" t="n">
        <v>21</v>
      </c>
      <c r="AO111" s="61">
        <f>H111*0</f>
      </c>
      <c r="AP111" s="61">
        <f>H111*(1-0)</f>
      </c>
      <c r="AQ111" s="64" t="s">
        <v>85</v>
      </c>
      <c r="AV111" s="61">
        <f>ROUND(AW111+AX111,2)</f>
      </c>
      <c r="AW111" s="61">
        <f>ROUND(G111*AO111,2)</f>
      </c>
      <c r="AX111" s="61">
        <f>ROUND(G111*AP111,2)</f>
      </c>
      <c r="AY111" s="64" t="s">
        <v>255</v>
      </c>
      <c r="AZ111" s="64" t="s">
        <v>195</v>
      </c>
      <c r="BA111" s="34" t="s">
        <v>65</v>
      </c>
      <c r="BC111" s="61">
        <f>AW111+AX111</f>
      </c>
      <c r="BD111" s="61">
        <f>H111/(100-BE111)*100</f>
      </c>
      <c r="BE111" s="61" t="n">
        <v>0</v>
      </c>
      <c r="BF111" s="61">
        <f>N111</f>
      </c>
      <c r="BH111" s="61">
        <f>G111*AO111</f>
      </c>
      <c r="BI111" s="61">
        <f>G111*AP111</f>
      </c>
      <c r="BJ111" s="61">
        <f>G111*H111</f>
      </c>
      <c r="BK111" s="64" t="s">
        <v>66</v>
      </c>
      <c r="BL111" s="61"/>
      <c r="BW111" s="61" t="n">
        <v>21</v>
      </c>
      <c r="BX111" s="16" t="s">
        <v>262</v>
      </c>
    </row>
    <row r="112">
      <c r="A112" s="10" t="s">
        <v>263</v>
      </c>
      <c r="B112" s="11" t="s">
        <v>54</v>
      </c>
      <c r="C112" s="11" t="s">
        <v>264</v>
      </c>
      <c r="D112" s="16" t="s">
        <v>265</v>
      </c>
      <c r="E112" s="11"/>
      <c r="F112" s="11" t="s">
        <v>247</v>
      </c>
      <c r="G112" s="61" t="n">
        <v>0.82</v>
      </c>
      <c r="H112" s="62" t="n">
        <v>0</v>
      </c>
      <c r="I112" s="61">
        <f>ROUND(G112*AO112,2)</f>
      </c>
      <c r="J112" s="61">
        <f>ROUND(G112*AP112,2)</f>
      </c>
      <c r="K112" s="61">
        <f>ROUND(G112*H112,2)</f>
      </c>
      <c r="L112" s="61" t="n">
        <v>0</v>
      </c>
      <c r="M112" s="61" t="n">
        <v>0</v>
      </c>
      <c r="N112" s="61">
        <f>G112*M112</f>
      </c>
      <c r="O112" s="63" t="s">
        <v>62</v>
      </c>
      <c r="Z112" s="61">
        <f>ROUND(IF(AQ112="5",BJ112,0),2)</f>
      </c>
      <c r="AB112" s="61">
        <f>ROUND(IF(AQ112="1",BH112,0),2)</f>
      </c>
      <c r="AC112" s="61">
        <f>ROUND(IF(AQ112="1",BI112,0),2)</f>
      </c>
      <c r="AD112" s="61">
        <f>ROUND(IF(AQ112="7",BH112,0),2)</f>
      </c>
      <c r="AE112" s="61">
        <f>ROUND(IF(AQ112="7",BI112,0),2)</f>
      </c>
      <c r="AF112" s="61">
        <f>ROUND(IF(AQ112="2",BH112,0),2)</f>
      </c>
      <c r="AG112" s="61">
        <f>ROUND(IF(AQ112="2",BI112,0),2)</f>
      </c>
      <c r="AH112" s="61">
        <f>ROUND(IF(AQ112="0",BJ112,0),2)</f>
      </c>
      <c r="AI112" s="34" t="s">
        <v>54</v>
      </c>
      <c r="AJ112" s="61">
        <f>IF(AN112=0,K112,0)</f>
      </c>
      <c r="AK112" s="61">
        <f>IF(AN112=12,K112,0)</f>
      </c>
      <c r="AL112" s="61">
        <f>IF(AN112=21,K112,0)</f>
      </c>
      <c r="AN112" s="61" t="n">
        <v>21</v>
      </c>
      <c r="AO112" s="61">
        <f>H112*0</f>
      </c>
      <c r="AP112" s="61">
        <f>H112*(1-0)</f>
      </c>
      <c r="AQ112" s="64" t="s">
        <v>85</v>
      </c>
      <c r="AV112" s="61">
        <f>ROUND(AW112+AX112,2)</f>
      </c>
      <c r="AW112" s="61">
        <f>ROUND(G112*AO112,2)</f>
      </c>
      <c r="AX112" s="61">
        <f>ROUND(G112*AP112,2)</f>
      </c>
      <c r="AY112" s="64" t="s">
        <v>255</v>
      </c>
      <c r="AZ112" s="64" t="s">
        <v>195</v>
      </c>
      <c r="BA112" s="34" t="s">
        <v>65</v>
      </c>
      <c r="BC112" s="61">
        <f>AW112+AX112</f>
      </c>
      <c r="BD112" s="61">
        <f>H112/(100-BE112)*100</f>
      </c>
      <c r="BE112" s="61" t="n">
        <v>0</v>
      </c>
      <c r="BF112" s="61">
        <f>N112</f>
      </c>
      <c r="BH112" s="61">
        <f>G112*AO112</f>
      </c>
      <c r="BI112" s="61">
        <f>G112*AP112</f>
      </c>
      <c r="BJ112" s="61">
        <f>G112*H112</f>
      </c>
      <c r="BK112" s="64" t="s">
        <v>66</v>
      </c>
      <c r="BL112" s="61"/>
      <c r="BW112" s="61" t="n">
        <v>21</v>
      </c>
      <c r="BX112" s="16" t="s">
        <v>265</v>
      </c>
    </row>
    <row r="113" ht="24.75">
      <c r="A113" s="10" t="s">
        <v>266</v>
      </c>
      <c r="B113" s="11" t="s">
        <v>54</v>
      </c>
      <c r="C113" s="11" t="s">
        <v>267</v>
      </c>
      <c r="D113" s="16" t="s">
        <v>268</v>
      </c>
      <c r="E113" s="11"/>
      <c r="F113" s="11" t="s">
        <v>247</v>
      </c>
      <c r="G113" s="61" t="n">
        <v>1.14</v>
      </c>
      <c r="H113" s="62" t="n">
        <v>0</v>
      </c>
      <c r="I113" s="61">
        <f>ROUND(G113*AO113,2)</f>
      </c>
      <c r="J113" s="61">
        <f>ROUND(G113*AP113,2)</f>
      </c>
      <c r="K113" s="61">
        <f>ROUND(G113*H113,2)</f>
      </c>
      <c r="L113" s="61" t="n">
        <v>0</v>
      </c>
      <c r="M113" s="61" t="n">
        <v>0</v>
      </c>
      <c r="N113" s="61">
        <f>G113*M113</f>
      </c>
      <c r="O113" s="63" t="s">
        <v>62</v>
      </c>
      <c r="Z113" s="61">
        <f>ROUND(IF(AQ113="5",BJ113,0),2)</f>
      </c>
      <c r="AB113" s="61">
        <f>ROUND(IF(AQ113="1",BH113,0),2)</f>
      </c>
      <c r="AC113" s="61">
        <f>ROUND(IF(AQ113="1",BI113,0),2)</f>
      </c>
      <c r="AD113" s="61">
        <f>ROUND(IF(AQ113="7",BH113,0),2)</f>
      </c>
      <c r="AE113" s="61">
        <f>ROUND(IF(AQ113="7",BI113,0),2)</f>
      </c>
      <c r="AF113" s="61">
        <f>ROUND(IF(AQ113="2",BH113,0),2)</f>
      </c>
      <c r="AG113" s="61">
        <f>ROUND(IF(AQ113="2",BI113,0),2)</f>
      </c>
      <c r="AH113" s="61">
        <f>ROUND(IF(AQ113="0",BJ113,0),2)</f>
      </c>
      <c r="AI113" s="34" t="s">
        <v>54</v>
      </c>
      <c r="AJ113" s="61">
        <f>IF(AN113=0,K113,0)</f>
      </c>
      <c r="AK113" s="61">
        <f>IF(AN113=12,K113,0)</f>
      </c>
      <c r="AL113" s="61">
        <f>IF(AN113=21,K113,0)</f>
      </c>
      <c r="AN113" s="61" t="n">
        <v>21</v>
      </c>
      <c r="AO113" s="61">
        <f>H113*0</f>
      </c>
      <c r="AP113" s="61">
        <f>H113*(1-0)</f>
      </c>
      <c r="AQ113" s="64" t="s">
        <v>85</v>
      </c>
      <c r="AV113" s="61">
        <f>ROUND(AW113+AX113,2)</f>
      </c>
      <c r="AW113" s="61">
        <f>ROUND(G113*AO113,2)</f>
      </c>
      <c r="AX113" s="61">
        <f>ROUND(G113*AP113,2)</f>
      </c>
      <c r="AY113" s="64" t="s">
        <v>255</v>
      </c>
      <c r="AZ113" s="64" t="s">
        <v>195</v>
      </c>
      <c r="BA113" s="34" t="s">
        <v>65</v>
      </c>
      <c r="BC113" s="61">
        <f>AW113+AX113</f>
      </c>
      <c r="BD113" s="61">
        <f>H113/(100-BE113)*100</f>
      </c>
      <c r="BE113" s="61" t="n">
        <v>0</v>
      </c>
      <c r="BF113" s="61">
        <f>N113</f>
      </c>
      <c r="BH113" s="61">
        <f>G113*AO113</f>
      </c>
      <c r="BI113" s="61">
        <f>G113*AP113</f>
      </c>
      <c r="BJ113" s="61">
        <f>G113*H113</f>
      </c>
      <c r="BK113" s="64" t="s">
        <v>66</v>
      </c>
      <c r="BL113" s="61"/>
      <c r="BW113" s="61" t="n">
        <v>21</v>
      </c>
      <c r="BX113" s="16" t="s">
        <v>268</v>
      </c>
    </row>
    <row r="114">
      <c r="A114" s="55" t="s">
        <v>53</v>
      </c>
      <c r="B114" s="56" t="s">
        <v>54</v>
      </c>
      <c r="C114" s="56" t="s">
        <v>269</v>
      </c>
      <c r="D114" s="57" t="s">
        <v>270</v>
      </c>
      <c r="E114" s="56"/>
      <c r="F114" s="58" t="s">
        <v>4</v>
      </c>
      <c r="G114" s="58" t="s">
        <v>4</v>
      </c>
      <c r="H114" s="59" t="s">
        <v>4</v>
      </c>
      <c r="I114" s="2">
        <f>SUM(I115:I117)</f>
      </c>
      <c r="J114" s="2">
        <f>SUM(J115:J117)</f>
      </c>
      <c r="K114" s="2">
        <f>SUM(K115:K117)</f>
      </c>
      <c r="L114" s="34" t="s">
        <v>53</v>
      </c>
      <c r="M114" s="34" t="s">
        <v>53</v>
      </c>
      <c r="N114" s="2">
        <f>SUM(N115:N117)</f>
      </c>
      <c r="O114" s="60" t="s">
        <v>53</v>
      </c>
      <c r="AI114" s="34" t="s">
        <v>54</v>
      </c>
      <c r="AS114" s="2">
        <f>SUM(AJ115:AJ117)</f>
      </c>
      <c r="AT114" s="2">
        <f>SUM(AK115:AK117)</f>
      </c>
      <c r="AU114" s="2">
        <f>SUM(AL115:AL117)</f>
      </c>
    </row>
    <row r="115">
      <c r="A115" s="10" t="s">
        <v>271</v>
      </c>
      <c r="B115" s="11" t="s">
        <v>54</v>
      </c>
      <c r="C115" s="11" t="s">
        <v>272</v>
      </c>
      <c r="D115" s="16" t="s">
        <v>273</v>
      </c>
      <c r="E115" s="11"/>
      <c r="F115" s="11" t="s">
        <v>124</v>
      </c>
      <c r="G115" s="61" t="n">
        <v>3</v>
      </c>
      <c r="H115" s="62" t="n">
        <v>0</v>
      </c>
      <c r="I115" s="61">
        <f>ROUND(G115*AO115,2)</f>
      </c>
      <c r="J115" s="61">
        <f>ROUND(G115*AP115,2)</f>
      </c>
      <c r="K115" s="61">
        <f>ROUND(G115*H115,2)</f>
      </c>
      <c r="L115" s="61" t="n">
        <v>0.085</v>
      </c>
      <c r="M115" s="61" t="n">
        <v>0.085</v>
      </c>
      <c r="N115" s="61">
        <f>G115*M115</f>
      </c>
      <c r="O115" s="63" t="s">
        <v>62</v>
      </c>
      <c r="Z115" s="61">
        <f>ROUND(IF(AQ115="5",BJ115,0),2)</f>
      </c>
      <c r="AB115" s="61">
        <f>ROUND(IF(AQ115="1",BH115,0),2)</f>
      </c>
      <c r="AC115" s="61">
        <f>ROUND(IF(AQ115="1",BI115,0),2)</f>
      </c>
      <c r="AD115" s="61">
        <f>ROUND(IF(AQ115="7",BH115,0),2)</f>
      </c>
      <c r="AE115" s="61">
        <f>ROUND(IF(AQ115="7",BI115,0),2)</f>
      </c>
      <c r="AF115" s="61">
        <f>ROUND(IF(AQ115="2",BH115,0),2)</f>
      </c>
      <c r="AG115" s="61">
        <f>ROUND(IF(AQ115="2",BI115,0),2)</f>
      </c>
      <c r="AH115" s="61">
        <f>ROUND(IF(AQ115="0",BJ115,0),2)</f>
      </c>
      <c r="AI115" s="34" t="s">
        <v>54</v>
      </c>
      <c r="AJ115" s="61">
        <f>IF(AN115=0,K115,0)</f>
      </c>
      <c r="AK115" s="61">
        <f>IF(AN115=12,K115,0)</f>
      </c>
      <c r="AL115" s="61">
        <f>IF(AN115=21,K115,0)</f>
      </c>
      <c r="AN115" s="61" t="n">
        <v>21</v>
      </c>
      <c r="AO115" s="61">
        <f>H115*1</f>
      </c>
      <c r="AP115" s="61">
        <f>H115*(1-1)</f>
      </c>
      <c r="AQ115" s="64" t="s">
        <v>274</v>
      </c>
      <c r="AV115" s="61">
        <f>ROUND(AW115+AX115,2)</f>
      </c>
      <c r="AW115" s="61">
        <f>ROUND(G115*AO115,2)</f>
      </c>
      <c r="AX115" s="61">
        <f>ROUND(G115*AP115,2)</f>
      </c>
      <c r="AY115" s="64" t="s">
        <v>275</v>
      </c>
      <c r="AZ115" s="64" t="s">
        <v>276</v>
      </c>
      <c r="BA115" s="34" t="s">
        <v>65</v>
      </c>
      <c r="BC115" s="61">
        <f>AW115+AX115</f>
      </c>
      <c r="BD115" s="61">
        <f>H115/(100-BE115)*100</f>
      </c>
      <c r="BE115" s="61" t="n">
        <v>0</v>
      </c>
      <c r="BF115" s="61">
        <f>N115</f>
      </c>
      <c r="BH115" s="61">
        <f>G115*AO115</f>
      </c>
      <c r="BI115" s="61">
        <f>G115*AP115</f>
      </c>
      <c r="BJ115" s="61">
        <f>G115*H115</f>
      </c>
      <c r="BK115" s="64" t="s">
        <v>269</v>
      </c>
      <c r="BL115" s="61"/>
      <c r="BW115" s="61" t="n">
        <v>21</v>
      </c>
      <c r="BX115" s="16" t="s">
        <v>273</v>
      </c>
    </row>
    <row r="116" customHeight="true" ht="121.5">
      <c r="A116" s="65"/>
      <c r="C116" s="75" t="s">
        <v>90</v>
      </c>
      <c r="D116" s="76" t="s">
        <v>277</v>
      </c>
      <c r="E116" s="77"/>
      <c r="F116" s="77"/>
      <c r="G116" s="77"/>
      <c r="H116" s="78"/>
      <c r="I116" s="77"/>
      <c r="J116" s="77"/>
      <c r="K116" s="77"/>
      <c r="L116" s="77"/>
      <c r="M116" s="77"/>
      <c r="N116" s="77"/>
      <c r="O116" s="79"/>
    </row>
    <row r="117">
      <c r="A117" s="10" t="s">
        <v>278</v>
      </c>
      <c r="B117" s="11" t="s">
        <v>54</v>
      </c>
      <c r="C117" s="11" t="s">
        <v>279</v>
      </c>
      <c r="D117" s="16" t="s">
        <v>280</v>
      </c>
      <c r="E117" s="11"/>
      <c r="F117" s="11" t="s">
        <v>124</v>
      </c>
      <c r="G117" s="61" t="n">
        <v>2</v>
      </c>
      <c r="H117" s="62" t="n">
        <v>0</v>
      </c>
      <c r="I117" s="61">
        <f>ROUND(G117*AO117,2)</f>
      </c>
      <c r="J117" s="61">
        <f>ROUND(G117*AP117,2)</f>
      </c>
      <c r="K117" s="61">
        <f>ROUND(G117*H117,2)</f>
      </c>
      <c r="L117" s="61" t="n">
        <v>0.10333</v>
      </c>
      <c r="M117" s="61" t="n">
        <v>0.10333</v>
      </c>
      <c r="N117" s="61">
        <f>G117*M117</f>
      </c>
      <c r="O117" s="63" t="s">
        <v>62</v>
      </c>
      <c r="Z117" s="61">
        <f>ROUND(IF(AQ117="5",BJ117,0),2)</f>
      </c>
      <c r="AB117" s="61">
        <f>ROUND(IF(AQ117="1",BH117,0),2)</f>
      </c>
      <c r="AC117" s="61">
        <f>ROUND(IF(AQ117="1",BI117,0),2)</f>
      </c>
      <c r="AD117" s="61">
        <f>ROUND(IF(AQ117="7",BH117,0),2)</f>
      </c>
      <c r="AE117" s="61">
        <f>ROUND(IF(AQ117="7",BI117,0),2)</f>
      </c>
      <c r="AF117" s="61">
        <f>ROUND(IF(AQ117="2",BH117,0),2)</f>
      </c>
      <c r="AG117" s="61">
        <f>ROUND(IF(AQ117="2",BI117,0),2)</f>
      </c>
      <c r="AH117" s="61">
        <f>ROUND(IF(AQ117="0",BJ117,0),2)</f>
      </c>
      <c r="AI117" s="34" t="s">
        <v>54</v>
      </c>
      <c r="AJ117" s="61">
        <f>IF(AN117=0,K117,0)</f>
      </c>
      <c r="AK117" s="61">
        <f>IF(AN117=12,K117,0)</f>
      </c>
      <c r="AL117" s="61">
        <f>IF(AN117=21,K117,0)</f>
      </c>
      <c r="AN117" s="61" t="n">
        <v>21</v>
      </c>
      <c r="AO117" s="61">
        <f>H117*1</f>
      </c>
      <c r="AP117" s="61">
        <f>H117*(1-1)</f>
      </c>
      <c r="AQ117" s="64" t="s">
        <v>274</v>
      </c>
      <c r="AV117" s="61">
        <f>ROUND(AW117+AX117,2)</f>
      </c>
      <c r="AW117" s="61">
        <f>ROUND(G117*AO117,2)</f>
      </c>
      <c r="AX117" s="61">
        <f>ROUND(G117*AP117,2)</f>
      </c>
      <c r="AY117" s="64" t="s">
        <v>275</v>
      </c>
      <c r="AZ117" s="64" t="s">
        <v>276</v>
      </c>
      <c r="BA117" s="34" t="s">
        <v>65</v>
      </c>
      <c r="BC117" s="61">
        <f>AW117+AX117</f>
      </c>
      <c r="BD117" s="61">
        <f>H117/(100-BE117)*100</f>
      </c>
      <c r="BE117" s="61" t="n">
        <v>0</v>
      </c>
      <c r="BF117" s="61">
        <f>N117</f>
      </c>
      <c r="BH117" s="61">
        <f>G117*AO117</f>
      </c>
      <c r="BI117" s="61">
        <f>G117*AP117</f>
      </c>
      <c r="BJ117" s="61">
        <f>G117*H117</f>
      </c>
      <c r="BK117" s="64" t="s">
        <v>269</v>
      </c>
      <c r="BL117" s="61"/>
      <c r="BW117" s="61" t="n">
        <v>21</v>
      </c>
      <c r="BX117" s="16" t="s">
        <v>280</v>
      </c>
    </row>
    <row r="118" customHeight="true" ht="148.5">
      <c r="A118" s="65"/>
      <c r="C118" s="75" t="s">
        <v>90</v>
      </c>
      <c r="D118" s="76" t="s">
        <v>281</v>
      </c>
      <c r="E118" s="77"/>
      <c r="F118" s="77"/>
      <c r="G118" s="77"/>
      <c r="H118" s="78"/>
      <c r="I118" s="77"/>
      <c r="J118" s="77"/>
      <c r="K118" s="77"/>
      <c r="L118" s="77"/>
      <c r="M118" s="77"/>
      <c r="N118" s="77"/>
      <c r="O118" s="79"/>
    </row>
    <row r="119">
      <c r="A119" s="55" t="s">
        <v>53</v>
      </c>
      <c r="B119" s="56" t="s">
        <v>282</v>
      </c>
      <c r="C119" s="56" t="s">
        <v>53</v>
      </c>
      <c r="D119" s="57" t="s">
        <v>283</v>
      </c>
      <c r="E119" s="56"/>
      <c r="F119" s="58" t="s">
        <v>4</v>
      </c>
      <c r="G119" s="58" t="s">
        <v>4</v>
      </c>
      <c r="H119" s="59" t="s">
        <v>4</v>
      </c>
      <c r="I119" s="2">
        <f>I120</f>
      </c>
      <c r="J119" s="2">
        <f>J120</f>
      </c>
      <c r="K119" s="2">
        <f>K120</f>
      </c>
      <c r="L119" s="34" t="s">
        <v>53</v>
      </c>
      <c r="M119" s="34" t="s">
        <v>53</v>
      </c>
      <c r="N119" s="2">
        <f>N120</f>
      </c>
      <c r="O119" s="60" t="s">
        <v>53</v>
      </c>
    </row>
    <row r="120">
      <c r="A120" s="55" t="s">
        <v>53</v>
      </c>
      <c r="B120" s="56" t="s">
        <v>282</v>
      </c>
      <c r="C120" s="56" t="s">
        <v>284</v>
      </c>
      <c r="D120" s="57" t="s">
        <v>285</v>
      </c>
      <c r="E120" s="56"/>
      <c r="F120" s="58" t="s">
        <v>4</v>
      </c>
      <c r="G120" s="58" t="s">
        <v>4</v>
      </c>
      <c r="H120" s="59" t="s">
        <v>4</v>
      </c>
      <c r="I120" s="2">
        <f>SUM(I121:I135)</f>
      </c>
      <c r="J120" s="2">
        <f>SUM(J121:J135)</f>
      </c>
      <c r="K120" s="2">
        <f>SUM(K121:K135)</f>
      </c>
      <c r="L120" s="34" t="s">
        <v>53</v>
      </c>
      <c r="M120" s="34" t="s">
        <v>53</v>
      </c>
      <c r="N120" s="2">
        <f>SUM(N121:N135)</f>
      </c>
      <c r="O120" s="60" t="s">
        <v>53</v>
      </c>
      <c r="AI120" s="34" t="s">
        <v>282</v>
      </c>
      <c r="AS120" s="2">
        <f>SUM(AJ121:AJ135)</f>
      </c>
      <c r="AT120" s="2">
        <f>SUM(AK121:AK135)</f>
      </c>
      <c r="AU120" s="2">
        <f>SUM(AL121:AL135)</f>
      </c>
    </row>
    <row r="121">
      <c r="A121" s="10" t="s">
        <v>286</v>
      </c>
      <c r="B121" s="11" t="s">
        <v>282</v>
      </c>
      <c r="C121" s="11" t="s">
        <v>287</v>
      </c>
      <c r="D121" s="16" t="s">
        <v>288</v>
      </c>
      <c r="E121" s="11"/>
      <c r="F121" s="11" t="s">
        <v>289</v>
      </c>
      <c r="G121" s="61" t="n">
        <v>1</v>
      </c>
      <c r="H121" s="62" t="n">
        <v>0</v>
      </c>
      <c r="I121" s="61">
        <f>ROUND(G121*AO121,2)</f>
      </c>
      <c r="J121" s="61">
        <f>ROUND(G121*AP121,2)</f>
      </c>
      <c r="K121" s="61">
        <f>ROUND(G121*H121,2)</f>
      </c>
      <c r="L121" s="61" t="n">
        <v>0</v>
      </c>
      <c r="M121" s="61" t="n">
        <v>0</v>
      </c>
      <c r="N121" s="61">
        <f>G121*M121</f>
      </c>
      <c r="O121" s="63" t="s">
        <v>290</v>
      </c>
      <c r="Z121" s="61">
        <f>ROUND(IF(AQ121="5",BJ121,0),2)</f>
      </c>
      <c r="AB121" s="61">
        <f>ROUND(IF(AQ121="1",BH121,0),2)</f>
      </c>
      <c r="AC121" s="61">
        <f>ROUND(IF(AQ121="1",BI121,0),2)</f>
      </c>
      <c r="AD121" s="61">
        <f>ROUND(IF(AQ121="7",BH121,0),2)</f>
      </c>
      <c r="AE121" s="61">
        <f>ROUND(IF(AQ121="7",BI121,0),2)</f>
      </c>
      <c r="AF121" s="61">
        <f>ROUND(IF(AQ121="2",BH121,0),2)</f>
      </c>
      <c r="AG121" s="61">
        <f>ROUND(IF(AQ121="2",BI121,0),2)</f>
      </c>
      <c r="AH121" s="61">
        <f>ROUND(IF(AQ121="0",BJ121,0),2)</f>
      </c>
      <c r="AI121" s="34" t="s">
        <v>282</v>
      </c>
      <c r="AJ121" s="61">
        <f>IF(AN121=0,K121,0)</f>
      </c>
      <c r="AK121" s="61">
        <f>IF(AN121=12,K121,0)</f>
      </c>
      <c r="AL121" s="61">
        <f>IF(AN121=21,K121,0)</f>
      </c>
      <c r="AN121" s="61" t="n">
        <v>21</v>
      </c>
      <c r="AO121" s="61">
        <f>H121*0</f>
      </c>
      <c r="AP121" s="61">
        <f>H121*(1-0)</f>
      </c>
      <c r="AQ121" s="64" t="s">
        <v>58</v>
      </c>
      <c r="AV121" s="61">
        <f>ROUND(AW121+AX121,2)</f>
      </c>
      <c r="AW121" s="61">
        <f>ROUND(G121*AO121,2)</f>
      </c>
      <c r="AX121" s="61">
        <f>ROUND(G121*AP121,2)</f>
      </c>
      <c r="AY121" s="64" t="s">
        <v>291</v>
      </c>
      <c r="AZ121" s="64" t="s">
        <v>292</v>
      </c>
      <c r="BA121" s="34" t="s">
        <v>293</v>
      </c>
      <c r="BC121" s="61">
        <f>AW121+AX121</f>
      </c>
      <c r="BD121" s="61">
        <f>H121/(100-BE121)*100</f>
      </c>
      <c r="BE121" s="61" t="n">
        <v>0</v>
      </c>
      <c r="BF121" s="61">
        <f>N121</f>
      </c>
      <c r="BH121" s="61">
        <f>G121*AO121</f>
      </c>
      <c r="BI121" s="61">
        <f>G121*AP121</f>
      </c>
      <c r="BJ121" s="61">
        <f>G121*H121</f>
      </c>
      <c r="BK121" s="64" t="s">
        <v>66</v>
      </c>
      <c r="BL121" s="61"/>
      <c r="BW121" s="61" t="n">
        <v>21</v>
      </c>
      <c r="BX121" s="16" t="s">
        <v>288</v>
      </c>
    </row>
    <row r="122" customHeight="true" ht="27">
      <c r="A122" s="65"/>
      <c r="C122" s="75" t="s">
        <v>90</v>
      </c>
      <c r="D122" s="76" t="s">
        <v>294</v>
      </c>
      <c r="E122" s="77"/>
      <c r="F122" s="77"/>
      <c r="G122" s="77"/>
      <c r="H122" s="78"/>
      <c r="I122" s="77"/>
      <c r="J122" s="77"/>
      <c r="K122" s="77"/>
      <c r="L122" s="77"/>
      <c r="M122" s="77"/>
      <c r="N122" s="77"/>
      <c r="O122" s="79"/>
    </row>
    <row r="123">
      <c r="A123" s="10" t="s">
        <v>295</v>
      </c>
      <c r="B123" s="11" t="s">
        <v>282</v>
      </c>
      <c r="C123" s="11" t="s">
        <v>287</v>
      </c>
      <c r="D123" s="16" t="s">
        <v>296</v>
      </c>
      <c r="E123" s="11"/>
      <c r="F123" s="11" t="s">
        <v>289</v>
      </c>
      <c r="G123" s="61" t="n">
        <v>1</v>
      </c>
      <c r="H123" s="62" t="n">
        <v>0</v>
      </c>
      <c r="I123" s="61">
        <f>ROUND(G123*AO123,2)</f>
      </c>
      <c r="J123" s="61">
        <f>ROUND(G123*AP123,2)</f>
      </c>
      <c r="K123" s="61">
        <f>ROUND(G123*H123,2)</f>
      </c>
      <c r="L123" s="61" t="n">
        <v>0</v>
      </c>
      <c r="M123" s="61" t="n">
        <v>0</v>
      </c>
      <c r="N123" s="61">
        <f>G123*M123</f>
      </c>
      <c r="O123" s="63" t="s">
        <v>290</v>
      </c>
      <c r="Z123" s="61">
        <f>ROUND(IF(AQ123="5",BJ123,0),2)</f>
      </c>
      <c r="AB123" s="61">
        <f>ROUND(IF(AQ123="1",BH123,0),2)</f>
      </c>
      <c r="AC123" s="61">
        <f>ROUND(IF(AQ123="1",BI123,0),2)</f>
      </c>
      <c r="AD123" s="61">
        <f>ROUND(IF(AQ123="7",BH123,0),2)</f>
      </c>
      <c r="AE123" s="61">
        <f>ROUND(IF(AQ123="7",BI123,0),2)</f>
      </c>
      <c r="AF123" s="61">
        <f>ROUND(IF(AQ123="2",BH123,0),2)</f>
      </c>
      <c r="AG123" s="61">
        <f>ROUND(IF(AQ123="2",BI123,0),2)</f>
      </c>
      <c r="AH123" s="61">
        <f>ROUND(IF(AQ123="0",BJ123,0),2)</f>
      </c>
      <c r="AI123" s="34" t="s">
        <v>282</v>
      </c>
      <c r="AJ123" s="61">
        <f>IF(AN123=0,K123,0)</f>
      </c>
      <c r="AK123" s="61">
        <f>IF(AN123=12,K123,0)</f>
      </c>
      <c r="AL123" s="61">
        <f>IF(AN123=21,K123,0)</f>
      </c>
      <c r="AN123" s="61" t="n">
        <v>21</v>
      </c>
      <c r="AO123" s="61">
        <f>H123*0</f>
      </c>
      <c r="AP123" s="61">
        <f>H123*(1-0)</f>
      </c>
      <c r="AQ123" s="64" t="s">
        <v>58</v>
      </c>
      <c r="AV123" s="61">
        <f>ROUND(AW123+AX123,2)</f>
      </c>
      <c r="AW123" s="61">
        <f>ROUND(G123*AO123,2)</f>
      </c>
      <c r="AX123" s="61">
        <f>ROUND(G123*AP123,2)</f>
      </c>
      <c r="AY123" s="64" t="s">
        <v>291</v>
      </c>
      <c r="AZ123" s="64" t="s">
        <v>292</v>
      </c>
      <c r="BA123" s="34" t="s">
        <v>293</v>
      </c>
      <c r="BC123" s="61">
        <f>AW123+AX123</f>
      </c>
      <c r="BD123" s="61">
        <f>H123/(100-BE123)*100</f>
      </c>
      <c r="BE123" s="61" t="n">
        <v>0</v>
      </c>
      <c r="BF123" s="61">
        <f>N123</f>
      </c>
      <c r="BH123" s="61">
        <f>G123*AO123</f>
      </c>
      <c r="BI123" s="61">
        <f>G123*AP123</f>
      </c>
      <c r="BJ123" s="61">
        <f>G123*H123</f>
      </c>
      <c r="BK123" s="64" t="s">
        <v>66</v>
      </c>
      <c r="BL123" s="61"/>
      <c r="BW123" s="61" t="n">
        <v>21</v>
      </c>
      <c r="BX123" s="16" t="s">
        <v>296</v>
      </c>
    </row>
    <row r="124" customHeight="true" ht="13.5">
      <c r="A124" s="65"/>
      <c r="C124" s="75" t="s">
        <v>90</v>
      </c>
      <c r="D124" s="76" t="s">
        <v>297</v>
      </c>
      <c r="E124" s="77"/>
      <c r="F124" s="77"/>
      <c r="G124" s="77"/>
      <c r="H124" s="78"/>
      <c r="I124" s="77"/>
      <c r="J124" s="77"/>
      <c r="K124" s="77"/>
      <c r="L124" s="77"/>
      <c r="M124" s="77"/>
      <c r="N124" s="77"/>
      <c r="O124" s="79"/>
    </row>
    <row r="125">
      <c r="A125" s="10" t="s">
        <v>298</v>
      </c>
      <c r="B125" s="11" t="s">
        <v>282</v>
      </c>
      <c r="C125" s="11" t="s">
        <v>287</v>
      </c>
      <c r="D125" s="16" t="s">
        <v>299</v>
      </c>
      <c r="E125" s="11"/>
      <c r="F125" s="11" t="s">
        <v>289</v>
      </c>
      <c r="G125" s="61" t="n">
        <v>1</v>
      </c>
      <c r="H125" s="62" t="n">
        <v>0</v>
      </c>
      <c r="I125" s="61">
        <f>ROUND(G125*AO125,2)</f>
      </c>
      <c r="J125" s="61">
        <f>ROUND(G125*AP125,2)</f>
      </c>
      <c r="K125" s="61">
        <f>ROUND(G125*H125,2)</f>
      </c>
      <c r="L125" s="61" t="n">
        <v>0</v>
      </c>
      <c r="M125" s="61" t="n">
        <v>0</v>
      </c>
      <c r="N125" s="61">
        <f>G125*M125</f>
      </c>
      <c r="O125" s="63" t="s">
        <v>290</v>
      </c>
      <c r="Z125" s="61">
        <f>ROUND(IF(AQ125="5",BJ125,0),2)</f>
      </c>
      <c r="AB125" s="61">
        <f>ROUND(IF(AQ125="1",BH125,0),2)</f>
      </c>
      <c r="AC125" s="61">
        <f>ROUND(IF(AQ125="1",BI125,0),2)</f>
      </c>
      <c r="AD125" s="61">
        <f>ROUND(IF(AQ125="7",BH125,0),2)</f>
      </c>
      <c r="AE125" s="61">
        <f>ROUND(IF(AQ125="7",BI125,0),2)</f>
      </c>
      <c r="AF125" s="61">
        <f>ROUND(IF(AQ125="2",BH125,0),2)</f>
      </c>
      <c r="AG125" s="61">
        <f>ROUND(IF(AQ125="2",BI125,0),2)</f>
      </c>
      <c r="AH125" s="61">
        <f>ROUND(IF(AQ125="0",BJ125,0),2)</f>
      </c>
      <c r="AI125" s="34" t="s">
        <v>282</v>
      </c>
      <c r="AJ125" s="61">
        <f>IF(AN125=0,K125,0)</f>
      </c>
      <c r="AK125" s="61">
        <f>IF(AN125=12,K125,0)</f>
      </c>
      <c r="AL125" s="61">
        <f>IF(AN125=21,K125,0)</f>
      </c>
      <c r="AN125" s="61" t="n">
        <v>21</v>
      </c>
      <c r="AO125" s="61">
        <f>H125*0</f>
      </c>
      <c r="AP125" s="61">
        <f>H125*(1-0)</f>
      </c>
      <c r="AQ125" s="64" t="s">
        <v>58</v>
      </c>
      <c r="AV125" s="61">
        <f>ROUND(AW125+AX125,2)</f>
      </c>
      <c r="AW125" s="61">
        <f>ROUND(G125*AO125,2)</f>
      </c>
      <c r="AX125" s="61">
        <f>ROUND(G125*AP125,2)</f>
      </c>
      <c r="AY125" s="64" t="s">
        <v>291</v>
      </c>
      <c r="AZ125" s="64" t="s">
        <v>292</v>
      </c>
      <c r="BA125" s="34" t="s">
        <v>293</v>
      </c>
      <c r="BC125" s="61">
        <f>AW125+AX125</f>
      </c>
      <c r="BD125" s="61">
        <f>H125/(100-BE125)*100</f>
      </c>
      <c r="BE125" s="61" t="n">
        <v>0</v>
      </c>
      <c r="BF125" s="61">
        <f>N125</f>
      </c>
      <c r="BH125" s="61">
        <f>G125*AO125</f>
      </c>
      <c r="BI125" s="61">
        <f>G125*AP125</f>
      </c>
      <c r="BJ125" s="61">
        <f>G125*H125</f>
      </c>
      <c r="BK125" s="64" t="s">
        <v>66</v>
      </c>
      <c r="BL125" s="61"/>
      <c r="BW125" s="61" t="n">
        <v>21</v>
      </c>
      <c r="BX125" s="16" t="s">
        <v>299</v>
      </c>
    </row>
    <row r="126" customHeight="true" ht="27">
      <c r="A126" s="65"/>
      <c r="C126" s="75" t="s">
        <v>90</v>
      </c>
      <c r="D126" s="76" t="s">
        <v>300</v>
      </c>
      <c r="E126" s="77"/>
      <c r="F126" s="77"/>
      <c r="G126" s="77"/>
      <c r="H126" s="78"/>
      <c r="I126" s="77"/>
      <c r="J126" s="77"/>
      <c r="K126" s="77"/>
      <c r="L126" s="77"/>
      <c r="M126" s="77"/>
      <c r="N126" s="77"/>
      <c r="O126" s="79"/>
    </row>
    <row r="127">
      <c r="A127" s="10" t="s">
        <v>301</v>
      </c>
      <c r="B127" s="11" t="s">
        <v>282</v>
      </c>
      <c r="C127" s="11" t="s">
        <v>287</v>
      </c>
      <c r="D127" s="16" t="s">
        <v>302</v>
      </c>
      <c r="E127" s="11"/>
      <c r="F127" s="11" t="s">
        <v>289</v>
      </c>
      <c r="G127" s="61" t="n">
        <v>1</v>
      </c>
      <c r="H127" s="62" t="n">
        <v>0</v>
      </c>
      <c r="I127" s="61">
        <f>ROUND(G127*AO127,2)</f>
      </c>
      <c r="J127" s="61">
        <f>ROUND(G127*AP127,2)</f>
      </c>
      <c r="K127" s="61">
        <f>ROUND(G127*H127,2)</f>
      </c>
      <c r="L127" s="61" t="n">
        <v>0</v>
      </c>
      <c r="M127" s="61" t="n">
        <v>0</v>
      </c>
      <c r="N127" s="61">
        <f>G127*M127</f>
      </c>
      <c r="O127" s="63" t="s">
        <v>290</v>
      </c>
      <c r="Z127" s="61">
        <f>ROUND(IF(AQ127="5",BJ127,0),2)</f>
      </c>
      <c r="AB127" s="61">
        <f>ROUND(IF(AQ127="1",BH127,0),2)</f>
      </c>
      <c r="AC127" s="61">
        <f>ROUND(IF(AQ127="1",BI127,0),2)</f>
      </c>
      <c r="AD127" s="61">
        <f>ROUND(IF(AQ127="7",BH127,0),2)</f>
      </c>
      <c r="AE127" s="61">
        <f>ROUND(IF(AQ127="7",BI127,0),2)</f>
      </c>
      <c r="AF127" s="61">
        <f>ROUND(IF(AQ127="2",BH127,0),2)</f>
      </c>
      <c r="AG127" s="61">
        <f>ROUND(IF(AQ127="2",BI127,0),2)</f>
      </c>
      <c r="AH127" s="61">
        <f>ROUND(IF(AQ127="0",BJ127,0),2)</f>
      </c>
      <c r="AI127" s="34" t="s">
        <v>282</v>
      </c>
      <c r="AJ127" s="61">
        <f>IF(AN127=0,K127,0)</f>
      </c>
      <c r="AK127" s="61">
        <f>IF(AN127=12,K127,0)</f>
      </c>
      <c r="AL127" s="61">
        <f>IF(AN127=21,K127,0)</f>
      </c>
      <c r="AN127" s="61" t="n">
        <v>21</v>
      </c>
      <c r="AO127" s="61">
        <f>H127*0</f>
      </c>
      <c r="AP127" s="61">
        <f>H127*(1-0)</f>
      </c>
      <c r="AQ127" s="64" t="s">
        <v>58</v>
      </c>
      <c r="AV127" s="61">
        <f>ROUND(AW127+AX127,2)</f>
      </c>
      <c r="AW127" s="61">
        <f>ROUND(G127*AO127,2)</f>
      </c>
      <c r="AX127" s="61">
        <f>ROUND(G127*AP127,2)</f>
      </c>
      <c r="AY127" s="64" t="s">
        <v>291</v>
      </c>
      <c r="AZ127" s="64" t="s">
        <v>292</v>
      </c>
      <c r="BA127" s="34" t="s">
        <v>293</v>
      </c>
      <c r="BC127" s="61">
        <f>AW127+AX127</f>
      </c>
      <c r="BD127" s="61">
        <f>H127/(100-BE127)*100</f>
      </c>
      <c r="BE127" s="61" t="n">
        <v>0</v>
      </c>
      <c r="BF127" s="61">
        <f>N127</f>
      </c>
      <c r="BH127" s="61">
        <f>G127*AO127</f>
      </c>
      <c r="BI127" s="61">
        <f>G127*AP127</f>
      </c>
      <c r="BJ127" s="61">
        <f>G127*H127</f>
      </c>
      <c r="BK127" s="64" t="s">
        <v>66</v>
      </c>
      <c r="BL127" s="61"/>
      <c r="BW127" s="61" t="n">
        <v>21</v>
      </c>
      <c r="BX127" s="16" t="s">
        <v>302</v>
      </c>
    </row>
    <row r="128" customHeight="true" ht="13.5">
      <c r="A128" s="65"/>
      <c r="C128" s="75" t="s">
        <v>90</v>
      </c>
      <c r="D128" s="76" t="s">
        <v>303</v>
      </c>
      <c r="E128" s="77"/>
      <c r="F128" s="77"/>
      <c r="G128" s="77"/>
      <c r="H128" s="78"/>
      <c r="I128" s="77"/>
      <c r="J128" s="77"/>
      <c r="K128" s="77"/>
      <c r="L128" s="77"/>
      <c r="M128" s="77"/>
      <c r="N128" s="77"/>
      <c r="O128" s="79"/>
    </row>
    <row r="129">
      <c r="A129" s="10" t="s">
        <v>304</v>
      </c>
      <c r="B129" s="11" t="s">
        <v>282</v>
      </c>
      <c r="C129" s="11" t="s">
        <v>287</v>
      </c>
      <c r="D129" s="16" t="s">
        <v>305</v>
      </c>
      <c r="E129" s="11"/>
      <c r="F129" s="11" t="s">
        <v>289</v>
      </c>
      <c r="G129" s="61" t="n">
        <v>1</v>
      </c>
      <c r="H129" s="62" t="n">
        <v>0</v>
      </c>
      <c r="I129" s="61">
        <f>ROUND(G129*AO129,2)</f>
      </c>
      <c r="J129" s="61">
        <f>ROUND(G129*AP129,2)</f>
      </c>
      <c r="K129" s="61">
        <f>ROUND(G129*H129,2)</f>
      </c>
      <c r="L129" s="61" t="n">
        <v>0</v>
      </c>
      <c r="M129" s="61" t="n">
        <v>0</v>
      </c>
      <c r="N129" s="61">
        <f>G129*M129</f>
      </c>
      <c r="O129" s="63" t="s">
        <v>290</v>
      </c>
      <c r="Z129" s="61">
        <f>ROUND(IF(AQ129="5",BJ129,0),2)</f>
      </c>
      <c r="AB129" s="61">
        <f>ROUND(IF(AQ129="1",BH129,0),2)</f>
      </c>
      <c r="AC129" s="61">
        <f>ROUND(IF(AQ129="1",BI129,0),2)</f>
      </c>
      <c r="AD129" s="61">
        <f>ROUND(IF(AQ129="7",BH129,0),2)</f>
      </c>
      <c r="AE129" s="61">
        <f>ROUND(IF(AQ129="7",BI129,0),2)</f>
      </c>
      <c r="AF129" s="61">
        <f>ROUND(IF(AQ129="2",BH129,0),2)</f>
      </c>
      <c r="AG129" s="61">
        <f>ROUND(IF(AQ129="2",BI129,0),2)</f>
      </c>
      <c r="AH129" s="61">
        <f>ROUND(IF(AQ129="0",BJ129,0),2)</f>
      </c>
      <c r="AI129" s="34" t="s">
        <v>282</v>
      </c>
      <c r="AJ129" s="61">
        <f>IF(AN129=0,K129,0)</f>
      </c>
      <c r="AK129" s="61">
        <f>IF(AN129=12,K129,0)</f>
      </c>
      <c r="AL129" s="61">
        <f>IF(AN129=21,K129,0)</f>
      </c>
      <c r="AN129" s="61" t="n">
        <v>21</v>
      </c>
      <c r="AO129" s="61">
        <f>H129*0</f>
      </c>
      <c r="AP129" s="61">
        <f>H129*(1-0)</f>
      </c>
      <c r="AQ129" s="64" t="s">
        <v>58</v>
      </c>
      <c r="AV129" s="61">
        <f>ROUND(AW129+AX129,2)</f>
      </c>
      <c r="AW129" s="61">
        <f>ROUND(G129*AO129,2)</f>
      </c>
      <c r="AX129" s="61">
        <f>ROUND(G129*AP129,2)</f>
      </c>
      <c r="AY129" s="64" t="s">
        <v>291</v>
      </c>
      <c r="AZ129" s="64" t="s">
        <v>292</v>
      </c>
      <c r="BA129" s="34" t="s">
        <v>293</v>
      </c>
      <c r="BC129" s="61">
        <f>AW129+AX129</f>
      </c>
      <c r="BD129" s="61">
        <f>H129/(100-BE129)*100</f>
      </c>
      <c r="BE129" s="61" t="n">
        <v>0</v>
      </c>
      <c r="BF129" s="61">
        <f>N129</f>
      </c>
      <c r="BH129" s="61">
        <f>G129*AO129</f>
      </c>
      <c r="BI129" s="61">
        <f>G129*AP129</f>
      </c>
      <c r="BJ129" s="61">
        <f>G129*H129</f>
      </c>
      <c r="BK129" s="64" t="s">
        <v>66</v>
      </c>
      <c r="BL129" s="61"/>
      <c r="BW129" s="61" t="n">
        <v>21</v>
      </c>
      <c r="BX129" s="16" t="s">
        <v>305</v>
      </c>
    </row>
    <row r="130" customHeight="true" ht="13.5">
      <c r="A130" s="65"/>
      <c r="C130" s="75" t="s">
        <v>90</v>
      </c>
      <c r="D130" s="76" t="s">
        <v>306</v>
      </c>
      <c r="E130" s="77"/>
      <c r="F130" s="77"/>
      <c r="G130" s="77"/>
      <c r="H130" s="78"/>
      <c r="I130" s="77"/>
      <c r="J130" s="77"/>
      <c r="K130" s="77"/>
      <c r="L130" s="77"/>
      <c r="M130" s="77"/>
      <c r="N130" s="77"/>
      <c r="O130" s="79"/>
    </row>
    <row r="131">
      <c r="A131" s="10" t="s">
        <v>307</v>
      </c>
      <c r="B131" s="11" t="s">
        <v>282</v>
      </c>
      <c r="C131" s="11" t="s">
        <v>287</v>
      </c>
      <c r="D131" s="16" t="s">
        <v>308</v>
      </c>
      <c r="E131" s="11"/>
      <c r="F131" s="11" t="s">
        <v>289</v>
      </c>
      <c r="G131" s="61" t="n">
        <v>1</v>
      </c>
      <c r="H131" s="62" t="n">
        <v>0</v>
      </c>
      <c r="I131" s="61">
        <f>ROUND(G131*AO131,2)</f>
      </c>
      <c r="J131" s="61">
        <f>ROUND(G131*AP131,2)</f>
      </c>
      <c r="K131" s="61">
        <f>ROUND(G131*H131,2)</f>
      </c>
      <c r="L131" s="61" t="n">
        <v>0</v>
      </c>
      <c r="M131" s="61" t="n">
        <v>0</v>
      </c>
      <c r="N131" s="61">
        <f>G131*M131</f>
      </c>
      <c r="O131" s="63" t="s">
        <v>290</v>
      </c>
      <c r="Z131" s="61">
        <f>ROUND(IF(AQ131="5",BJ131,0),2)</f>
      </c>
      <c r="AB131" s="61">
        <f>ROUND(IF(AQ131="1",BH131,0),2)</f>
      </c>
      <c r="AC131" s="61">
        <f>ROUND(IF(AQ131="1",BI131,0),2)</f>
      </c>
      <c r="AD131" s="61">
        <f>ROUND(IF(AQ131="7",BH131,0),2)</f>
      </c>
      <c r="AE131" s="61">
        <f>ROUND(IF(AQ131="7",BI131,0),2)</f>
      </c>
      <c r="AF131" s="61">
        <f>ROUND(IF(AQ131="2",BH131,0),2)</f>
      </c>
      <c r="AG131" s="61">
        <f>ROUND(IF(AQ131="2",BI131,0),2)</f>
      </c>
      <c r="AH131" s="61">
        <f>ROUND(IF(AQ131="0",BJ131,0),2)</f>
      </c>
      <c r="AI131" s="34" t="s">
        <v>282</v>
      </c>
      <c r="AJ131" s="61">
        <f>IF(AN131=0,K131,0)</f>
      </c>
      <c r="AK131" s="61">
        <f>IF(AN131=12,K131,0)</f>
      </c>
      <c r="AL131" s="61">
        <f>IF(AN131=21,K131,0)</f>
      </c>
      <c r="AN131" s="61" t="n">
        <v>21</v>
      </c>
      <c r="AO131" s="61">
        <f>H131*0</f>
      </c>
      <c r="AP131" s="61">
        <f>H131*(1-0)</f>
      </c>
      <c r="AQ131" s="64" t="s">
        <v>58</v>
      </c>
      <c r="AV131" s="61">
        <f>ROUND(AW131+AX131,2)</f>
      </c>
      <c r="AW131" s="61">
        <f>ROUND(G131*AO131,2)</f>
      </c>
      <c r="AX131" s="61">
        <f>ROUND(G131*AP131,2)</f>
      </c>
      <c r="AY131" s="64" t="s">
        <v>291</v>
      </c>
      <c r="AZ131" s="64" t="s">
        <v>292</v>
      </c>
      <c r="BA131" s="34" t="s">
        <v>293</v>
      </c>
      <c r="BC131" s="61">
        <f>AW131+AX131</f>
      </c>
      <c r="BD131" s="61">
        <f>H131/(100-BE131)*100</f>
      </c>
      <c r="BE131" s="61" t="n">
        <v>0</v>
      </c>
      <c r="BF131" s="61">
        <f>N131</f>
      </c>
      <c r="BH131" s="61">
        <f>G131*AO131</f>
      </c>
      <c r="BI131" s="61">
        <f>G131*AP131</f>
      </c>
      <c r="BJ131" s="61">
        <f>G131*H131</f>
      </c>
      <c r="BK131" s="64" t="s">
        <v>66</v>
      </c>
      <c r="BL131" s="61"/>
      <c r="BW131" s="61" t="n">
        <v>21</v>
      </c>
      <c r="BX131" s="16" t="s">
        <v>308</v>
      </c>
    </row>
    <row r="132" customHeight="true" ht="27">
      <c r="A132" s="65"/>
      <c r="C132" s="75" t="s">
        <v>90</v>
      </c>
      <c r="D132" s="76" t="s">
        <v>309</v>
      </c>
      <c r="E132" s="77"/>
      <c r="F132" s="77"/>
      <c r="G132" s="77"/>
      <c r="H132" s="78"/>
      <c r="I132" s="77"/>
      <c r="J132" s="77"/>
      <c r="K132" s="77"/>
      <c r="L132" s="77"/>
      <c r="M132" s="77"/>
      <c r="N132" s="77"/>
      <c r="O132" s="79"/>
    </row>
    <row r="133">
      <c r="A133" s="10" t="s">
        <v>310</v>
      </c>
      <c r="B133" s="11" t="s">
        <v>282</v>
      </c>
      <c r="C133" s="11" t="s">
        <v>287</v>
      </c>
      <c r="D133" s="16" t="s">
        <v>311</v>
      </c>
      <c r="E133" s="11"/>
      <c r="F133" s="11" t="s">
        <v>289</v>
      </c>
      <c r="G133" s="61" t="n">
        <v>1</v>
      </c>
      <c r="H133" s="62" t="n">
        <v>0</v>
      </c>
      <c r="I133" s="61">
        <f>ROUND(G133*AO133,2)</f>
      </c>
      <c r="J133" s="61">
        <f>ROUND(G133*AP133,2)</f>
      </c>
      <c r="K133" s="61">
        <f>ROUND(G133*H133,2)</f>
      </c>
      <c r="L133" s="61" t="n">
        <v>0</v>
      </c>
      <c r="M133" s="61" t="n">
        <v>0</v>
      </c>
      <c r="N133" s="61">
        <f>G133*M133</f>
      </c>
      <c r="O133" s="63" t="s">
        <v>290</v>
      </c>
      <c r="Z133" s="61">
        <f>ROUND(IF(AQ133="5",BJ133,0),2)</f>
      </c>
      <c r="AB133" s="61">
        <f>ROUND(IF(AQ133="1",BH133,0),2)</f>
      </c>
      <c r="AC133" s="61">
        <f>ROUND(IF(AQ133="1",BI133,0),2)</f>
      </c>
      <c r="AD133" s="61">
        <f>ROUND(IF(AQ133="7",BH133,0),2)</f>
      </c>
      <c r="AE133" s="61">
        <f>ROUND(IF(AQ133="7",BI133,0),2)</f>
      </c>
      <c r="AF133" s="61">
        <f>ROUND(IF(AQ133="2",BH133,0),2)</f>
      </c>
      <c r="AG133" s="61">
        <f>ROUND(IF(AQ133="2",BI133,0),2)</f>
      </c>
      <c r="AH133" s="61">
        <f>ROUND(IF(AQ133="0",BJ133,0),2)</f>
      </c>
      <c r="AI133" s="34" t="s">
        <v>282</v>
      </c>
      <c r="AJ133" s="61">
        <f>IF(AN133=0,K133,0)</f>
      </c>
      <c r="AK133" s="61">
        <f>IF(AN133=12,K133,0)</f>
      </c>
      <c r="AL133" s="61">
        <f>IF(AN133=21,K133,0)</f>
      </c>
      <c r="AN133" s="61" t="n">
        <v>21</v>
      </c>
      <c r="AO133" s="61">
        <f>H133*0</f>
      </c>
      <c r="AP133" s="61">
        <f>H133*(1-0)</f>
      </c>
      <c r="AQ133" s="64" t="s">
        <v>58</v>
      </c>
      <c r="AV133" s="61">
        <f>ROUND(AW133+AX133,2)</f>
      </c>
      <c r="AW133" s="61">
        <f>ROUND(G133*AO133,2)</f>
      </c>
      <c r="AX133" s="61">
        <f>ROUND(G133*AP133,2)</f>
      </c>
      <c r="AY133" s="64" t="s">
        <v>291</v>
      </c>
      <c r="AZ133" s="64" t="s">
        <v>292</v>
      </c>
      <c r="BA133" s="34" t="s">
        <v>293</v>
      </c>
      <c r="BC133" s="61">
        <f>AW133+AX133</f>
      </c>
      <c r="BD133" s="61">
        <f>H133/(100-BE133)*100</f>
      </c>
      <c r="BE133" s="61" t="n">
        <v>0</v>
      </c>
      <c r="BF133" s="61">
        <f>N133</f>
      </c>
      <c r="BH133" s="61">
        <f>G133*AO133</f>
      </c>
      <c r="BI133" s="61">
        <f>G133*AP133</f>
      </c>
      <c r="BJ133" s="61">
        <f>G133*H133</f>
      </c>
      <c r="BK133" s="64" t="s">
        <v>66</v>
      </c>
      <c r="BL133" s="61"/>
      <c r="BW133" s="61" t="n">
        <v>21</v>
      </c>
      <c r="BX133" s="16" t="s">
        <v>311</v>
      </c>
    </row>
    <row r="134" customHeight="true" ht="13.5">
      <c r="A134" s="65"/>
      <c r="C134" s="75" t="s">
        <v>90</v>
      </c>
      <c r="D134" s="76" t="s">
        <v>312</v>
      </c>
      <c r="E134" s="77"/>
      <c r="F134" s="77"/>
      <c r="G134" s="77"/>
      <c r="H134" s="78"/>
      <c r="I134" s="77"/>
      <c r="J134" s="77"/>
      <c r="K134" s="77"/>
      <c r="L134" s="77"/>
      <c r="M134" s="77"/>
      <c r="N134" s="77"/>
      <c r="O134" s="79"/>
    </row>
    <row r="135">
      <c r="A135" s="10" t="s">
        <v>313</v>
      </c>
      <c r="B135" s="11" t="s">
        <v>282</v>
      </c>
      <c r="C135" s="11" t="s">
        <v>287</v>
      </c>
      <c r="D135" s="16" t="s">
        <v>314</v>
      </c>
      <c r="E135" s="11"/>
      <c r="F135" s="11" t="s">
        <v>289</v>
      </c>
      <c r="G135" s="61" t="n">
        <v>1</v>
      </c>
      <c r="H135" s="62" t="n">
        <v>0</v>
      </c>
      <c r="I135" s="61">
        <f>ROUND(G135*AO135,2)</f>
      </c>
      <c r="J135" s="61">
        <f>ROUND(G135*AP135,2)</f>
      </c>
      <c r="K135" s="61">
        <f>ROUND(G135*H135,2)</f>
      </c>
      <c r="L135" s="61" t="n">
        <v>0</v>
      </c>
      <c r="M135" s="61" t="n">
        <v>0</v>
      </c>
      <c r="N135" s="61">
        <f>G135*M135</f>
      </c>
      <c r="O135" s="63" t="s">
        <v>290</v>
      </c>
      <c r="Z135" s="61">
        <f>ROUND(IF(AQ135="5",BJ135,0),2)</f>
      </c>
      <c r="AB135" s="61">
        <f>ROUND(IF(AQ135="1",BH135,0),2)</f>
      </c>
      <c r="AC135" s="61">
        <f>ROUND(IF(AQ135="1",BI135,0),2)</f>
      </c>
      <c r="AD135" s="61">
        <f>ROUND(IF(AQ135="7",BH135,0),2)</f>
      </c>
      <c r="AE135" s="61">
        <f>ROUND(IF(AQ135="7",BI135,0),2)</f>
      </c>
      <c r="AF135" s="61">
        <f>ROUND(IF(AQ135="2",BH135,0),2)</f>
      </c>
      <c r="AG135" s="61">
        <f>ROUND(IF(AQ135="2",BI135,0),2)</f>
      </c>
      <c r="AH135" s="61">
        <f>ROUND(IF(AQ135="0",BJ135,0),2)</f>
      </c>
      <c r="AI135" s="34" t="s">
        <v>282</v>
      </c>
      <c r="AJ135" s="61">
        <f>IF(AN135=0,K135,0)</f>
      </c>
      <c r="AK135" s="61">
        <f>IF(AN135=12,K135,0)</f>
      </c>
      <c r="AL135" s="61">
        <f>IF(AN135=21,K135,0)</f>
      </c>
      <c r="AN135" s="61" t="n">
        <v>21</v>
      </c>
      <c r="AO135" s="61">
        <f>H135*0</f>
      </c>
      <c r="AP135" s="61">
        <f>H135*(1-0)</f>
      </c>
      <c r="AQ135" s="64" t="s">
        <v>58</v>
      </c>
      <c r="AV135" s="61">
        <f>ROUND(AW135+AX135,2)</f>
      </c>
      <c r="AW135" s="61">
        <f>ROUND(G135*AO135,2)</f>
      </c>
      <c r="AX135" s="61">
        <f>ROUND(G135*AP135,2)</f>
      </c>
      <c r="AY135" s="64" t="s">
        <v>291</v>
      </c>
      <c r="AZ135" s="64" t="s">
        <v>292</v>
      </c>
      <c r="BA135" s="34" t="s">
        <v>293</v>
      </c>
      <c r="BC135" s="61">
        <f>AW135+AX135</f>
      </c>
      <c r="BD135" s="61">
        <f>H135/(100-BE135)*100</f>
      </c>
      <c r="BE135" s="61" t="n">
        <v>0</v>
      </c>
      <c r="BF135" s="61">
        <f>N135</f>
      </c>
      <c r="BH135" s="61">
        <f>G135*AO135</f>
      </c>
      <c r="BI135" s="61">
        <f>G135*AP135</f>
      </c>
      <c r="BJ135" s="61">
        <f>G135*H135</f>
      </c>
      <c r="BK135" s="64" t="s">
        <v>66</v>
      </c>
      <c r="BL135" s="61"/>
      <c r="BW135" s="61" t="n">
        <v>21</v>
      </c>
      <c r="BX135" s="16" t="s">
        <v>314</v>
      </c>
    </row>
    <row r="136" customHeight="true" ht="13.5">
      <c r="A136" s="80"/>
      <c r="B136" s="81"/>
      <c r="C136" s="82" t="s">
        <v>90</v>
      </c>
      <c r="D136" s="83" t="s">
        <v>315</v>
      </c>
      <c r="E136" s="84"/>
      <c r="F136" s="84"/>
      <c r="G136" s="84"/>
      <c r="H136" s="85"/>
      <c r="I136" s="84"/>
      <c r="J136" s="84"/>
      <c r="K136" s="84"/>
      <c r="L136" s="84"/>
      <c r="M136" s="84"/>
      <c r="N136" s="84"/>
      <c r="O136" s="86"/>
    </row>
    <row r="137">
      <c r="I137" s="87" t="s">
        <v>316</v>
      </c>
      <c r="J137" s="87"/>
      <c r="K137" s="88">
        <f>ROUND(K13+K22+K29+K34+K39+K51+K59+K63+K67+K77+K80+K86+K100+K104+K107+K114+K120,2)</f>
      </c>
    </row>
    <row r="138">
      <c r="A138" s="89" t="s">
        <v>90</v>
      </c>
    </row>
    <row r="139" customHeight="true" ht="13.5">
      <c r="A139" s="16" t="s">
        <v>317</v>
      </c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</row>
  </sheetData>
  <sheetProtection sheet="true" deleteColumns="true" deleteRows="true" formatCells="true" formatColumns="true" formatRows="true" insertColumns="true" insertRows="true" insertHyperlinks="true" objects="false" selectLockedCells="false" selectUnlockedCell="false" sort="true" password="CFD3"/>
  <mergeCells>
    <mergeCell ref="A1:O1"/>
    <mergeCell ref="A2:C3"/>
    <mergeCell ref="A4:C5"/>
    <mergeCell ref="A6:C7"/>
    <mergeCell ref="A8:C9"/>
    <mergeCell ref="F2:G3"/>
    <mergeCell ref="F4:G5"/>
    <mergeCell ref="F6:G7"/>
    <mergeCell ref="F8:G9"/>
    <mergeCell ref="I2:I3"/>
    <mergeCell ref="I4:I5"/>
    <mergeCell ref="I6:I7"/>
    <mergeCell ref="I8:I9"/>
    <mergeCell ref="D2:E3"/>
    <mergeCell ref="D4:E5"/>
    <mergeCell ref="D6:E7"/>
    <mergeCell ref="D8:E9"/>
    <mergeCell ref="H2:H3"/>
    <mergeCell ref="H4:H5"/>
    <mergeCell ref="H6:H7"/>
    <mergeCell ref="H8:H9"/>
    <mergeCell ref="J2:O3"/>
    <mergeCell ref="J4:O5"/>
    <mergeCell ref="J6:O7"/>
    <mergeCell ref="J8:O9"/>
    <mergeCell ref="D10:E10"/>
    <mergeCell ref="D11:E11"/>
    <mergeCell ref="I10:K10"/>
    <mergeCell ref="L10:N10"/>
    <mergeCell ref="D12:E12"/>
    <mergeCell ref="D13:E13"/>
    <mergeCell ref="D14:E14"/>
    <mergeCell ref="D16:E16"/>
    <mergeCell ref="D17:O17"/>
    <mergeCell ref="D19:E19"/>
    <mergeCell ref="D20:O20"/>
    <mergeCell ref="D22:E22"/>
    <mergeCell ref="D23:E23"/>
    <mergeCell ref="D25:E25"/>
    <mergeCell ref="D26:O26"/>
    <mergeCell ref="D28:O28"/>
    <mergeCell ref="D29:E29"/>
    <mergeCell ref="D30:E30"/>
    <mergeCell ref="D31:O31"/>
    <mergeCell ref="D33:O33"/>
    <mergeCell ref="D34:E34"/>
    <mergeCell ref="D35:E35"/>
    <mergeCell ref="D37:E37"/>
    <mergeCell ref="D39:E39"/>
    <mergeCell ref="D40:E40"/>
    <mergeCell ref="D41:O41"/>
    <mergeCell ref="D43:E43"/>
    <mergeCell ref="D44:E44"/>
    <mergeCell ref="D45:O45"/>
    <mergeCell ref="D47:E47"/>
    <mergeCell ref="D48:O48"/>
    <mergeCell ref="D50:E50"/>
    <mergeCell ref="D51:E51"/>
    <mergeCell ref="D52:E52"/>
    <mergeCell ref="D53:O53"/>
    <mergeCell ref="D55:E55"/>
    <mergeCell ref="D56:O56"/>
    <mergeCell ref="D58:O58"/>
    <mergeCell ref="D59:E59"/>
    <mergeCell ref="D60:E60"/>
    <mergeCell ref="D61:O61"/>
    <mergeCell ref="D63:E63"/>
    <mergeCell ref="D64:E64"/>
    <mergeCell ref="D65:O65"/>
    <mergeCell ref="D67:E67"/>
    <mergeCell ref="D68:E68"/>
    <mergeCell ref="D69:O69"/>
    <mergeCell ref="D70:E70"/>
    <mergeCell ref="D71:O71"/>
    <mergeCell ref="D73:E73"/>
    <mergeCell ref="D74:O74"/>
    <mergeCell ref="D75:E75"/>
    <mergeCell ref="D77:E77"/>
    <mergeCell ref="D78:E78"/>
    <mergeCell ref="D80:E80"/>
    <mergeCell ref="D81:E81"/>
    <mergeCell ref="D83:E83"/>
    <mergeCell ref="D84:O84"/>
    <mergeCell ref="D86:E86"/>
    <mergeCell ref="D87:E87"/>
    <mergeCell ref="D88:O88"/>
    <mergeCell ref="D90:E90"/>
    <mergeCell ref="D91:O91"/>
    <mergeCell ref="D93:O93"/>
    <mergeCell ref="D94:E94"/>
    <mergeCell ref="D95:E95"/>
    <mergeCell ref="D96:O96"/>
    <mergeCell ref="D98:E98"/>
    <mergeCell ref="D100:E100"/>
    <mergeCell ref="D101:E101"/>
    <mergeCell ref="D103:O103"/>
    <mergeCell ref="D104:E104"/>
    <mergeCell ref="D105:E105"/>
    <mergeCell ref="D107:E107"/>
    <mergeCell ref="D108:E108"/>
    <mergeCell ref="D109:E109"/>
    <mergeCell ref="D111:E111"/>
    <mergeCell ref="D112:E112"/>
    <mergeCell ref="D113:E113"/>
    <mergeCell ref="D114:E114"/>
    <mergeCell ref="D115:E115"/>
    <mergeCell ref="D116:O116"/>
    <mergeCell ref="D117:E117"/>
    <mergeCell ref="D118:O118"/>
    <mergeCell ref="D119:E119"/>
    <mergeCell ref="D120:E120"/>
    <mergeCell ref="D121:E121"/>
    <mergeCell ref="D122:O122"/>
    <mergeCell ref="D123:E123"/>
    <mergeCell ref="D124:O124"/>
    <mergeCell ref="D125:E125"/>
    <mergeCell ref="D126:O126"/>
    <mergeCell ref="D127:E127"/>
    <mergeCell ref="D128:O128"/>
    <mergeCell ref="D129:E129"/>
    <mergeCell ref="D130:O130"/>
    <mergeCell ref="D131:E131"/>
    <mergeCell ref="D132:O132"/>
    <mergeCell ref="D133:E133"/>
    <mergeCell ref="D134:O134"/>
    <mergeCell ref="D135:E135"/>
    <mergeCell ref="D136:O136"/>
    <mergeCell ref="I137:J137"/>
    <mergeCell ref="A139:O139"/>
  </mergeCells>
  <pageMargins left="0.393999993801117" top="0.591000020503998" right="0.393999993801117" bottom="0.591000020503998" header="0" footer="0"/>
  <pageSetup orientation="landscape" fitToHeight="0" fitToWidth="1" cellComments="none"/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sheetPr>
    <outlinePr summaryBelow="true" summaryRight="true"/>
    <pageSetUpPr fitToPage="true"/>
  </sheetPr>
  <dimension ref="A1:P16"/>
  <sheetViews>
    <sheetView workbookViewId="0" showZeros="true" showFormulas="false" showGridLines="true" showRowColHeaders="true">
      <pane topLeftCell="A12" state="frozen" activePane="bottomLeft" ySplit="11"/>
      <selection pane="bottomLeft" sqref="A16:L16" activeCell="A16"/>
    </sheetView>
  </sheetViews>
  <sheetFormatPr defaultColWidth="12.140625" customHeight="true" defaultRowHeight="15"/>
  <cols>
    <col max="1" min="1" style="0" width="7.5703125" customWidth="true"/>
    <col max="8" min="2" style="0" width="15.7109375" customWidth="true"/>
    <col max="12" min="9" style="0" width="14.28515625" customWidth="true"/>
    <col max="16" min="13" style="0" width="12.140625" hidden="true"/>
  </cols>
  <sheetData>
    <row r="1" customHeight="true" ht="54.75">
      <c r="A1" s="1" t="s">
        <v>318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>
      <c r="A2" s="3" t="s">
        <v>1</v>
      </c>
      <c r="B2" s="4"/>
      <c r="C2" s="4"/>
      <c r="D2" s="5">
        <f>'Stavební rozpočet'!D2</f>
      </c>
      <c r="E2" s="6"/>
      <c r="F2" s="6"/>
      <c r="G2" s="8" t="s">
        <v>3</v>
      </c>
      <c r="H2" s="8">
        <f>'Stavební rozpočet'!H2</f>
      </c>
      <c r="I2" s="8" t="s">
        <v>5</v>
      </c>
      <c r="J2" s="8">
        <f>'Stavební rozpočet'!J2</f>
      </c>
      <c r="K2" s="4"/>
      <c r="L2" s="9"/>
    </row>
    <row r="3" customHeight="true" ht="15">
      <c r="A3" s="10"/>
      <c r="B3" s="11"/>
      <c r="C3" s="11"/>
      <c r="D3" s="12"/>
      <c r="E3" s="12"/>
      <c r="F3" s="12"/>
      <c r="G3" s="11"/>
      <c r="H3" s="11"/>
      <c r="I3" s="11"/>
      <c r="J3" s="11"/>
      <c r="K3" s="11"/>
      <c r="L3" s="14"/>
    </row>
    <row r="4">
      <c r="A4" s="15" t="s">
        <v>7</v>
      </c>
      <c r="B4" s="11"/>
      <c r="C4" s="11"/>
      <c r="D4" s="16">
        <f>'Stavební rozpočet'!D4</f>
      </c>
      <c r="E4" s="11"/>
      <c r="F4" s="11"/>
      <c r="G4" s="16" t="s">
        <v>8</v>
      </c>
      <c r="H4" s="16">
        <f>'Stavební rozpočet'!H4</f>
      </c>
      <c r="I4" s="16" t="s">
        <v>9</v>
      </c>
      <c r="J4" s="16">
        <f>'Stavební rozpočet'!J4</f>
      </c>
      <c r="K4" s="11"/>
      <c r="L4" s="14"/>
    </row>
    <row r="5" customHeight="true" ht="15">
      <c r="A5" s="10"/>
      <c r="B5" s="11"/>
      <c r="C5" s="11"/>
      <c r="D5" s="11"/>
      <c r="E5" s="11"/>
      <c r="F5" s="11"/>
      <c r="G5" s="11"/>
      <c r="H5" s="11"/>
      <c r="I5" s="11"/>
      <c r="J5" s="11"/>
      <c r="K5" s="11"/>
      <c r="L5" s="14"/>
    </row>
    <row r="6">
      <c r="A6" s="15" t="s">
        <v>11</v>
      </c>
      <c r="B6" s="11"/>
      <c r="C6" s="11"/>
      <c r="D6" s="16">
        <f>'Stavební rozpočet'!D6</f>
      </c>
      <c r="E6" s="11"/>
      <c r="F6" s="11"/>
      <c r="G6" s="16" t="s">
        <v>13</v>
      </c>
      <c r="H6" s="16">
        <f>'Stavební rozpočet'!H6</f>
      </c>
      <c r="I6" s="16" t="s">
        <v>14</v>
      </c>
      <c r="J6" s="16">
        <f>'Stavební rozpočet'!J6</f>
      </c>
      <c r="K6" s="11"/>
      <c r="L6" s="14"/>
    </row>
    <row r="7" customHeight="true" ht="15">
      <c r="A7" s="10"/>
      <c r="B7" s="11"/>
      <c r="C7" s="11"/>
      <c r="D7" s="11"/>
      <c r="E7" s="11"/>
      <c r="F7" s="11"/>
      <c r="G7" s="11"/>
      <c r="H7" s="11"/>
      <c r="I7" s="11"/>
      <c r="J7" s="11"/>
      <c r="K7" s="11"/>
      <c r="L7" s="14"/>
    </row>
    <row r="8">
      <c r="A8" s="15" t="s">
        <v>16</v>
      </c>
      <c r="B8" s="11"/>
      <c r="C8" s="11"/>
      <c r="D8" s="16">
        <f>'Stavební rozpočet'!D8</f>
      </c>
      <c r="E8" s="11"/>
      <c r="F8" s="11"/>
      <c r="G8" s="16" t="s">
        <v>17</v>
      </c>
      <c r="H8" s="16">
        <f>'Stavební rozpočet'!H8</f>
      </c>
      <c r="I8" s="16" t="s">
        <v>19</v>
      </c>
      <c r="J8" s="16">
        <f>'Stavební rozpočet'!J8</f>
      </c>
      <c r="K8" s="11"/>
      <c r="L8" s="14"/>
    </row>
    <row r="9">
      <c r="A9" s="18"/>
      <c r="B9" s="19"/>
      <c r="C9" s="19"/>
      <c r="D9" s="19"/>
      <c r="E9" s="19"/>
      <c r="F9" s="19"/>
      <c r="G9" s="19"/>
      <c r="H9" s="19"/>
      <c r="I9" s="19"/>
      <c r="J9" s="19"/>
      <c r="K9" s="19"/>
      <c r="L9" s="90"/>
    </row>
    <row r="10">
      <c r="A10" s="91" t="s">
        <v>4</v>
      </c>
      <c r="B10" s="92" t="s">
        <v>4</v>
      </c>
      <c r="C10" s="93"/>
      <c r="D10" s="93"/>
      <c r="E10" s="93"/>
      <c r="F10" s="93"/>
      <c r="G10" s="93"/>
      <c r="H10" s="94"/>
      <c r="I10" s="28" t="s">
        <v>27</v>
      </c>
      <c r="J10" s="29"/>
      <c r="K10" s="30"/>
      <c r="L10" s="95" t="s">
        <v>28</v>
      </c>
    </row>
    <row r="11">
      <c r="A11" s="96" t="s">
        <v>21</v>
      </c>
      <c r="B11" s="38" t="s">
        <v>319</v>
      </c>
      <c r="C11" s="97"/>
      <c r="D11" s="97"/>
      <c r="E11" s="97"/>
      <c r="F11" s="97"/>
      <c r="G11" s="97"/>
      <c r="H11" s="98"/>
      <c r="I11" s="41" t="s">
        <v>35</v>
      </c>
      <c r="J11" s="42" t="s">
        <v>36</v>
      </c>
      <c r="K11" s="43" t="s">
        <v>37</v>
      </c>
      <c r="L11" s="99" t="s">
        <v>37</v>
      </c>
    </row>
    <row r="12">
      <c r="A12" s="100" t="s">
        <v>54</v>
      </c>
      <c r="B12" s="101" t="s">
        <v>55</v>
      </c>
      <c r="C12" s="101"/>
      <c r="D12" s="101"/>
      <c r="E12" s="101"/>
      <c r="F12" s="101"/>
      <c r="G12" s="101"/>
      <c r="H12" s="101"/>
      <c r="I12" s="102">
        <f>ROUND('Stavební rozpočet'!I12,2)</f>
      </c>
      <c r="J12" s="102">
        <f>ROUND('Stavební rozpočet'!J12,2)</f>
      </c>
      <c r="K12" s="102">
        <f>ROUND('Stavební rozpočet'!K12,2)</f>
      </c>
      <c r="L12" s="103">
        <f>'Stavební rozpočet'!N12</f>
      </c>
      <c r="M12" s="104" t="s">
        <v>320</v>
      </c>
      <c r="N12" s="61">
        <f>IF(M12="F",0,K12)</f>
      </c>
      <c r="O12" s="11" t="s">
        <v>54</v>
      </c>
      <c r="P12" s="61">
        <f>IF(M12="T",0,K12)</f>
      </c>
    </row>
    <row r="13">
      <c r="A13" s="105" t="s">
        <v>282</v>
      </c>
      <c r="B13" s="106" t="s">
        <v>283</v>
      </c>
      <c r="C13" s="106"/>
      <c r="D13" s="106"/>
      <c r="E13" s="106"/>
      <c r="F13" s="106"/>
      <c r="G13" s="106"/>
      <c r="H13" s="106"/>
      <c r="I13" s="107">
        <f>ROUND('Stavební rozpočet'!I119,2)</f>
      </c>
      <c r="J13" s="107">
        <f>ROUND('Stavební rozpočet'!J119,2)</f>
      </c>
      <c r="K13" s="107">
        <f>ROUND('Stavební rozpočet'!K119,2)</f>
      </c>
      <c r="L13" s="108">
        <f>'Stavební rozpočet'!N119</f>
      </c>
      <c r="M13" s="104" t="s">
        <v>320</v>
      </c>
      <c r="N13" s="61">
        <f>IF(M13="F",0,K13)</f>
      </c>
      <c r="O13" s="11" t="s">
        <v>282</v>
      </c>
      <c r="P13" s="61">
        <f>IF(M13="T",0,K13)</f>
      </c>
    </row>
    <row r="14">
      <c r="I14" s="87" t="s">
        <v>316</v>
      </c>
      <c r="J14" s="87"/>
      <c r="K14" s="88">
        <f>ROUND(SUM(P12:P13),2)</f>
      </c>
    </row>
    <row r="15">
      <c r="A15" s="89" t="s">
        <v>90</v>
      </c>
    </row>
    <row r="16" customHeight="true" ht="13.5">
      <c r="A16" s="16" t="s">
        <v>317</v>
      </c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</row>
  </sheetData>
  <sheetProtection sheet="true" deleteColumns="true" deleteRows="true" formatCells="true" formatColumns="true" formatRows="true" insertColumns="true" insertRows="true" insertHyperlinks="true" objects="false" selectLockedCells="false" selectUnlockedCell="false" sort="true" password="CFD3"/>
  <mergeCells>
    <mergeCell ref="A1:L1"/>
    <mergeCell ref="A2:C3"/>
    <mergeCell ref="A4:C5"/>
    <mergeCell ref="A6:C7"/>
    <mergeCell ref="A8:C9"/>
    <mergeCell ref="D2:F3"/>
    <mergeCell ref="D4:F5"/>
    <mergeCell ref="D6:F7"/>
    <mergeCell ref="D8:F9"/>
    <mergeCell ref="G2:G3"/>
    <mergeCell ref="G4:G5"/>
    <mergeCell ref="G6:G7"/>
    <mergeCell ref="G8:G9"/>
    <mergeCell ref="H2:H3"/>
    <mergeCell ref="H4:H5"/>
    <mergeCell ref="H6:H7"/>
    <mergeCell ref="H8:H9"/>
    <mergeCell ref="I2:I3"/>
    <mergeCell ref="I4:I5"/>
    <mergeCell ref="I6:I7"/>
    <mergeCell ref="I8:I9"/>
    <mergeCell ref="J2:L3"/>
    <mergeCell ref="J4:L5"/>
    <mergeCell ref="J6:L7"/>
    <mergeCell ref="J8:L9"/>
    <mergeCell ref="B10:H10"/>
    <mergeCell ref="B11:H11"/>
    <mergeCell ref="I10:K10"/>
    <mergeCell ref="B12:H12"/>
    <mergeCell ref="B13:H13"/>
    <mergeCell ref="I14:J14"/>
    <mergeCell ref="A16:L16"/>
  </mergeCells>
  <pageMargins left="0.393999993801117" top="0.591000020503998" right="0.393999993801117" bottom="0.591000020503998" header="0" footer="0"/>
  <pageSetup orientation="landscape" fitToHeight="0" fitToWidth="1" cellComments="none"/>
  <drawing r:id="rId1"/>
</worksheet>
</file>

<file path=xl/worksheets/sheet3.xml><?xml version="1.0" encoding="utf-8"?>
<worksheet xmlns:r="http://schemas.openxmlformats.org/officeDocument/2006/relationships" xmlns="http://schemas.openxmlformats.org/spreadsheetml/2006/main">
  <sheetPr>
    <outlinePr summaryBelow="true" summaryRight="true"/>
    <pageSetUpPr fitToPage="true"/>
  </sheetPr>
  <dimension ref="A1:I37"/>
  <sheetViews>
    <sheetView workbookViewId="0" showZeros="true" showFormulas="false" showGridLines="true" showRowColHeaders="true">
      <selection sqref="A37:I37" activeCell="A37"/>
    </sheetView>
  </sheetViews>
  <sheetFormatPr defaultColWidth="12.140625" customHeight="true" defaultRowHeight="15"/>
  <cols>
    <col max="1" min="1" style="0" width="9.140625" customWidth="true"/>
    <col max="2" min="2" style="0" width="12.85546875" customWidth="true"/>
    <col max="3" min="3" style="0" width="27.140625" customWidth="true"/>
    <col max="4" min="4" style="0" width="10" customWidth="true"/>
    <col max="5" min="5" style="0" width="14" customWidth="true"/>
    <col max="6" min="6" style="0" width="27.140625" customWidth="true"/>
    <col max="7" min="7" style="0" width="9.140625" customWidth="true"/>
    <col max="8" min="8" style="0" width="12.85546875" customWidth="true"/>
    <col max="9" min="9" style="0" width="27.140625" customWidth="true"/>
  </cols>
  <sheetData>
    <row r="1" customHeight="true" ht="54.75">
      <c r="A1" s="109" t="s">
        <v>321</v>
      </c>
      <c r="B1" s="1"/>
      <c r="C1" s="1"/>
      <c r="D1" s="1"/>
      <c r="E1" s="1"/>
      <c r="F1" s="1"/>
      <c r="G1" s="1"/>
      <c r="H1" s="1"/>
      <c r="I1" s="1"/>
    </row>
    <row r="2">
      <c r="A2" s="3" t="s">
        <v>1</v>
      </c>
      <c r="B2" s="4"/>
      <c r="C2" s="5">
        <f>'Stavební rozpočet'!D2</f>
      </c>
      <c r="D2" s="6"/>
      <c r="E2" s="8" t="s">
        <v>5</v>
      </c>
      <c r="F2" s="8">
        <f>'Stavební rozpočet'!J2</f>
      </c>
      <c r="G2" s="4"/>
      <c r="H2" s="8" t="s">
        <v>322</v>
      </c>
      <c r="I2" s="9" t="s">
        <v>323</v>
      </c>
    </row>
    <row r="3" customHeight="true" ht="15">
      <c r="A3" s="10"/>
      <c r="B3" s="11"/>
      <c r="C3" s="12"/>
      <c r="D3" s="12"/>
      <c r="E3" s="11"/>
      <c r="F3" s="11"/>
      <c r="G3" s="11"/>
      <c r="H3" s="11"/>
      <c r="I3" s="14"/>
    </row>
    <row r="4">
      <c r="A4" s="15" t="s">
        <v>7</v>
      </c>
      <c r="B4" s="11"/>
      <c r="C4" s="16">
        <f>'Stavební rozpočet'!D4</f>
      </c>
      <c r="D4" s="11"/>
      <c r="E4" s="16" t="s">
        <v>9</v>
      </c>
      <c r="F4" s="16">
        <f>'Stavební rozpočet'!J4</f>
      </c>
      <c r="G4" s="11"/>
      <c r="H4" s="16" t="s">
        <v>322</v>
      </c>
      <c r="I4" s="14" t="s">
        <v>324</v>
      </c>
    </row>
    <row r="5" customHeight="true" ht="15">
      <c r="A5" s="10"/>
      <c r="B5" s="11"/>
      <c r="C5" s="11"/>
      <c r="D5" s="11"/>
      <c r="E5" s="11"/>
      <c r="F5" s="11"/>
      <c r="G5" s="11"/>
      <c r="H5" s="11"/>
      <c r="I5" s="14"/>
    </row>
    <row r="6">
      <c r="A6" s="15" t="s">
        <v>11</v>
      </c>
      <c r="B6" s="11"/>
      <c r="C6" s="16">
        <f>'Stavební rozpočet'!D6</f>
      </c>
      <c r="D6" s="11"/>
      <c r="E6" s="16" t="s">
        <v>14</v>
      </c>
      <c r="F6" s="16">
        <f>'Stavební rozpočet'!J6</f>
      </c>
      <c r="G6" s="11"/>
      <c r="H6" s="16" t="s">
        <v>322</v>
      </c>
      <c r="I6" s="14" t="s">
        <v>53</v>
      </c>
    </row>
    <row r="7" customHeight="true" ht="15">
      <c r="A7" s="10"/>
      <c r="B7" s="11"/>
      <c r="C7" s="11"/>
      <c r="D7" s="11"/>
      <c r="E7" s="11"/>
      <c r="F7" s="11"/>
      <c r="G7" s="11"/>
      <c r="H7" s="11"/>
      <c r="I7" s="14"/>
    </row>
    <row r="8">
      <c r="A8" s="15" t="s">
        <v>8</v>
      </c>
      <c r="B8" s="11"/>
      <c r="C8" s="16">
        <f>'Stavební rozpočet'!H4</f>
      </c>
      <c r="D8" s="11"/>
      <c r="E8" s="16" t="s">
        <v>13</v>
      </c>
      <c r="F8" s="16">
        <f>'Stavební rozpočet'!H6</f>
      </c>
      <c r="G8" s="11"/>
      <c r="H8" s="11" t="s">
        <v>325</v>
      </c>
      <c r="I8" s="110" t="n">
        <v>46</v>
      </c>
    </row>
    <row r="9">
      <c r="A9" s="10"/>
      <c r="B9" s="11"/>
      <c r="C9" s="11"/>
      <c r="D9" s="11"/>
      <c r="E9" s="11"/>
      <c r="F9" s="11"/>
      <c r="G9" s="11"/>
      <c r="H9" s="11"/>
      <c r="I9" s="14"/>
    </row>
    <row r="10">
      <c r="A10" s="15" t="s">
        <v>16</v>
      </c>
      <c r="B10" s="11"/>
      <c r="C10" s="16">
        <f>'Stavební rozpočet'!D8</f>
      </c>
      <c r="D10" s="11"/>
      <c r="E10" s="16" t="s">
        <v>19</v>
      </c>
      <c r="F10" s="16">
        <f>'Stavební rozpočet'!J8</f>
      </c>
      <c r="G10" s="11"/>
      <c r="H10" s="11" t="s">
        <v>326</v>
      </c>
      <c r="I10" s="111">
        <f>'Stavební rozpočet'!H8</f>
      </c>
    </row>
    <row r="11">
      <c r="A11" s="105"/>
      <c r="B11" s="106"/>
      <c r="C11" s="106"/>
      <c r="D11" s="106"/>
      <c r="E11" s="106"/>
      <c r="F11" s="106"/>
      <c r="G11" s="106"/>
      <c r="H11" s="106"/>
      <c r="I11" s="112"/>
    </row>
    <row r="12">
      <c r="A12" s="113" t="s">
        <v>327</v>
      </c>
      <c r="B12" s="113"/>
      <c r="C12" s="113"/>
      <c r="D12" s="113"/>
      <c r="E12" s="113"/>
      <c r="F12" s="113"/>
      <c r="G12" s="113"/>
      <c r="H12" s="113"/>
      <c r="I12" s="113"/>
    </row>
    <row r="13" customHeight="true" ht="26.25">
      <c r="A13" s="114" t="s">
        <v>328</v>
      </c>
      <c r="B13" s="115" t="s">
        <v>329</v>
      </c>
      <c r="C13" s="116"/>
      <c r="D13" s="117" t="s">
        <v>330</v>
      </c>
      <c r="E13" s="115" t="s">
        <v>331</v>
      </c>
      <c r="F13" s="116"/>
      <c r="G13" s="117" t="s">
        <v>332</v>
      </c>
      <c r="H13" s="115" t="s">
        <v>333</v>
      </c>
      <c r="I13" s="116"/>
    </row>
    <row r="14">
      <c r="A14" s="118" t="s">
        <v>334</v>
      </c>
      <c r="B14" s="119" t="s">
        <v>335</v>
      </c>
      <c r="C14" s="120">
        <f>SUM('Stavební rozpočet'!AB12:AB272)</f>
      </c>
      <c r="D14" s="121" t="s">
        <v>336</v>
      </c>
      <c r="E14" s="122"/>
      <c r="F14" s="120">
        <f>VORN!I15</f>
      </c>
      <c r="G14" s="121" t="s">
        <v>337</v>
      </c>
      <c r="H14" s="122"/>
      <c r="I14" s="123">
        <f>VORN!I21</f>
      </c>
    </row>
    <row r="15">
      <c r="A15" s="124" t="s">
        <v>53</v>
      </c>
      <c r="B15" s="119" t="s">
        <v>36</v>
      </c>
      <c r="C15" s="120">
        <f>SUM('Stavební rozpočet'!AC12:AC272)</f>
      </c>
      <c r="D15" s="121" t="s">
        <v>338</v>
      </c>
      <c r="E15" s="122"/>
      <c r="F15" s="120">
        <f>VORN!I16</f>
      </c>
      <c r="G15" s="121" t="s">
        <v>339</v>
      </c>
      <c r="H15" s="122"/>
      <c r="I15" s="123">
        <f>VORN!I22</f>
      </c>
    </row>
    <row r="16">
      <c r="A16" s="118" t="s">
        <v>340</v>
      </c>
      <c r="B16" s="119" t="s">
        <v>335</v>
      </c>
      <c r="C16" s="120">
        <f>SUM('Stavební rozpočet'!AD12:AD272)</f>
      </c>
      <c r="D16" s="121" t="s">
        <v>341</v>
      </c>
      <c r="E16" s="122"/>
      <c r="F16" s="120">
        <f>VORN!I17</f>
      </c>
      <c r="G16" s="121" t="s">
        <v>342</v>
      </c>
      <c r="H16" s="122"/>
      <c r="I16" s="123">
        <f>VORN!I23</f>
      </c>
    </row>
    <row r="17">
      <c r="A17" s="124" t="s">
        <v>53</v>
      </c>
      <c r="B17" s="119" t="s">
        <v>36</v>
      </c>
      <c r="C17" s="120">
        <f>SUM('Stavební rozpočet'!AE12:AE272)</f>
      </c>
      <c r="D17" s="121" t="s">
        <v>53</v>
      </c>
      <c r="E17" s="122"/>
      <c r="F17" s="123" t="s">
        <v>53</v>
      </c>
      <c r="G17" s="121" t="s">
        <v>343</v>
      </c>
      <c r="H17" s="122"/>
      <c r="I17" s="123">
        <f>VORN!I24</f>
      </c>
    </row>
    <row r="18">
      <c r="A18" s="118" t="s">
        <v>344</v>
      </c>
      <c r="B18" s="119" t="s">
        <v>335</v>
      </c>
      <c r="C18" s="120">
        <f>SUM('Stavební rozpočet'!AF12:AF272)</f>
      </c>
      <c r="D18" s="121" t="s">
        <v>53</v>
      </c>
      <c r="E18" s="122"/>
      <c r="F18" s="123" t="s">
        <v>53</v>
      </c>
      <c r="G18" s="121" t="s">
        <v>345</v>
      </c>
      <c r="H18" s="122"/>
      <c r="I18" s="123">
        <f>VORN!I25</f>
      </c>
    </row>
    <row r="19">
      <c r="A19" s="124" t="s">
        <v>53</v>
      </c>
      <c r="B19" s="119" t="s">
        <v>36</v>
      </c>
      <c r="C19" s="120">
        <f>SUM('Stavební rozpočet'!AG12:AG272)</f>
      </c>
      <c r="D19" s="121" t="s">
        <v>53</v>
      </c>
      <c r="E19" s="122"/>
      <c r="F19" s="123" t="s">
        <v>53</v>
      </c>
      <c r="G19" s="121" t="s">
        <v>346</v>
      </c>
      <c r="H19" s="122"/>
      <c r="I19" s="123">
        <f>VORN!I26</f>
      </c>
    </row>
    <row r="20">
      <c r="A20" s="125" t="s">
        <v>270</v>
      </c>
      <c r="B20" s="126"/>
      <c r="C20" s="120">
        <f>SUM('Stavební rozpočet'!AH12:AH272)</f>
      </c>
      <c r="D20" s="121" t="s">
        <v>53</v>
      </c>
      <c r="E20" s="122"/>
      <c r="F20" s="123" t="s">
        <v>53</v>
      </c>
      <c r="G20" s="121" t="s">
        <v>53</v>
      </c>
      <c r="H20" s="122"/>
      <c r="I20" s="123" t="s">
        <v>53</v>
      </c>
    </row>
    <row r="21">
      <c r="A21" s="127" t="s">
        <v>347</v>
      </c>
      <c r="B21" s="128"/>
      <c r="C21" s="129">
        <f>SUM('Stavební rozpočet'!Z12:Z272)</f>
      </c>
      <c r="D21" s="130" t="s">
        <v>53</v>
      </c>
      <c r="E21" s="131"/>
      <c r="F21" s="132" t="s">
        <v>53</v>
      </c>
      <c r="G21" s="130" t="s">
        <v>53</v>
      </c>
      <c r="H21" s="131"/>
      <c r="I21" s="132" t="s">
        <v>53</v>
      </c>
    </row>
    <row r="22" customHeight="true" ht="16.5">
      <c r="A22" s="133" t="s">
        <v>348</v>
      </c>
      <c r="B22" s="134"/>
      <c r="C22" s="135">
        <f>ROUND(SUM(C14:C21),2)</f>
      </c>
      <c r="D22" s="136" t="s">
        <v>349</v>
      </c>
      <c r="E22" s="134"/>
      <c r="F22" s="135">
        <f>SUM(F14:F21)</f>
      </c>
      <c r="G22" s="136" t="s">
        <v>350</v>
      </c>
      <c r="H22" s="134"/>
      <c r="I22" s="135">
        <f>SUM(I14:I21)</f>
      </c>
    </row>
    <row r="23">
      <c r="D23" s="125" t="s">
        <v>351</v>
      </c>
      <c r="E23" s="126"/>
      <c r="F23" s="137" t="n">
        <v>0</v>
      </c>
      <c r="G23" s="138" t="s">
        <v>352</v>
      </c>
      <c r="H23" s="126"/>
      <c r="I23" s="120" t="n">
        <v>0</v>
      </c>
    </row>
    <row r="24">
      <c r="G24" s="125" t="s">
        <v>353</v>
      </c>
      <c r="H24" s="126"/>
      <c r="I24" s="129">
        <f>vorn_sum</f>
      </c>
    </row>
    <row r="25">
      <c r="G25" s="125" t="s">
        <v>354</v>
      </c>
      <c r="H25" s="126"/>
      <c r="I25" s="135" t="n">
        <v>0</v>
      </c>
    </row>
    <row r="27">
      <c r="A27" s="139" t="s">
        <v>355</v>
      </c>
      <c r="B27" s="140"/>
      <c r="C27" s="141">
        <f>ROUND(SUM('Stavební rozpočet'!AJ12:AJ272),2)</f>
      </c>
    </row>
    <row r="28">
      <c r="A28" s="142" t="s">
        <v>356</v>
      </c>
      <c r="B28" s="143"/>
      <c r="C28" s="144">
        <f>ROUND(SUM('Stavební rozpočet'!AK12:AK272),2)</f>
      </c>
      <c r="D28" s="145" t="s">
        <v>357</v>
      </c>
      <c r="E28" s="140"/>
      <c r="F28" s="141">
        <f>ROUND(C28*(12/100),2)</f>
      </c>
      <c r="G28" s="145" t="s">
        <v>358</v>
      </c>
      <c r="H28" s="140"/>
      <c r="I28" s="141">
        <f>ROUND(SUM(C27:C29),2)</f>
      </c>
    </row>
    <row r="29">
      <c r="A29" s="142" t="s">
        <v>359</v>
      </c>
      <c r="B29" s="143"/>
      <c r="C29" s="144">
        <f>ROUND(SUM('Stavební rozpočet'!AL12:AL272)+(F22+I22+F23+I23+I24+I25),2)</f>
      </c>
      <c r="D29" s="146" t="s">
        <v>360</v>
      </c>
      <c r="E29" s="143"/>
      <c r="F29" s="144">
        <f>ROUND(C29*(21/100),2)</f>
      </c>
      <c r="G29" s="146" t="s">
        <v>361</v>
      </c>
      <c r="H29" s="143"/>
      <c r="I29" s="144">
        <f>ROUND(SUM(F28:F29)+I28,2)</f>
      </c>
    </row>
    <row r="31">
      <c r="A31" s="147" t="s">
        <v>362</v>
      </c>
      <c r="B31" s="148"/>
      <c r="C31" s="149"/>
      <c r="D31" s="150" t="s">
        <v>363</v>
      </c>
      <c r="E31" s="148"/>
      <c r="F31" s="149"/>
      <c r="G31" s="150" t="s">
        <v>364</v>
      </c>
      <c r="H31" s="148"/>
      <c r="I31" s="149"/>
    </row>
    <row r="32">
      <c r="A32" s="151" t="s">
        <v>53</v>
      </c>
      <c r="B32" s="152"/>
      <c r="C32" s="153"/>
      <c r="D32" s="154" t="s">
        <v>53</v>
      </c>
      <c r="E32" s="152"/>
      <c r="F32" s="153"/>
      <c r="G32" s="154" t="s">
        <v>53</v>
      </c>
      <c r="H32" s="152"/>
      <c r="I32" s="153"/>
    </row>
    <row r="33">
      <c r="A33" s="151" t="s">
        <v>53</v>
      </c>
      <c r="B33" s="152"/>
      <c r="C33" s="153"/>
      <c r="D33" s="154" t="s">
        <v>53</v>
      </c>
      <c r="E33" s="152"/>
      <c r="F33" s="153"/>
      <c r="G33" s="154" t="s">
        <v>53</v>
      </c>
      <c r="H33" s="152"/>
      <c r="I33" s="153"/>
    </row>
    <row r="34">
      <c r="A34" s="151" t="s">
        <v>53</v>
      </c>
      <c r="B34" s="152"/>
      <c r="C34" s="153"/>
      <c r="D34" s="154" t="s">
        <v>53</v>
      </c>
      <c r="E34" s="152"/>
      <c r="F34" s="153"/>
      <c r="G34" s="154" t="s">
        <v>53</v>
      </c>
      <c r="H34" s="152"/>
      <c r="I34" s="153"/>
    </row>
    <row r="35">
      <c r="A35" s="155" t="s">
        <v>365</v>
      </c>
      <c r="B35" s="156"/>
      <c r="C35" s="157"/>
      <c r="D35" s="158" t="s">
        <v>365</v>
      </c>
      <c r="E35" s="156"/>
      <c r="F35" s="157"/>
      <c r="G35" s="158" t="s">
        <v>365</v>
      </c>
      <c r="H35" s="156"/>
      <c r="I35" s="157"/>
    </row>
    <row r="36">
      <c r="A36" s="159" t="s">
        <v>90</v>
      </c>
    </row>
    <row r="37" customHeight="true" ht="13.5">
      <c r="A37" s="16" t="s">
        <v>366</v>
      </c>
      <c r="B37" s="11"/>
      <c r="C37" s="11"/>
      <c r="D37" s="11"/>
      <c r="E37" s="11"/>
      <c r="F37" s="11"/>
      <c r="G37" s="11"/>
      <c r="H37" s="11"/>
      <c r="I37" s="11"/>
    </row>
  </sheetData>
  <sheetProtection sheet="true" deleteColumns="true" deleteRows="true" formatCells="true" formatColumns="true" formatRows="true" insertColumns="true" insertRows="true" insertHyperlinks="true" objects="false" selectLockedCells="false" selectUnlockedCell="false" sort="true" password="CFD3"/>
  <mergeCells>
    <mergeCell ref="A1:I1"/>
    <mergeCell ref="A2:B3"/>
    <mergeCell ref="A4:B5"/>
    <mergeCell ref="A6:B7"/>
    <mergeCell ref="A8:B9"/>
    <mergeCell ref="A10:B11"/>
    <mergeCell ref="E2:E3"/>
    <mergeCell ref="E4:E5"/>
    <mergeCell ref="E6:E7"/>
    <mergeCell ref="E8:E9"/>
    <mergeCell ref="E10:E11"/>
    <mergeCell ref="C2:D3"/>
    <mergeCell ref="C4:D5"/>
    <mergeCell ref="C6:D7"/>
    <mergeCell ref="C8:D9"/>
    <mergeCell ref="C10:D11"/>
    <mergeCell ref="F2:G3"/>
    <mergeCell ref="F4:G5"/>
    <mergeCell ref="F6:G7"/>
    <mergeCell ref="F8:G9"/>
    <mergeCell ref="F10:G11"/>
    <mergeCell ref="H2:H3"/>
    <mergeCell ref="H4:H5"/>
    <mergeCell ref="H6:H7"/>
    <mergeCell ref="H8:H9"/>
    <mergeCell ref="H10:H11"/>
    <mergeCell ref="I2:I3"/>
    <mergeCell ref="I4:I5"/>
    <mergeCell ref="I6:I7"/>
    <mergeCell ref="I8:I9"/>
    <mergeCell ref="I10:I11"/>
    <mergeCell ref="A12:I12"/>
    <mergeCell ref="B13:C13"/>
    <mergeCell ref="E13:F13"/>
    <mergeCell ref="H13:I13"/>
    <mergeCell ref="A20:B20"/>
    <mergeCell ref="A21:B21"/>
    <mergeCell ref="A22:B22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G14:H14"/>
    <mergeCell ref="G15:H15"/>
    <mergeCell ref="G16:H16"/>
    <mergeCell ref="G17:H17"/>
    <mergeCell ref="G18:H18"/>
    <mergeCell ref="G19:H19"/>
    <mergeCell ref="G20:H20"/>
    <mergeCell ref="G21:H21"/>
    <mergeCell ref="G22:H22"/>
    <mergeCell ref="G23:H23"/>
    <mergeCell ref="G24:H24"/>
    <mergeCell ref="G25:H25"/>
    <mergeCell ref="A27:B27"/>
    <mergeCell ref="A28:B28"/>
    <mergeCell ref="A29:B29"/>
    <mergeCell ref="D28:E28"/>
    <mergeCell ref="D29:E29"/>
    <mergeCell ref="G28:H28"/>
    <mergeCell ref="G29:H29"/>
    <mergeCell ref="A31:C31"/>
    <mergeCell ref="A32:C32"/>
    <mergeCell ref="A33:C33"/>
    <mergeCell ref="A34:C34"/>
    <mergeCell ref="A35:C35"/>
    <mergeCell ref="D31:F31"/>
    <mergeCell ref="D32:F32"/>
    <mergeCell ref="D33:F33"/>
    <mergeCell ref="D34:F34"/>
    <mergeCell ref="D35:F35"/>
    <mergeCell ref="G31:I31"/>
    <mergeCell ref="G32:I32"/>
    <mergeCell ref="G33:I33"/>
    <mergeCell ref="G34:I34"/>
    <mergeCell ref="G35:I35"/>
    <mergeCell ref="A37:I37"/>
  </mergeCells>
  <pageMargins left="0.393999993801117" top="0.591000020503998" right="0.393999993801117" bottom="0.591000020503998" header="0" footer="0"/>
  <pageSetup orientation="landscape" fitToHeight="1" fitToWidth="1" cellComments="none"/>
  <drawing r:id="rId1"/>
</worksheet>
</file>

<file path=xl/worksheets/sheet4.xml><?xml version="1.0" encoding="utf-8"?>
<worksheet xmlns:r="http://schemas.openxmlformats.org/officeDocument/2006/relationships" xmlns="http://schemas.openxmlformats.org/spreadsheetml/2006/main">
  <sheetPr>
    <outlinePr summaryBelow="true" summaryRight="true"/>
    <pageSetUpPr fitToPage="true"/>
  </sheetPr>
  <dimension ref="A1:I36"/>
  <sheetViews>
    <sheetView workbookViewId="0" showZeros="true" showFormulas="false" showGridLines="true" showRowColHeaders="true">
      <selection sqref="A36:E36" activeCell="A36"/>
    </sheetView>
  </sheetViews>
  <sheetFormatPr defaultColWidth="12.140625" customHeight="true" defaultRowHeight="15"/>
  <cols>
    <col max="1" min="1" style="0" width="9.140625" customWidth="true"/>
    <col max="2" min="2" style="0" width="12.85546875" customWidth="true"/>
    <col max="3" min="3" style="0" width="22.85546875" customWidth="true"/>
    <col max="4" min="4" style="0" width="10" customWidth="true"/>
    <col max="5" min="5" style="0" width="14" customWidth="true"/>
    <col max="6" min="6" style="0" width="22.85546875" customWidth="true"/>
    <col max="7" min="7" style="0" width="9.140625" customWidth="true"/>
    <col max="8" min="8" style="0" width="17.140625" customWidth="true"/>
    <col max="9" min="9" style="0" width="22.85546875" customWidth="true"/>
  </cols>
  <sheetData>
    <row r="1" customHeight="true" ht="54.75">
      <c r="A1" s="109" t="s">
        <v>367</v>
      </c>
      <c r="B1" s="1"/>
      <c r="C1" s="1"/>
      <c r="D1" s="1"/>
      <c r="E1" s="1"/>
      <c r="F1" s="1"/>
      <c r="G1" s="1"/>
      <c r="H1" s="1"/>
      <c r="I1" s="1"/>
    </row>
    <row r="2">
      <c r="A2" s="3" t="s">
        <v>1</v>
      </c>
      <c r="B2" s="4"/>
      <c r="C2" s="5">
        <f>'Stavební rozpočet'!D2</f>
      </c>
      <c r="D2" s="6"/>
      <c r="E2" s="8" t="s">
        <v>5</v>
      </c>
      <c r="F2" s="8">
        <f>'Stavební rozpočet'!J2</f>
      </c>
      <c r="G2" s="4"/>
      <c r="H2" s="8" t="s">
        <v>322</v>
      </c>
      <c r="I2" s="9" t="s">
        <v>323</v>
      </c>
    </row>
    <row r="3" customHeight="true" ht="15">
      <c r="A3" s="10"/>
      <c r="B3" s="11"/>
      <c r="C3" s="12"/>
      <c r="D3" s="12"/>
      <c r="E3" s="11"/>
      <c r="F3" s="11"/>
      <c r="G3" s="11"/>
      <c r="H3" s="11"/>
      <c r="I3" s="14"/>
    </row>
    <row r="4">
      <c r="A4" s="15" t="s">
        <v>7</v>
      </c>
      <c r="B4" s="11"/>
      <c r="C4" s="16">
        <f>'Stavební rozpočet'!D4</f>
      </c>
      <c r="D4" s="11"/>
      <c r="E4" s="16" t="s">
        <v>9</v>
      </c>
      <c r="F4" s="16">
        <f>'Stavební rozpočet'!J4</f>
      </c>
      <c r="G4" s="11"/>
      <c r="H4" s="16" t="s">
        <v>322</v>
      </c>
      <c r="I4" s="14" t="s">
        <v>324</v>
      </c>
    </row>
    <row r="5" customHeight="true" ht="15">
      <c r="A5" s="10"/>
      <c r="B5" s="11"/>
      <c r="C5" s="11"/>
      <c r="D5" s="11"/>
      <c r="E5" s="11"/>
      <c r="F5" s="11"/>
      <c r="G5" s="11"/>
      <c r="H5" s="11"/>
      <c r="I5" s="14"/>
    </row>
    <row r="6">
      <c r="A6" s="15" t="s">
        <v>11</v>
      </c>
      <c r="B6" s="11"/>
      <c r="C6" s="16">
        <f>'Stavební rozpočet'!D6</f>
      </c>
      <c r="D6" s="11"/>
      <c r="E6" s="16" t="s">
        <v>14</v>
      </c>
      <c r="F6" s="16">
        <f>'Stavební rozpočet'!J6</f>
      </c>
      <c r="G6" s="11"/>
      <c r="H6" s="16" t="s">
        <v>322</v>
      </c>
      <c r="I6" s="14" t="s">
        <v>53</v>
      </c>
    </row>
    <row r="7" customHeight="true" ht="15">
      <c r="A7" s="10"/>
      <c r="B7" s="11"/>
      <c r="C7" s="11"/>
      <c r="D7" s="11"/>
      <c r="E7" s="11"/>
      <c r="F7" s="11"/>
      <c r="G7" s="11"/>
      <c r="H7" s="11"/>
      <c r="I7" s="14"/>
    </row>
    <row r="8">
      <c r="A8" s="15" t="s">
        <v>8</v>
      </c>
      <c r="B8" s="11"/>
      <c r="C8" s="16">
        <f>'Stavební rozpočet'!H4</f>
      </c>
      <c r="D8" s="11"/>
      <c r="E8" s="16" t="s">
        <v>13</v>
      </c>
      <c r="F8" s="16">
        <f>'Stavební rozpočet'!H6</f>
      </c>
      <c r="G8" s="11"/>
      <c r="H8" s="11" t="s">
        <v>325</v>
      </c>
      <c r="I8" s="110" t="n">
        <v>46</v>
      </c>
    </row>
    <row r="9">
      <c r="A9" s="10"/>
      <c r="B9" s="11"/>
      <c r="C9" s="11"/>
      <c r="D9" s="11"/>
      <c r="E9" s="11"/>
      <c r="F9" s="11"/>
      <c r="G9" s="11"/>
      <c r="H9" s="11"/>
      <c r="I9" s="14"/>
    </row>
    <row r="10">
      <c r="A10" s="15" t="s">
        <v>16</v>
      </c>
      <c r="B10" s="11"/>
      <c r="C10" s="16">
        <f>'Stavební rozpočet'!D8</f>
      </c>
      <c r="D10" s="11"/>
      <c r="E10" s="16" t="s">
        <v>19</v>
      </c>
      <c r="F10" s="16">
        <f>'Stavební rozpočet'!J8</f>
      </c>
      <c r="G10" s="11"/>
      <c r="H10" s="11" t="s">
        <v>326</v>
      </c>
      <c r="I10" s="111">
        <f>'Stavební rozpočet'!H8</f>
      </c>
    </row>
    <row r="11">
      <c r="A11" s="105"/>
      <c r="B11" s="106"/>
      <c r="C11" s="106"/>
      <c r="D11" s="106"/>
      <c r="E11" s="106"/>
      <c r="F11" s="106"/>
      <c r="G11" s="106"/>
      <c r="H11" s="106"/>
      <c r="I11" s="112"/>
    </row>
    <row r="13">
      <c r="A13" s="160" t="s">
        <v>368</v>
      </c>
      <c r="B13" s="160"/>
      <c r="C13" s="160"/>
      <c r="D13" s="160"/>
      <c r="E13" s="160"/>
    </row>
    <row r="14">
      <c r="A14" s="161" t="s">
        <v>369</v>
      </c>
      <c r="B14" s="162"/>
      <c r="C14" s="162"/>
      <c r="D14" s="162"/>
      <c r="E14" s="163"/>
      <c r="F14" s="164" t="s">
        <v>370</v>
      </c>
      <c r="G14" s="164" t="s">
        <v>371</v>
      </c>
      <c r="H14" s="164" t="s">
        <v>372</v>
      </c>
      <c r="I14" s="164" t="s">
        <v>370</v>
      </c>
    </row>
    <row r="15">
      <c r="A15" s="165" t="s">
        <v>336</v>
      </c>
      <c r="B15" s="166"/>
      <c r="C15" s="166"/>
      <c r="D15" s="166"/>
      <c r="E15" s="167"/>
      <c r="F15" s="168" t="n">
        <v>0</v>
      </c>
      <c r="G15" s="169" t="s">
        <v>53</v>
      </c>
      <c r="H15" s="169" t="s">
        <v>53</v>
      </c>
      <c r="I15" s="168">
        <f>F15</f>
      </c>
    </row>
    <row r="16">
      <c r="A16" s="165" t="s">
        <v>338</v>
      </c>
      <c r="B16" s="166"/>
      <c r="C16" s="166"/>
      <c r="D16" s="166"/>
      <c r="E16" s="167"/>
      <c r="F16" s="168" t="n">
        <v>0</v>
      </c>
      <c r="G16" s="169" t="s">
        <v>53</v>
      </c>
      <c r="H16" s="169" t="s">
        <v>53</v>
      </c>
      <c r="I16" s="168">
        <f>F16</f>
      </c>
    </row>
    <row r="17">
      <c r="A17" s="170" t="s">
        <v>341</v>
      </c>
      <c r="B17" s="171"/>
      <c r="C17" s="171"/>
      <c r="D17" s="171"/>
      <c r="E17" s="172"/>
      <c r="F17" s="173" t="n">
        <v>0</v>
      </c>
      <c r="G17" s="174" t="s">
        <v>53</v>
      </c>
      <c r="H17" s="174" t="s">
        <v>53</v>
      </c>
      <c r="I17" s="173">
        <f>F17</f>
      </c>
    </row>
    <row r="18">
      <c r="A18" s="175" t="s">
        <v>373</v>
      </c>
      <c r="B18" s="176"/>
      <c r="C18" s="176"/>
      <c r="D18" s="176"/>
      <c r="E18" s="177"/>
      <c r="F18" s="178" t="s">
        <v>53</v>
      </c>
      <c r="G18" s="179" t="s">
        <v>53</v>
      </c>
      <c r="H18" s="179" t="s">
        <v>53</v>
      </c>
      <c r="I18" s="180">
        <f>SUM(I15:I17)</f>
      </c>
    </row>
    <row r="20">
      <c r="A20" s="161" t="s">
        <v>333</v>
      </c>
      <c r="B20" s="162"/>
      <c r="C20" s="162"/>
      <c r="D20" s="162"/>
      <c r="E20" s="163"/>
      <c r="F20" s="164" t="s">
        <v>370</v>
      </c>
      <c r="G20" s="164" t="s">
        <v>371</v>
      </c>
      <c r="H20" s="164" t="s">
        <v>372</v>
      </c>
      <c r="I20" s="164" t="s">
        <v>370</v>
      </c>
    </row>
    <row r="21">
      <c r="A21" s="165" t="s">
        <v>337</v>
      </c>
      <c r="B21" s="166"/>
      <c r="C21" s="166"/>
      <c r="D21" s="166"/>
      <c r="E21" s="167"/>
      <c r="F21" s="168" t="n">
        <v>0</v>
      </c>
      <c r="G21" s="169" t="s">
        <v>53</v>
      </c>
      <c r="H21" s="169" t="s">
        <v>53</v>
      </c>
      <c r="I21" s="168">
        <f>F21</f>
      </c>
    </row>
    <row r="22">
      <c r="A22" s="165" t="s">
        <v>339</v>
      </c>
      <c r="B22" s="166"/>
      <c r="C22" s="166"/>
      <c r="D22" s="166"/>
      <c r="E22" s="167"/>
      <c r="F22" s="168" t="n">
        <v>0</v>
      </c>
      <c r="G22" s="169" t="s">
        <v>53</v>
      </c>
      <c r="H22" s="169" t="s">
        <v>53</v>
      </c>
      <c r="I22" s="168">
        <f>F22</f>
      </c>
    </row>
    <row r="23">
      <c r="A23" s="165" t="s">
        <v>342</v>
      </c>
      <c r="B23" s="166"/>
      <c r="C23" s="166"/>
      <c r="D23" s="166"/>
      <c r="E23" s="167"/>
      <c r="F23" s="168" t="n">
        <v>0</v>
      </c>
      <c r="G23" s="169" t="s">
        <v>53</v>
      </c>
      <c r="H23" s="169" t="s">
        <v>53</v>
      </c>
      <c r="I23" s="168">
        <f>F23</f>
      </c>
    </row>
    <row r="24">
      <c r="A24" s="165" t="s">
        <v>343</v>
      </c>
      <c r="B24" s="166"/>
      <c r="C24" s="166"/>
      <c r="D24" s="166"/>
      <c r="E24" s="167"/>
      <c r="F24" s="168" t="n">
        <v>0</v>
      </c>
      <c r="G24" s="169" t="s">
        <v>53</v>
      </c>
      <c r="H24" s="169" t="s">
        <v>53</v>
      </c>
      <c r="I24" s="168">
        <f>F24</f>
      </c>
    </row>
    <row r="25">
      <c r="A25" s="165" t="s">
        <v>345</v>
      </c>
      <c r="B25" s="166"/>
      <c r="C25" s="166"/>
      <c r="D25" s="166"/>
      <c r="E25" s="167"/>
      <c r="F25" s="168" t="n">
        <v>0</v>
      </c>
      <c r="G25" s="169" t="s">
        <v>53</v>
      </c>
      <c r="H25" s="169" t="s">
        <v>53</v>
      </c>
      <c r="I25" s="168">
        <f>F25</f>
      </c>
    </row>
    <row r="26">
      <c r="A26" s="170" t="s">
        <v>346</v>
      </c>
      <c r="B26" s="171"/>
      <c r="C26" s="171"/>
      <c r="D26" s="171"/>
      <c r="E26" s="172"/>
      <c r="F26" s="173" t="n">
        <v>0</v>
      </c>
      <c r="G26" s="174" t="s">
        <v>53</v>
      </c>
      <c r="H26" s="174" t="s">
        <v>53</v>
      </c>
      <c r="I26" s="173">
        <f>F26</f>
      </c>
    </row>
    <row r="27">
      <c r="A27" s="175" t="s">
        <v>374</v>
      </c>
      <c r="B27" s="176"/>
      <c r="C27" s="176"/>
      <c r="D27" s="176"/>
      <c r="E27" s="177"/>
      <c r="F27" s="178" t="s">
        <v>53</v>
      </c>
      <c r="G27" s="179" t="s">
        <v>53</v>
      </c>
      <c r="H27" s="179" t="s">
        <v>53</v>
      </c>
      <c r="I27" s="180">
        <f>SUM(I21:I26)</f>
      </c>
    </row>
    <row r="29">
      <c r="A29" s="181" t="s">
        <v>375</v>
      </c>
      <c r="B29" s="182"/>
      <c r="C29" s="182"/>
      <c r="D29" s="182"/>
      <c r="E29" s="183"/>
      <c r="F29" s="184">
        <f>I18+I27</f>
      </c>
      <c r="G29" s="185"/>
      <c r="H29" s="185"/>
      <c r="I29" s="186"/>
    </row>
    <row r="33">
      <c r="A33" s="160" t="s">
        <v>376</v>
      </c>
      <c r="B33" s="160"/>
      <c r="C33" s="160"/>
      <c r="D33" s="160"/>
      <c r="E33" s="160"/>
    </row>
    <row r="34">
      <c r="A34" s="161" t="s">
        <v>377</v>
      </c>
      <c r="B34" s="162"/>
      <c r="C34" s="162"/>
      <c r="D34" s="162"/>
      <c r="E34" s="163"/>
      <c r="F34" s="164" t="s">
        <v>370</v>
      </c>
      <c r="G34" s="164" t="s">
        <v>371</v>
      </c>
      <c r="H34" s="164" t="s">
        <v>372</v>
      </c>
      <c r="I34" s="164" t="s">
        <v>370</v>
      </c>
    </row>
    <row r="35">
      <c r="A35" s="170" t="s">
        <v>53</v>
      </c>
      <c r="B35" s="171"/>
      <c r="C35" s="171"/>
      <c r="D35" s="171"/>
      <c r="E35" s="172"/>
      <c r="F35" s="173" t="n">
        <v>0</v>
      </c>
      <c r="G35" s="174" t="s">
        <v>53</v>
      </c>
      <c r="H35" s="174" t="s">
        <v>53</v>
      </c>
      <c r="I35" s="173">
        <f>F35</f>
      </c>
    </row>
    <row r="36">
      <c r="A36" s="175" t="s">
        <v>378</v>
      </c>
      <c r="B36" s="176"/>
      <c r="C36" s="176"/>
      <c r="D36" s="176"/>
      <c r="E36" s="177"/>
      <c r="F36" s="178" t="s">
        <v>53</v>
      </c>
      <c r="G36" s="179" t="s">
        <v>53</v>
      </c>
      <c r="H36" s="179" t="s">
        <v>53</v>
      </c>
      <c r="I36" s="180">
        <f>SUM(I35:I35)</f>
      </c>
    </row>
  </sheetData>
  <sheetProtection sheet="true" deleteColumns="true" deleteRows="true" formatCells="true" formatColumns="true" formatRows="true" insertColumns="true" insertRows="true" insertHyperlinks="true" objects="false" selectLockedCells="false" selectUnlockedCell="false" sort="true" password="CFD3"/>
  <mergeCells>
    <mergeCell ref="A1:I1"/>
    <mergeCell ref="A2:B3"/>
    <mergeCell ref="A4:B5"/>
    <mergeCell ref="A6:B7"/>
    <mergeCell ref="A8:B9"/>
    <mergeCell ref="A10:B11"/>
    <mergeCell ref="E2:E3"/>
    <mergeCell ref="E4:E5"/>
    <mergeCell ref="E6:E7"/>
    <mergeCell ref="E8:E9"/>
    <mergeCell ref="E10:E11"/>
    <mergeCell ref="H2:H3"/>
    <mergeCell ref="H4:H5"/>
    <mergeCell ref="H6:H7"/>
    <mergeCell ref="H8:H9"/>
    <mergeCell ref="H10:H11"/>
    <mergeCell ref="C2:D3"/>
    <mergeCell ref="C4:D5"/>
    <mergeCell ref="C6:D7"/>
    <mergeCell ref="C8:D9"/>
    <mergeCell ref="C10:D11"/>
    <mergeCell ref="F2:G3"/>
    <mergeCell ref="F4:G5"/>
    <mergeCell ref="F6:G7"/>
    <mergeCell ref="F8:G9"/>
    <mergeCell ref="F10:G11"/>
    <mergeCell ref="I2:I3"/>
    <mergeCell ref="I4:I5"/>
    <mergeCell ref="I6:I7"/>
    <mergeCell ref="I8:I9"/>
    <mergeCell ref="I10:I11"/>
    <mergeCell ref="A13:E13"/>
    <mergeCell ref="A14:E14"/>
    <mergeCell ref="A15:E15"/>
    <mergeCell ref="A16:E16"/>
    <mergeCell ref="A17:E17"/>
    <mergeCell ref="A18:E18"/>
    <mergeCell ref="A20:E20"/>
    <mergeCell ref="A21:E21"/>
    <mergeCell ref="A22:E22"/>
    <mergeCell ref="A23:E23"/>
    <mergeCell ref="A24:E24"/>
    <mergeCell ref="A25:E25"/>
    <mergeCell ref="A26:E26"/>
    <mergeCell ref="A27:E27"/>
    <mergeCell ref="A29:E29"/>
    <mergeCell ref="F29:I29"/>
    <mergeCell ref="A33:E33"/>
    <mergeCell ref="A34:E34"/>
    <mergeCell ref="A35:E35"/>
    <mergeCell ref="A36:E36"/>
  </mergeCells>
  <pageMargins left="0.393999993801117" top="0.591000020503998" right="0.393999993801117" bottom="0.591000020503998" header="0" footer="0"/>
  <pageSetup orientation="landscape" fitToHeight="0" fitToWidth="1" cellComments="none"/>
  <drawing r:id="rId1"/>
</worksheet>
</file>

<file path=docProps/core.xml><?xml version="1.0" encoding="utf-8"?>
<cp:coreProperties xmlns:xsi="http://www.w3.org/2001/XMLSchema-instance" xmlns:dcmitype="http://purl.org/dc/dcmitype/" xmlns:dcterms="http://purl.org/dc/terms/" xmlns:dc="http://purl.org/dc/elements/1.1/" xmlns:cp="http://schemas.openxmlformats.org/package/2006/metadata/core-properties">
  <dc:creator>HP</dc:creator>
  <cp:lastModifiedBy>HP</cp:lastModifiedBy>
  <dcterms:created xsi:type="dcterms:W3CDTF">2021-06-10T20:06:38.031Z</dcterms:created>
  <dcterms:modified xsi:type="dcterms:W3CDTF">2021-06-10T20:06:38.351Z</dcterms:modified>
</cp:coreProperties>
</file>