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KT\Veřejné zakázkyOdd\01 ZÁKONNÉ\VYHLÁŠENÉ\ZPŘ - MO - Oprava plochých střech Domova pro seniory\15. PRACOVNÍ\VÝKAZY VÝMĚR, ROZPOČTY\"/>
    </mc:Choice>
  </mc:AlternateContent>
  <bookViews>
    <workbookView xWindow="0" yWindow="0" windowWidth="28800" windowHeight="12180"/>
  </bookViews>
  <sheets>
    <sheet name="Rekapitulace stavby" sheetId="1" r:id="rId1"/>
    <sheet name="01 - objekt A - stavební ..." sheetId="2" r:id="rId2"/>
    <sheet name="02 - Silnoproudá elektrot..." sheetId="3" r:id="rId3"/>
    <sheet name="03 - Záchytný systém" sheetId="4" r:id="rId4"/>
    <sheet name="VON - Vedlejší a ostatní ..." sheetId="5" r:id="rId5"/>
    <sheet name="Pokyny pro vyplnění" sheetId="6" r:id="rId6"/>
  </sheets>
  <definedNames>
    <definedName name="_xlnm._FilterDatabase" localSheetId="1" hidden="1">'01 - objekt A - stavební ...'!$C$96:$K$616</definedName>
    <definedName name="_xlnm._FilterDatabase" localSheetId="2" hidden="1">'02 - Silnoproudá elektrot...'!$C$110:$K$221</definedName>
    <definedName name="_xlnm._FilterDatabase" localSheetId="3" hidden="1">'03 - Záchytný systém'!$C$80:$K$91</definedName>
    <definedName name="_xlnm._FilterDatabase" localSheetId="4" hidden="1">'VON - Vedlejší a ostatní ...'!$C$79:$K$87</definedName>
    <definedName name="_xlnm.Print_Titles" localSheetId="1">'01 - objekt A - stavební ...'!$96:$96</definedName>
    <definedName name="_xlnm.Print_Titles" localSheetId="2">'02 - Silnoproudá elektrot...'!$110:$110</definedName>
    <definedName name="_xlnm.Print_Titles" localSheetId="3">'03 - Záchytný systém'!$80:$80</definedName>
    <definedName name="_xlnm.Print_Titles" localSheetId="0">'Rekapitulace stavby'!$52:$52</definedName>
    <definedName name="_xlnm.Print_Titles" localSheetId="4">'VON - Vedlejší a ostatní ...'!$79:$79</definedName>
    <definedName name="_xlnm.Print_Area" localSheetId="1">'01 - objekt A - stavební ...'!$C$4:$J$39,'01 - objekt A - stavební ...'!$C$45:$J$78,'01 - objekt A - stavební ...'!$C$84:$K$616</definedName>
    <definedName name="_xlnm.Print_Area" localSheetId="2">'02 - Silnoproudá elektrot...'!$C$4:$J$39,'02 - Silnoproudá elektrot...'!$C$45:$J$92,'02 - Silnoproudá elektrot...'!$C$98:$K$221</definedName>
    <definedName name="_xlnm.Print_Area" localSheetId="3">'03 - Záchytný systém'!$C$4:$J$39,'03 - Záchytný systém'!$C$45:$J$62,'03 - Záchytný systém'!$C$68:$K$91</definedName>
    <definedName name="_xlnm.Print_Area" localSheetId="5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stavby'!$C$42:$AQ$59</definedName>
    <definedName name="_xlnm.Print_Area" localSheetId="4">'VON - Vedlejší a ostatní ...'!$C$4:$J$39,'VON - Vedlejší a ostatní ...'!$C$45:$J$61,'VON - Vedlejší a ostatní ...'!$C$67:$K$87</definedName>
  </definedNames>
  <calcPr calcId="162913"/>
</workbook>
</file>

<file path=xl/calcChain.xml><?xml version="1.0" encoding="utf-8"?>
<calcChain xmlns="http://schemas.openxmlformats.org/spreadsheetml/2006/main">
  <c r="J37" i="5" l="1"/>
  <c r="J36" i="5"/>
  <c r="AY58" i="1"/>
  <c r="J35" i="5"/>
  <c r="AX58" i="1"/>
  <c r="BI87" i="5"/>
  <c r="BH87" i="5"/>
  <c r="BG87" i="5"/>
  <c r="BF87" i="5"/>
  <c r="T87" i="5"/>
  <c r="R87" i="5"/>
  <c r="P87" i="5"/>
  <c r="BI86" i="5"/>
  <c r="BH86" i="5"/>
  <c r="BG86" i="5"/>
  <c r="BF86" i="5"/>
  <c r="T86" i="5"/>
  <c r="R86" i="5"/>
  <c r="P86" i="5"/>
  <c r="BI85" i="5"/>
  <c r="BH85" i="5"/>
  <c r="BG85" i="5"/>
  <c r="BF85" i="5"/>
  <c r="T85" i="5"/>
  <c r="R85" i="5"/>
  <c r="P85" i="5"/>
  <c r="BI84" i="5"/>
  <c r="BH84" i="5"/>
  <c r="BG84" i="5"/>
  <c r="BF84" i="5"/>
  <c r="T84" i="5"/>
  <c r="R84" i="5"/>
  <c r="P84" i="5"/>
  <c r="BI83" i="5"/>
  <c r="BH83" i="5"/>
  <c r="BG83" i="5"/>
  <c r="BF83" i="5"/>
  <c r="T83" i="5"/>
  <c r="R83" i="5"/>
  <c r="P83" i="5"/>
  <c r="BI82" i="5"/>
  <c r="BH82" i="5"/>
  <c r="BG82" i="5"/>
  <c r="BF82" i="5"/>
  <c r="T82" i="5"/>
  <c r="R82" i="5"/>
  <c r="P82" i="5"/>
  <c r="J77" i="5"/>
  <c r="J76" i="5"/>
  <c r="F76" i="5"/>
  <c r="F74" i="5"/>
  <c r="E72" i="5"/>
  <c r="J55" i="5"/>
  <c r="J54" i="5"/>
  <c r="F54" i="5"/>
  <c r="F52" i="5"/>
  <c r="E50" i="5"/>
  <c r="J18" i="5"/>
  <c r="E18" i="5"/>
  <c r="F77" i="5" s="1"/>
  <c r="J17" i="5"/>
  <c r="J12" i="5"/>
  <c r="J52" i="5" s="1"/>
  <c r="E7" i="5"/>
  <c r="E70" i="5"/>
  <c r="J37" i="4"/>
  <c r="J36" i="4"/>
  <c r="AY57" i="1" s="1"/>
  <c r="J35" i="4"/>
  <c r="AX57" i="1"/>
  <c r="BI91" i="4"/>
  <c r="BH91" i="4"/>
  <c r="BG91" i="4"/>
  <c r="BF91" i="4"/>
  <c r="T91" i="4"/>
  <c r="R91" i="4"/>
  <c r="P91" i="4"/>
  <c r="BI90" i="4"/>
  <c r="BH90" i="4"/>
  <c r="BG90" i="4"/>
  <c r="BF90" i="4"/>
  <c r="T90" i="4"/>
  <c r="R90" i="4"/>
  <c r="P90" i="4"/>
  <c r="BI89" i="4"/>
  <c r="BH89" i="4"/>
  <c r="BG89" i="4"/>
  <c r="BF89" i="4"/>
  <c r="T89" i="4"/>
  <c r="R89" i="4"/>
  <c r="P89" i="4"/>
  <c r="BI88" i="4"/>
  <c r="BH88" i="4"/>
  <c r="BG88" i="4"/>
  <c r="BF88" i="4"/>
  <c r="T88" i="4"/>
  <c r="R88" i="4"/>
  <c r="P88" i="4"/>
  <c r="BI87" i="4"/>
  <c r="BH87" i="4"/>
  <c r="BG87" i="4"/>
  <c r="BF87" i="4"/>
  <c r="T87" i="4"/>
  <c r="R87" i="4"/>
  <c r="P87" i="4"/>
  <c r="BI86" i="4"/>
  <c r="BH86" i="4"/>
  <c r="BG86" i="4"/>
  <c r="BF86" i="4"/>
  <c r="T86" i="4"/>
  <c r="R86" i="4"/>
  <c r="P86" i="4"/>
  <c r="BI84" i="4"/>
  <c r="BH84" i="4"/>
  <c r="BG84" i="4"/>
  <c r="BF84" i="4"/>
  <c r="T84" i="4"/>
  <c r="R84" i="4"/>
  <c r="P84" i="4"/>
  <c r="J78" i="4"/>
  <c r="J77" i="4"/>
  <c r="F77" i="4"/>
  <c r="F75" i="4"/>
  <c r="E73" i="4"/>
  <c r="J55" i="4"/>
  <c r="J54" i="4"/>
  <c r="F54" i="4"/>
  <c r="F52" i="4"/>
  <c r="E50" i="4"/>
  <c r="J18" i="4"/>
  <c r="E18" i="4"/>
  <c r="F78" i="4" s="1"/>
  <c r="J17" i="4"/>
  <c r="J12" i="4"/>
  <c r="J52" i="4" s="1"/>
  <c r="E7" i="4"/>
  <c r="E48" i="4"/>
  <c r="J37" i="3"/>
  <c r="J36" i="3"/>
  <c r="AY56" i="1" s="1"/>
  <c r="J35" i="3"/>
  <c r="AX56" i="1"/>
  <c r="BI221" i="3"/>
  <c r="BH221" i="3"/>
  <c r="BG221" i="3"/>
  <c r="BF221" i="3"/>
  <c r="T221" i="3"/>
  <c r="R221" i="3"/>
  <c r="P221" i="3"/>
  <c r="BI220" i="3"/>
  <c r="BH220" i="3"/>
  <c r="BG220" i="3"/>
  <c r="BF220" i="3"/>
  <c r="T220" i="3"/>
  <c r="R220" i="3"/>
  <c r="P220" i="3"/>
  <c r="BI219" i="3"/>
  <c r="BH219" i="3"/>
  <c r="BG219" i="3"/>
  <c r="BF219" i="3"/>
  <c r="T219" i="3"/>
  <c r="R219" i="3"/>
  <c r="P219" i="3"/>
  <c r="BI218" i="3"/>
  <c r="BH218" i="3"/>
  <c r="BG218" i="3"/>
  <c r="BF218" i="3"/>
  <c r="T218" i="3"/>
  <c r="R218" i="3"/>
  <c r="P218" i="3"/>
  <c r="BI216" i="3"/>
  <c r="BH216" i="3"/>
  <c r="BG216" i="3"/>
  <c r="BF216" i="3"/>
  <c r="T216" i="3"/>
  <c r="T215" i="3" s="1"/>
  <c r="R216" i="3"/>
  <c r="R215" i="3"/>
  <c r="P216" i="3"/>
  <c r="P215" i="3" s="1"/>
  <c r="BI214" i="3"/>
  <c r="BH214" i="3"/>
  <c r="BG214" i="3"/>
  <c r="BF214" i="3"/>
  <c r="T214" i="3"/>
  <c r="T213" i="3"/>
  <c r="R214" i="3"/>
  <c r="R213" i="3" s="1"/>
  <c r="P214" i="3"/>
  <c r="P213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T208" i="3"/>
  <c r="R209" i="3"/>
  <c r="R208" i="3" s="1"/>
  <c r="P209" i="3"/>
  <c r="P208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T142" i="3"/>
  <c r="R143" i="3"/>
  <c r="R142" i="3" s="1"/>
  <c r="P143" i="3"/>
  <c r="P142" i="3" s="1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T134" i="3" s="1"/>
  <c r="R135" i="3"/>
  <c r="R134" i="3"/>
  <c r="P135" i="3"/>
  <c r="P134" i="3" s="1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T126" i="3" s="1"/>
  <c r="R127" i="3"/>
  <c r="R126" i="3"/>
  <c r="P127" i="3"/>
  <c r="P126" i="3"/>
  <c r="BI125" i="3"/>
  <c r="BH125" i="3"/>
  <c r="BG125" i="3"/>
  <c r="BF125" i="3"/>
  <c r="T125" i="3"/>
  <c r="T124" i="3" s="1"/>
  <c r="R125" i="3"/>
  <c r="R124" i="3"/>
  <c r="P125" i="3"/>
  <c r="P124" i="3" s="1"/>
  <c r="BI123" i="3"/>
  <c r="BH123" i="3"/>
  <c r="BG123" i="3"/>
  <c r="BF123" i="3"/>
  <c r="T123" i="3"/>
  <c r="T122" i="3"/>
  <c r="R123" i="3"/>
  <c r="R122" i="3" s="1"/>
  <c r="P123" i="3"/>
  <c r="P122" i="3" s="1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6" i="3"/>
  <c r="BH116" i="3"/>
  <c r="BG116" i="3"/>
  <c r="BF116" i="3"/>
  <c r="T116" i="3"/>
  <c r="R116" i="3"/>
  <c r="P116" i="3"/>
  <c r="BI115" i="3"/>
  <c r="BH115" i="3"/>
  <c r="BG115" i="3"/>
  <c r="BF115" i="3"/>
  <c r="T115" i="3"/>
  <c r="R115" i="3"/>
  <c r="P115" i="3"/>
  <c r="BI114" i="3"/>
  <c r="BH114" i="3"/>
  <c r="BG114" i="3"/>
  <c r="BF114" i="3"/>
  <c r="T114" i="3"/>
  <c r="R114" i="3"/>
  <c r="P114" i="3"/>
  <c r="J108" i="3"/>
  <c r="J107" i="3"/>
  <c r="F107" i="3"/>
  <c r="F105" i="3"/>
  <c r="E103" i="3"/>
  <c r="J55" i="3"/>
  <c r="J54" i="3"/>
  <c r="F54" i="3"/>
  <c r="F52" i="3"/>
  <c r="E50" i="3"/>
  <c r="J18" i="3"/>
  <c r="E18" i="3"/>
  <c r="F108" i="3"/>
  <c r="J17" i="3"/>
  <c r="J12" i="3"/>
  <c r="J105" i="3" s="1"/>
  <c r="E7" i="3"/>
  <c r="E101" i="3"/>
  <c r="J37" i="2"/>
  <c r="J36" i="2"/>
  <c r="AY55" i="1"/>
  <c r="J35" i="2"/>
  <c r="AX55" i="1"/>
  <c r="BI615" i="2"/>
  <c r="BH615" i="2"/>
  <c r="BG615" i="2"/>
  <c r="BF615" i="2"/>
  <c r="T615" i="2"/>
  <c r="R615" i="2"/>
  <c r="P615" i="2"/>
  <c r="BI613" i="2"/>
  <c r="BH613" i="2"/>
  <c r="BG613" i="2"/>
  <c r="BF613" i="2"/>
  <c r="T613" i="2"/>
  <c r="R613" i="2"/>
  <c r="P613" i="2"/>
  <c r="BI611" i="2"/>
  <c r="BH611" i="2"/>
  <c r="BG611" i="2"/>
  <c r="BF611" i="2"/>
  <c r="T611" i="2"/>
  <c r="R611" i="2"/>
  <c r="P611" i="2"/>
  <c r="BI606" i="2"/>
  <c r="BH606" i="2"/>
  <c r="BG606" i="2"/>
  <c r="BF606" i="2"/>
  <c r="T606" i="2"/>
  <c r="R606" i="2"/>
  <c r="P606" i="2"/>
  <c r="BI601" i="2"/>
  <c r="BH601" i="2"/>
  <c r="BG601" i="2"/>
  <c r="BF601" i="2"/>
  <c r="T601" i="2"/>
  <c r="R601" i="2"/>
  <c r="P601" i="2"/>
  <c r="BI598" i="2"/>
  <c r="BH598" i="2"/>
  <c r="BG598" i="2"/>
  <c r="BF598" i="2"/>
  <c r="T598" i="2"/>
  <c r="R598" i="2"/>
  <c r="P598" i="2"/>
  <c r="BI597" i="2"/>
  <c r="BH597" i="2"/>
  <c r="BG597" i="2"/>
  <c r="BF597" i="2"/>
  <c r="T597" i="2"/>
  <c r="R597" i="2"/>
  <c r="P597" i="2"/>
  <c r="BI593" i="2"/>
  <c r="BH593" i="2"/>
  <c r="BG593" i="2"/>
  <c r="BF593" i="2"/>
  <c r="T593" i="2"/>
  <c r="R593" i="2"/>
  <c r="P593" i="2"/>
  <c r="BI590" i="2"/>
  <c r="BH590" i="2"/>
  <c r="BG590" i="2"/>
  <c r="BF590" i="2"/>
  <c r="T590" i="2"/>
  <c r="R590" i="2"/>
  <c r="P590" i="2"/>
  <c r="BI589" i="2"/>
  <c r="BH589" i="2"/>
  <c r="BG589" i="2"/>
  <c r="BF589" i="2"/>
  <c r="T589" i="2"/>
  <c r="R589" i="2"/>
  <c r="P589" i="2"/>
  <c r="BI585" i="2"/>
  <c r="BH585" i="2"/>
  <c r="BG585" i="2"/>
  <c r="BF585" i="2"/>
  <c r="T585" i="2"/>
  <c r="R585" i="2"/>
  <c r="P585" i="2"/>
  <c r="BI582" i="2"/>
  <c r="BH582" i="2"/>
  <c r="BG582" i="2"/>
  <c r="BF582" i="2"/>
  <c r="T582" i="2"/>
  <c r="R582" i="2"/>
  <c r="P582" i="2"/>
  <c r="BI580" i="2"/>
  <c r="BH580" i="2"/>
  <c r="BG580" i="2"/>
  <c r="BF580" i="2"/>
  <c r="T580" i="2"/>
  <c r="R580" i="2"/>
  <c r="P580" i="2"/>
  <c r="BI578" i="2"/>
  <c r="BH578" i="2"/>
  <c r="BG578" i="2"/>
  <c r="BF578" i="2"/>
  <c r="T578" i="2"/>
  <c r="R578" i="2"/>
  <c r="P578" i="2"/>
  <c r="BI577" i="2"/>
  <c r="BH577" i="2"/>
  <c r="BG577" i="2"/>
  <c r="BF577" i="2"/>
  <c r="T577" i="2"/>
  <c r="R577" i="2"/>
  <c r="P577" i="2"/>
  <c r="BI574" i="2"/>
  <c r="BH574" i="2"/>
  <c r="BG574" i="2"/>
  <c r="BF574" i="2"/>
  <c r="T574" i="2"/>
  <c r="R574" i="2"/>
  <c r="P574" i="2"/>
  <c r="BI572" i="2"/>
  <c r="BH572" i="2"/>
  <c r="BG572" i="2"/>
  <c r="BF572" i="2"/>
  <c r="T572" i="2"/>
  <c r="R572" i="2"/>
  <c r="P572" i="2"/>
  <c r="BI567" i="2"/>
  <c r="BH567" i="2"/>
  <c r="BG567" i="2"/>
  <c r="BF567" i="2"/>
  <c r="T567" i="2"/>
  <c r="R567" i="2"/>
  <c r="P567" i="2"/>
  <c r="BI564" i="2"/>
  <c r="BH564" i="2"/>
  <c r="BG564" i="2"/>
  <c r="BF564" i="2"/>
  <c r="T564" i="2"/>
  <c r="R564" i="2"/>
  <c r="P564" i="2"/>
  <c r="BI560" i="2"/>
  <c r="BH560" i="2"/>
  <c r="BG560" i="2"/>
  <c r="BF560" i="2"/>
  <c r="T560" i="2"/>
  <c r="R560" i="2"/>
  <c r="P560" i="2"/>
  <c r="BI555" i="2"/>
  <c r="BH555" i="2"/>
  <c r="BG555" i="2"/>
  <c r="BF555" i="2"/>
  <c r="T555" i="2"/>
  <c r="R555" i="2"/>
  <c r="P555" i="2"/>
  <c r="BI554" i="2"/>
  <c r="BH554" i="2"/>
  <c r="BG554" i="2"/>
  <c r="BF554" i="2"/>
  <c r="T554" i="2"/>
  <c r="R554" i="2"/>
  <c r="P554" i="2"/>
  <c r="BI552" i="2"/>
  <c r="BH552" i="2"/>
  <c r="BG552" i="2"/>
  <c r="BF552" i="2"/>
  <c r="T552" i="2"/>
  <c r="R552" i="2"/>
  <c r="P552" i="2"/>
  <c r="BI550" i="2"/>
  <c r="BH550" i="2"/>
  <c r="BG550" i="2"/>
  <c r="BF550" i="2"/>
  <c r="T550" i="2"/>
  <c r="R550" i="2"/>
  <c r="P550" i="2"/>
  <c r="BI540" i="2"/>
  <c r="BH540" i="2"/>
  <c r="BG540" i="2"/>
  <c r="BF540" i="2"/>
  <c r="T540" i="2"/>
  <c r="R540" i="2"/>
  <c r="P540" i="2"/>
  <c r="BI537" i="2"/>
  <c r="BH537" i="2"/>
  <c r="BG537" i="2"/>
  <c r="BF537" i="2"/>
  <c r="T537" i="2"/>
  <c r="R537" i="2"/>
  <c r="P537" i="2"/>
  <c r="BI532" i="2"/>
  <c r="BH532" i="2"/>
  <c r="BG532" i="2"/>
  <c r="BF532" i="2"/>
  <c r="T532" i="2"/>
  <c r="R532" i="2"/>
  <c r="P532" i="2"/>
  <c r="BI530" i="2"/>
  <c r="BH530" i="2"/>
  <c r="BG530" i="2"/>
  <c r="BF530" i="2"/>
  <c r="T530" i="2"/>
  <c r="R530" i="2"/>
  <c r="P530" i="2"/>
  <c r="BI524" i="2"/>
  <c r="BH524" i="2"/>
  <c r="BG524" i="2"/>
  <c r="BF524" i="2"/>
  <c r="T524" i="2"/>
  <c r="R524" i="2"/>
  <c r="P524" i="2"/>
  <c r="BI522" i="2"/>
  <c r="BH522" i="2"/>
  <c r="BG522" i="2"/>
  <c r="BF522" i="2"/>
  <c r="T522" i="2"/>
  <c r="R522" i="2"/>
  <c r="P522" i="2"/>
  <c r="BI517" i="2"/>
  <c r="BH517" i="2"/>
  <c r="BG517" i="2"/>
  <c r="BF517" i="2"/>
  <c r="T517" i="2"/>
  <c r="R517" i="2"/>
  <c r="P517" i="2"/>
  <c r="BI515" i="2"/>
  <c r="BH515" i="2"/>
  <c r="BG515" i="2"/>
  <c r="BF515" i="2"/>
  <c r="T515" i="2"/>
  <c r="R515" i="2"/>
  <c r="P515" i="2"/>
  <c r="BI510" i="2"/>
  <c r="BH510" i="2"/>
  <c r="BG510" i="2"/>
  <c r="BF510" i="2"/>
  <c r="T510" i="2"/>
  <c r="R510" i="2"/>
  <c r="P510" i="2"/>
  <c r="BI505" i="2"/>
  <c r="BH505" i="2"/>
  <c r="BG505" i="2"/>
  <c r="BF505" i="2"/>
  <c r="T505" i="2"/>
  <c r="R505" i="2"/>
  <c r="P505" i="2"/>
  <c r="BI500" i="2"/>
  <c r="BH500" i="2"/>
  <c r="BG500" i="2"/>
  <c r="BF500" i="2"/>
  <c r="T500" i="2"/>
  <c r="R500" i="2"/>
  <c r="P500" i="2"/>
  <c r="BI495" i="2"/>
  <c r="BH495" i="2"/>
  <c r="BG495" i="2"/>
  <c r="BF495" i="2"/>
  <c r="T495" i="2"/>
  <c r="R495" i="2"/>
  <c r="P495" i="2"/>
  <c r="BI488" i="2"/>
  <c r="BH488" i="2"/>
  <c r="BG488" i="2"/>
  <c r="BF488" i="2"/>
  <c r="T488" i="2"/>
  <c r="R488" i="2"/>
  <c r="P488" i="2"/>
  <c r="BI486" i="2"/>
  <c r="BH486" i="2"/>
  <c r="BG486" i="2"/>
  <c r="BF486" i="2"/>
  <c r="T486" i="2"/>
  <c r="R486" i="2"/>
  <c r="P486" i="2"/>
  <c r="BI482" i="2"/>
  <c r="BH482" i="2"/>
  <c r="BG482" i="2"/>
  <c r="BF482" i="2"/>
  <c r="T482" i="2"/>
  <c r="R482" i="2"/>
  <c r="P482" i="2"/>
  <c r="BI480" i="2"/>
  <c r="BH480" i="2"/>
  <c r="BG480" i="2"/>
  <c r="BF480" i="2"/>
  <c r="T480" i="2"/>
  <c r="R480" i="2"/>
  <c r="P480" i="2"/>
  <c r="BI474" i="2"/>
  <c r="BH474" i="2"/>
  <c r="BG474" i="2"/>
  <c r="BF474" i="2"/>
  <c r="T474" i="2"/>
  <c r="R474" i="2"/>
  <c r="P474" i="2"/>
  <c r="BI472" i="2"/>
  <c r="BH472" i="2"/>
  <c r="BG472" i="2"/>
  <c r="BF472" i="2"/>
  <c r="T472" i="2"/>
  <c r="R472" i="2"/>
  <c r="P472" i="2"/>
  <c r="BI468" i="2"/>
  <c r="BH468" i="2"/>
  <c r="BG468" i="2"/>
  <c r="BF468" i="2"/>
  <c r="T468" i="2"/>
  <c r="R468" i="2"/>
  <c r="P468" i="2"/>
  <c r="BI466" i="2"/>
  <c r="BH466" i="2"/>
  <c r="BG466" i="2"/>
  <c r="BF466" i="2"/>
  <c r="T466" i="2"/>
  <c r="R466" i="2"/>
  <c r="P466" i="2"/>
  <c r="BI462" i="2"/>
  <c r="BH462" i="2"/>
  <c r="BG462" i="2"/>
  <c r="BF462" i="2"/>
  <c r="T462" i="2"/>
  <c r="R462" i="2"/>
  <c r="P462" i="2"/>
  <c r="BI459" i="2"/>
  <c r="BH459" i="2"/>
  <c r="BG459" i="2"/>
  <c r="BF459" i="2"/>
  <c r="T459" i="2"/>
  <c r="R459" i="2"/>
  <c r="P459" i="2"/>
  <c r="BI456" i="2"/>
  <c r="BH456" i="2"/>
  <c r="BG456" i="2"/>
  <c r="BF456" i="2"/>
  <c r="T456" i="2"/>
  <c r="R456" i="2"/>
  <c r="P456" i="2"/>
  <c r="BI452" i="2"/>
  <c r="BH452" i="2"/>
  <c r="BG452" i="2"/>
  <c r="BF452" i="2"/>
  <c r="T452" i="2"/>
  <c r="R452" i="2"/>
  <c r="P452" i="2"/>
  <c r="BI447" i="2"/>
  <c r="BH447" i="2"/>
  <c r="BG447" i="2"/>
  <c r="BF447" i="2"/>
  <c r="T447" i="2"/>
  <c r="R447" i="2"/>
  <c r="P447" i="2"/>
  <c r="BI446" i="2"/>
  <c r="BH446" i="2"/>
  <c r="BG446" i="2"/>
  <c r="BF446" i="2"/>
  <c r="T446" i="2"/>
  <c r="R446" i="2"/>
  <c r="P446" i="2"/>
  <c r="BI444" i="2"/>
  <c r="BH444" i="2"/>
  <c r="BG444" i="2"/>
  <c r="BF444" i="2"/>
  <c r="T444" i="2"/>
  <c r="R444" i="2"/>
  <c r="P444" i="2"/>
  <c r="BI440" i="2"/>
  <c r="BH440" i="2"/>
  <c r="BG440" i="2"/>
  <c r="BF440" i="2"/>
  <c r="T440" i="2"/>
  <c r="R440" i="2"/>
  <c r="P440" i="2"/>
  <c r="BI438" i="2"/>
  <c r="BH438" i="2"/>
  <c r="BG438" i="2"/>
  <c r="BF438" i="2"/>
  <c r="T438" i="2"/>
  <c r="R438" i="2"/>
  <c r="P438" i="2"/>
  <c r="BI437" i="2"/>
  <c r="BH437" i="2"/>
  <c r="BG437" i="2"/>
  <c r="BF437" i="2"/>
  <c r="T437" i="2"/>
  <c r="R437" i="2"/>
  <c r="P437" i="2"/>
  <c r="BI435" i="2"/>
  <c r="BH435" i="2"/>
  <c r="BG435" i="2"/>
  <c r="BF435" i="2"/>
  <c r="T435" i="2"/>
  <c r="R435" i="2"/>
  <c r="P435" i="2"/>
  <c r="BI433" i="2"/>
  <c r="BH433" i="2"/>
  <c r="BG433" i="2"/>
  <c r="BF433" i="2"/>
  <c r="T433" i="2"/>
  <c r="R433" i="2"/>
  <c r="P433" i="2"/>
  <c r="BI422" i="2"/>
  <c r="BH422" i="2"/>
  <c r="BG422" i="2"/>
  <c r="BF422" i="2"/>
  <c r="T422" i="2"/>
  <c r="R422" i="2"/>
  <c r="P422" i="2"/>
  <c r="BI419" i="2"/>
  <c r="BH419" i="2"/>
  <c r="BG419" i="2"/>
  <c r="BF419" i="2"/>
  <c r="T419" i="2"/>
  <c r="R419" i="2"/>
  <c r="P419" i="2"/>
  <c r="BI414" i="2"/>
  <c r="BH414" i="2"/>
  <c r="BG414" i="2"/>
  <c r="BF414" i="2"/>
  <c r="T414" i="2"/>
  <c r="R414" i="2"/>
  <c r="P414" i="2"/>
  <c r="BI412" i="2"/>
  <c r="BH412" i="2"/>
  <c r="BG412" i="2"/>
  <c r="BF412" i="2"/>
  <c r="T412" i="2"/>
  <c r="R412" i="2"/>
  <c r="P412" i="2"/>
  <c r="BI406" i="2"/>
  <c r="BH406" i="2"/>
  <c r="BG406" i="2"/>
  <c r="BF406" i="2"/>
  <c r="T406" i="2"/>
  <c r="R406" i="2"/>
  <c r="P406" i="2"/>
  <c r="BI404" i="2"/>
  <c r="BH404" i="2"/>
  <c r="BG404" i="2"/>
  <c r="BF404" i="2"/>
  <c r="T404" i="2"/>
  <c r="R404" i="2"/>
  <c r="P404" i="2"/>
  <c r="BI399" i="2"/>
  <c r="BH399" i="2"/>
  <c r="BG399" i="2"/>
  <c r="BF399" i="2"/>
  <c r="T399" i="2"/>
  <c r="R399" i="2"/>
  <c r="P399" i="2"/>
  <c r="BI397" i="2"/>
  <c r="BH397" i="2"/>
  <c r="BG397" i="2"/>
  <c r="BF397" i="2"/>
  <c r="T397" i="2"/>
  <c r="R397" i="2"/>
  <c r="P397" i="2"/>
  <c r="BI389" i="2"/>
  <c r="BH389" i="2"/>
  <c r="BG389" i="2"/>
  <c r="BF389" i="2"/>
  <c r="T389" i="2"/>
  <c r="R389" i="2"/>
  <c r="P389" i="2"/>
  <c r="BI385" i="2"/>
  <c r="BH385" i="2"/>
  <c r="BG385" i="2"/>
  <c r="BF385" i="2"/>
  <c r="T385" i="2"/>
  <c r="R385" i="2"/>
  <c r="P385" i="2"/>
  <c r="BI381" i="2"/>
  <c r="BH381" i="2"/>
  <c r="BG381" i="2"/>
  <c r="BF381" i="2"/>
  <c r="T381" i="2"/>
  <c r="R381" i="2"/>
  <c r="P381" i="2"/>
  <c r="BI373" i="2"/>
  <c r="BH373" i="2"/>
  <c r="BG373" i="2"/>
  <c r="BF373" i="2"/>
  <c r="T373" i="2"/>
  <c r="R373" i="2"/>
  <c r="P373" i="2"/>
  <c r="BI364" i="2"/>
  <c r="BH364" i="2"/>
  <c r="BG364" i="2"/>
  <c r="BF364" i="2"/>
  <c r="T364" i="2"/>
  <c r="R364" i="2"/>
  <c r="P364" i="2"/>
  <c r="BI357" i="2"/>
  <c r="BH357" i="2"/>
  <c r="BG357" i="2"/>
  <c r="BF357" i="2"/>
  <c r="T357" i="2"/>
  <c r="R357" i="2"/>
  <c r="P357" i="2"/>
  <c r="BI355" i="2"/>
  <c r="BH355" i="2"/>
  <c r="BG355" i="2"/>
  <c r="BF355" i="2"/>
  <c r="T355" i="2"/>
  <c r="R355" i="2"/>
  <c r="P355" i="2"/>
  <c r="BI351" i="2"/>
  <c r="BH351" i="2"/>
  <c r="BG351" i="2"/>
  <c r="BF351" i="2"/>
  <c r="T351" i="2"/>
  <c r="R351" i="2"/>
  <c r="P351" i="2"/>
  <c r="BI349" i="2"/>
  <c r="BH349" i="2"/>
  <c r="BG349" i="2"/>
  <c r="BF349" i="2"/>
  <c r="T349" i="2"/>
  <c r="R349" i="2"/>
  <c r="P349" i="2"/>
  <c r="BI344" i="2"/>
  <c r="BH344" i="2"/>
  <c r="BG344" i="2"/>
  <c r="BF344" i="2"/>
  <c r="T344" i="2"/>
  <c r="R344" i="2"/>
  <c r="P344" i="2"/>
  <c r="BI342" i="2"/>
  <c r="BH342" i="2"/>
  <c r="BG342" i="2"/>
  <c r="BF342" i="2"/>
  <c r="T342" i="2"/>
  <c r="R342" i="2"/>
  <c r="P342" i="2"/>
  <c r="BI331" i="2"/>
  <c r="BH331" i="2"/>
  <c r="BG331" i="2"/>
  <c r="BF331" i="2"/>
  <c r="T331" i="2"/>
  <c r="R331" i="2"/>
  <c r="P331" i="2"/>
  <c r="BI329" i="2"/>
  <c r="BH329" i="2"/>
  <c r="BG329" i="2"/>
  <c r="BF329" i="2"/>
  <c r="T329" i="2"/>
  <c r="R329" i="2"/>
  <c r="P329" i="2"/>
  <c r="BI323" i="2"/>
  <c r="BH323" i="2"/>
  <c r="BG323" i="2"/>
  <c r="BF323" i="2"/>
  <c r="T323" i="2"/>
  <c r="R323" i="2"/>
  <c r="P323" i="2"/>
  <c r="BI321" i="2"/>
  <c r="BH321" i="2"/>
  <c r="BG321" i="2"/>
  <c r="BF321" i="2"/>
  <c r="T321" i="2"/>
  <c r="R321" i="2"/>
  <c r="P321" i="2"/>
  <c r="BI315" i="2"/>
  <c r="BH315" i="2"/>
  <c r="BG315" i="2"/>
  <c r="BF315" i="2"/>
  <c r="T315" i="2"/>
  <c r="R315" i="2"/>
  <c r="P315" i="2"/>
  <c r="BI310" i="2"/>
  <c r="BH310" i="2"/>
  <c r="BG310" i="2"/>
  <c r="BF310" i="2"/>
  <c r="T310" i="2"/>
  <c r="R310" i="2"/>
  <c r="P310" i="2"/>
  <c r="BI305" i="2"/>
  <c r="BH305" i="2"/>
  <c r="BG305" i="2"/>
  <c r="BF305" i="2"/>
  <c r="T305" i="2"/>
  <c r="T304" i="2" s="1"/>
  <c r="R305" i="2"/>
  <c r="R304" i="2" s="1"/>
  <c r="P305" i="2"/>
  <c r="P304" i="2"/>
  <c r="BI300" i="2"/>
  <c r="BH300" i="2"/>
  <c r="BG300" i="2"/>
  <c r="BF300" i="2"/>
  <c r="T300" i="2"/>
  <c r="R300" i="2"/>
  <c r="P300" i="2"/>
  <c r="BI294" i="2"/>
  <c r="BH294" i="2"/>
  <c r="BG294" i="2"/>
  <c r="BF294" i="2"/>
  <c r="T294" i="2"/>
  <c r="R294" i="2"/>
  <c r="P294" i="2"/>
  <c r="BI291" i="2"/>
  <c r="BH291" i="2"/>
  <c r="BG291" i="2"/>
  <c r="BF291" i="2"/>
  <c r="T291" i="2"/>
  <c r="R291" i="2"/>
  <c r="P291" i="2"/>
  <c r="BI289" i="2"/>
  <c r="BH289" i="2"/>
  <c r="BG289" i="2"/>
  <c r="BF289" i="2"/>
  <c r="T289" i="2"/>
  <c r="R289" i="2"/>
  <c r="P289" i="2"/>
  <c r="BI287" i="2"/>
  <c r="BH287" i="2"/>
  <c r="BG287" i="2"/>
  <c r="BF287" i="2"/>
  <c r="T287" i="2"/>
  <c r="R287" i="2"/>
  <c r="P287" i="2"/>
  <c r="BI282" i="2"/>
  <c r="BH282" i="2"/>
  <c r="BG282" i="2"/>
  <c r="BF282" i="2"/>
  <c r="T282" i="2"/>
  <c r="R282" i="2"/>
  <c r="P282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0" i="2"/>
  <c r="BH270" i="2"/>
  <c r="BG270" i="2"/>
  <c r="BF270" i="2"/>
  <c r="T270" i="2"/>
  <c r="R270" i="2"/>
  <c r="P270" i="2"/>
  <c r="BI258" i="2"/>
  <c r="BH258" i="2"/>
  <c r="BG258" i="2"/>
  <c r="BF258" i="2"/>
  <c r="T258" i="2"/>
  <c r="R258" i="2"/>
  <c r="P258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26" i="2"/>
  <c r="BH226" i="2"/>
  <c r="BG226" i="2"/>
  <c r="BF226" i="2"/>
  <c r="T226" i="2"/>
  <c r="R226" i="2"/>
  <c r="P226" i="2"/>
  <c r="BI219" i="2"/>
  <c r="BH219" i="2"/>
  <c r="BG219" i="2"/>
  <c r="BF219" i="2"/>
  <c r="T219" i="2"/>
  <c r="R219" i="2"/>
  <c r="P219" i="2"/>
  <c r="BI202" i="2"/>
  <c r="BH202" i="2"/>
  <c r="BG202" i="2"/>
  <c r="BF202" i="2"/>
  <c r="T202" i="2"/>
  <c r="R202" i="2"/>
  <c r="P202" i="2"/>
  <c r="BI192" i="2"/>
  <c r="BH192" i="2"/>
  <c r="BG192" i="2"/>
  <c r="BF192" i="2"/>
  <c r="T192" i="2"/>
  <c r="R192" i="2"/>
  <c r="P192" i="2"/>
  <c r="BI176" i="2"/>
  <c r="BH176" i="2"/>
  <c r="BG176" i="2"/>
  <c r="BF176" i="2"/>
  <c r="T176" i="2"/>
  <c r="R176" i="2"/>
  <c r="P176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R140" i="2"/>
  <c r="P140" i="2"/>
  <c r="BI135" i="2"/>
  <c r="BH135" i="2"/>
  <c r="BG135" i="2"/>
  <c r="BF135" i="2"/>
  <c r="T135" i="2"/>
  <c r="R135" i="2"/>
  <c r="P135" i="2"/>
  <c r="BI130" i="2"/>
  <c r="BH130" i="2"/>
  <c r="BG130" i="2"/>
  <c r="BF130" i="2"/>
  <c r="T130" i="2"/>
  <c r="R130" i="2"/>
  <c r="P130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R106" i="2"/>
  <c r="P106" i="2"/>
  <c r="BI101" i="2"/>
  <c r="BH101" i="2"/>
  <c r="BG101" i="2"/>
  <c r="BF101" i="2"/>
  <c r="T101" i="2"/>
  <c r="R101" i="2"/>
  <c r="P101" i="2"/>
  <c r="J94" i="2"/>
  <c r="J93" i="2"/>
  <c r="F93" i="2"/>
  <c r="F91" i="2"/>
  <c r="E89" i="2"/>
  <c r="J55" i="2"/>
  <c r="J54" i="2"/>
  <c r="F54" i="2"/>
  <c r="F52" i="2"/>
  <c r="E50" i="2"/>
  <c r="J18" i="2"/>
  <c r="E18" i="2"/>
  <c r="F55" i="2" s="1"/>
  <c r="J17" i="2"/>
  <c r="J12" i="2"/>
  <c r="J52" i="2"/>
  <c r="E7" i="2"/>
  <c r="E87" i="2" s="1"/>
  <c r="L50" i="1"/>
  <c r="AM50" i="1"/>
  <c r="AM49" i="1"/>
  <c r="L49" i="1"/>
  <c r="AM47" i="1"/>
  <c r="L47" i="1"/>
  <c r="L45" i="1"/>
  <c r="L44" i="1"/>
  <c r="BK510" i="2"/>
  <c r="J399" i="2"/>
  <c r="BK282" i="2"/>
  <c r="J112" i="2"/>
  <c r="BK537" i="2"/>
  <c r="BK468" i="2"/>
  <c r="BK357" i="2"/>
  <c r="BK202" i="2"/>
  <c r="BK472" i="2"/>
  <c r="J419" i="2"/>
  <c r="BK300" i="2"/>
  <c r="J152" i="2"/>
  <c r="BK582" i="2"/>
  <c r="J414" i="2"/>
  <c r="J169" i="2"/>
  <c r="J200" i="3"/>
  <c r="BK165" i="3"/>
  <c r="J125" i="3"/>
  <c r="J189" i="3"/>
  <c r="J145" i="3"/>
  <c r="J201" i="3"/>
  <c r="J175" i="3"/>
  <c r="BK139" i="3"/>
  <c r="BK203" i="3"/>
  <c r="BK143" i="3"/>
  <c r="J137" i="3"/>
  <c r="BK130" i="3"/>
  <c r="J86" i="4"/>
  <c r="BK85" i="5"/>
  <c r="J577" i="2"/>
  <c r="J500" i="2"/>
  <c r="BK381" i="2"/>
  <c r="J168" i="2"/>
  <c r="BK540" i="2"/>
  <c r="J472" i="2"/>
  <c r="BK385" i="2"/>
  <c r="J219" i="2"/>
  <c r="BK606" i="2"/>
  <c r="BK462" i="2"/>
  <c r="J373" i="2"/>
  <c r="J289" i="2"/>
  <c r="J106" i="2"/>
  <c r="BK474" i="2"/>
  <c r="J323" i="2"/>
  <c r="J114" i="2"/>
  <c r="J183" i="3"/>
  <c r="J151" i="3"/>
  <c r="J211" i="3"/>
  <c r="J179" i="3"/>
  <c r="BK219" i="3"/>
  <c r="J176" i="3"/>
  <c r="J135" i="3"/>
  <c r="BK211" i="3"/>
  <c r="BK173" i="3"/>
  <c r="BK87" i="4"/>
  <c r="BK83" i="5"/>
  <c r="BK550" i="2"/>
  <c r="BK422" i="2"/>
  <c r="J329" i="2"/>
  <c r="BK611" i="2"/>
  <c r="J532" i="2"/>
  <c r="BK459" i="2"/>
  <c r="BK241" i="2"/>
  <c r="BK114" i="2"/>
  <c r="BK577" i="2"/>
  <c r="BK466" i="2"/>
  <c r="J310" i="2"/>
  <c r="BK274" i="2"/>
  <c r="BK572" i="2"/>
  <c r="BK406" i="2"/>
  <c r="J192" i="2"/>
  <c r="J108" i="2"/>
  <c r="BK175" i="3"/>
  <c r="BK137" i="3"/>
  <c r="J191" i="3"/>
  <c r="J149" i="3"/>
  <c r="BK189" i="3"/>
  <c r="J157" i="3"/>
  <c r="BK221" i="3"/>
  <c r="BK178" i="3"/>
  <c r="BK91" i="4"/>
  <c r="J555" i="2"/>
  <c r="J466" i="2"/>
  <c r="J331" i="2"/>
  <c r="J167" i="2"/>
  <c r="BK552" i="2"/>
  <c r="J462" i="2"/>
  <c r="BK323" i="2"/>
  <c r="J145" i="2"/>
  <c r="BK580" i="2"/>
  <c r="BK444" i="2"/>
  <c r="BK315" i="2"/>
  <c r="BK219" i="2"/>
  <c r="J606" i="2"/>
  <c r="J510" i="2"/>
  <c r="J294" i="2"/>
  <c r="BK106" i="2"/>
  <c r="BK171" i="3"/>
  <c r="BK204" i="3"/>
  <c r="BK176" i="3"/>
  <c r="BK114" i="3"/>
  <c r="BK196" i="3"/>
  <c r="J165" i="3"/>
  <c r="BK121" i="3"/>
  <c r="BK195" i="3"/>
  <c r="BK88" i="4"/>
  <c r="BK86" i="5"/>
  <c r="J582" i="2"/>
  <c r="BK486" i="2"/>
  <c r="BK342" i="2"/>
  <c r="J590" i="2"/>
  <c r="J517" i="2"/>
  <c r="BK437" i="2"/>
  <c r="BK243" i="2"/>
  <c r="BK125" i="2"/>
  <c r="J540" i="2"/>
  <c r="BK435" i="2"/>
  <c r="J381" i="2"/>
  <c r="BK276" i="2"/>
  <c r="BK108" i="2"/>
  <c r="J524" i="2"/>
  <c r="BK404" i="2"/>
  <c r="J218" i="3"/>
  <c r="BK157" i="3"/>
  <c r="J214" i="3"/>
  <c r="J171" i="3"/>
  <c r="BK220" i="3"/>
  <c r="J166" i="3"/>
  <c r="BK127" i="3"/>
  <c r="BK193" i="3"/>
  <c r="J170" i="3"/>
  <c r="J140" i="3"/>
  <c r="J133" i="3"/>
  <c r="BK123" i="3"/>
  <c r="J89" i="4"/>
  <c r="J86" i="5"/>
  <c r="BK532" i="2"/>
  <c r="BK414" i="2"/>
  <c r="BK270" i="2"/>
  <c r="J578" i="2"/>
  <c r="BK524" i="2"/>
  <c r="J456" i="2"/>
  <c r="J344" i="2"/>
  <c r="BK169" i="2"/>
  <c r="J585" i="2"/>
  <c r="J422" i="2"/>
  <c r="BK164" i="2"/>
  <c r="J611" i="2"/>
  <c r="J515" i="2"/>
  <c r="BK291" i="2"/>
  <c r="J219" i="3"/>
  <c r="J177" i="3"/>
  <c r="J143" i="3"/>
  <c r="BK200" i="3"/>
  <c r="BK140" i="3"/>
  <c r="J187" i="3"/>
  <c r="J155" i="3"/>
  <c r="BK115" i="3"/>
  <c r="J196" i="3"/>
  <c r="BK146" i="3"/>
  <c r="BK86" i="4"/>
  <c r="BK82" i="5"/>
  <c r="J488" i="2"/>
  <c r="J351" i="2"/>
  <c r="J287" i="2"/>
  <c r="J589" i="2"/>
  <c r="J505" i="2"/>
  <c r="J433" i="2"/>
  <c r="BK287" i="2"/>
  <c r="J130" i="2"/>
  <c r="BK590" i="2"/>
  <c r="BK480" i="2"/>
  <c r="J389" i="2"/>
  <c r="J291" i="2"/>
  <c r="BK112" i="2"/>
  <c r="BK419" i="2"/>
  <c r="BK278" i="2"/>
  <c r="BK214" i="3"/>
  <c r="BK149" i="3"/>
  <c r="J212" i="3"/>
  <c r="J172" i="3"/>
  <c r="J206" i="3"/>
  <c r="J173" i="3"/>
  <c r="BK125" i="3"/>
  <c r="BK188" i="3"/>
  <c r="J159" i="3"/>
  <c r="J87" i="5"/>
  <c r="J574" i="2"/>
  <c r="J404" i="2"/>
  <c r="J202" i="2"/>
  <c r="J567" i="2"/>
  <c r="J495" i="2"/>
  <c r="J438" i="2"/>
  <c r="J278" i="2"/>
  <c r="J101" i="2"/>
  <c r="BK574" i="2"/>
  <c r="J437" i="2"/>
  <c r="J160" i="2"/>
  <c r="BK589" i="2"/>
  <c r="J444" i="2"/>
  <c r="J270" i="2"/>
  <c r="J209" i="3"/>
  <c r="J163" i="3"/>
  <c r="J123" i="3"/>
  <c r="J146" i="3"/>
  <c r="BK177" i="3"/>
  <c r="BK145" i="3"/>
  <c r="J221" i="3"/>
  <c r="J180" i="3"/>
  <c r="J150" i="3"/>
  <c r="J83" i="5"/>
  <c r="J554" i="2"/>
  <c r="BK440" i="2"/>
  <c r="BK310" i="2"/>
  <c r="J241" i="2"/>
  <c r="BK564" i="2"/>
  <c r="BK452" i="2"/>
  <c r="BK289" i="2"/>
  <c r="J156" i="2"/>
  <c r="BK578" i="2"/>
  <c r="BK456" i="2"/>
  <c r="BK321" i="2"/>
  <c r="BK176" i="2"/>
  <c r="J613" i="2"/>
  <c r="BK447" i="2"/>
  <c r="J276" i="2"/>
  <c r="BK121" i="2"/>
  <c r="BK172" i="3"/>
  <c r="BK150" i="3"/>
  <c r="J197" i="3"/>
  <c r="J154" i="3"/>
  <c r="BK209" i="3"/>
  <c r="BK185" i="3"/>
  <c r="BK156" i="3"/>
  <c r="BK212" i="3"/>
  <c r="BK166" i="3"/>
  <c r="J141" i="3"/>
  <c r="BK135" i="3"/>
  <c r="J116" i="3"/>
  <c r="J87" i="4"/>
  <c r="J85" i="5"/>
  <c r="BK517" i="2"/>
  <c r="J447" i="2"/>
  <c r="J300" i="2"/>
  <c r="BK601" i="2"/>
  <c r="BK488" i="2"/>
  <c r="J435" i="2"/>
  <c r="J315" i="2"/>
  <c r="BK123" i="2"/>
  <c r="J572" i="2"/>
  <c r="BK438" i="2"/>
  <c r="BK331" i="2"/>
  <c r="BK258" i="2"/>
  <c r="BK593" i="2"/>
  <c r="J364" i="2"/>
  <c r="BK226" i="2"/>
  <c r="J203" i="3"/>
  <c r="BK161" i="3"/>
  <c r="BK120" i="3"/>
  <c r="BK164" i="3"/>
  <c r="BK116" i="3"/>
  <c r="BK191" i="3"/>
  <c r="J161" i="3"/>
  <c r="J220" i="3"/>
  <c r="J160" i="3"/>
  <c r="BK90" i="4"/>
  <c r="J84" i="5"/>
  <c r="J580" i="2"/>
  <c r="BK515" i="2"/>
  <c r="BK397" i="2"/>
  <c r="BK145" i="2"/>
  <c r="J550" i="2"/>
  <c r="BK446" i="2"/>
  <c r="BK349" i="2"/>
  <c r="BK192" i="2"/>
  <c r="J615" i="2"/>
  <c r="J552" i="2"/>
  <c r="BK433" i="2"/>
  <c r="J171" i="2"/>
  <c r="BK615" i="2"/>
  <c r="BK522" i="2"/>
  <c r="J357" i="2"/>
  <c r="BK152" i="2"/>
  <c r="BK182" i="3"/>
  <c r="BK155" i="3"/>
  <c r="BK201" i="3"/>
  <c r="BK163" i="3"/>
  <c r="BK218" i="3"/>
  <c r="BK183" i="3"/>
  <c r="BK153" i="3"/>
  <c r="BK199" i="3"/>
  <c r="BK151" i="3"/>
  <c r="BK87" i="5"/>
  <c r="J522" i="2"/>
  <c r="J446" i="2"/>
  <c r="J274" i="2"/>
  <c r="J597" i="2"/>
  <c r="J530" i="2"/>
  <c r="J397" i="2"/>
  <c r="J176" i="2"/>
  <c r="BK613" i="2"/>
  <c r="J468" i="2"/>
  <c r="BK355" i="2"/>
  <c r="J282" i="2"/>
  <c r="BK101" i="2"/>
  <c r="J385" i="2"/>
  <c r="BK168" i="2"/>
  <c r="J193" i="3"/>
  <c r="J153" i="3"/>
  <c r="J216" i="3"/>
  <c r="BK187" i="3"/>
  <c r="J132" i="3"/>
  <c r="J188" i="3"/>
  <c r="BK159" i="3"/>
  <c r="BK206" i="3"/>
  <c r="J164" i="3"/>
  <c r="BK84" i="4"/>
  <c r="J82" i="5"/>
  <c r="J564" i="2"/>
  <c r="BK505" i="2"/>
  <c r="J355" i="2"/>
  <c r="BK156" i="2"/>
  <c r="BK554" i="2"/>
  <c r="J486" i="2"/>
  <c r="J412" i="2"/>
  <c r="J342" i="2"/>
  <c r="BK171" i="2"/>
  <c r="AS54" i="1"/>
  <c r="J125" i="2"/>
  <c r="BK500" i="2"/>
  <c r="J349" i="2"/>
  <c r="J164" i="2"/>
  <c r="BK179" i="3"/>
  <c r="BK141" i="3"/>
  <c r="J207" i="3"/>
  <c r="BK180" i="3"/>
  <c r="J120" i="3"/>
  <c r="J195" i="3"/>
  <c r="BK160" i="3"/>
  <c r="J114" i="3"/>
  <c r="J182" i="3"/>
  <c r="BK154" i="3"/>
  <c r="J139" i="3"/>
  <c r="BK132" i="3"/>
  <c r="J115" i="3"/>
  <c r="J84" i="4"/>
  <c r="BK585" i="2"/>
  <c r="J482" i="2"/>
  <c r="BK344" i="2"/>
  <c r="J140" i="2"/>
  <c r="BK555" i="2"/>
  <c r="J406" i="2"/>
  <c r="J258" i="2"/>
  <c r="J135" i="2"/>
  <c r="BK597" i="2"/>
  <c r="J474" i="2"/>
  <c r="J305" i="2"/>
  <c r="J123" i="2"/>
  <c r="BK567" i="2"/>
  <c r="BK412" i="2"/>
  <c r="BK167" i="2"/>
  <c r="BK170" i="3"/>
  <c r="J127" i="3"/>
  <c r="BK186" i="3"/>
  <c r="J152" i="3"/>
  <c r="J199" i="3"/>
  <c r="J168" i="3"/>
  <c r="J129" i="3"/>
  <c r="J186" i="3"/>
  <c r="BK152" i="3"/>
  <c r="BK89" i="4"/>
  <c r="BK84" i="5"/>
  <c r="BK560" i="2"/>
  <c r="J459" i="2"/>
  <c r="J243" i="2"/>
  <c r="J560" i="2"/>
  <c r="J480" i="2"/>
  <c r="BK389" i="2"/>
  <c r="J321" i="2"/>
  <c r="BK160" i="2"/>
  <c r="J601" i="2"/>
  <c r="J440" i="2"/>
  <c r="BK364" i="2"/>
  <c r="BK140" i="2"/>
  <c r="J598" i="2"/>
  <c r="J452" i="2"/>
  <c r="BK305" i="2"/>
  <c r="J194" i="3"/>
  <c r="BK162" i="3"/>
  <c r="J121" i="3"/>
  <c r="J185" i="3"/>
  <c r="BK133" i="3"/>
  <c r="BK197" i="3"/>
  <c r="J162" i="3"/>
  <c r="J204" i="3"/>
  <c r="BK168" i="3"/>
  <c r="J91" i="4"/>
  <c r="J593" i="2"/>
  <c r="BK495" i="2"/>
  <c r="BK373" i="2"/>
  <c r="J121" i="2"/>
  <c r="BK482" i="2"/>
  <c r="BK351" i="2"/>
  <c r="J226" i="2"/>
  <c r="BK598" i="2"/>
  <c r="J537" i="2"/>
  <c r="BK399" i="2"/>
  <c r="BK294" i="2"/>
  <c r="BK130" i="2"/>
  <c r="BK530" i="2"/>
  <c r="BK329" i="2"/>
  <c r="BK135" i="2"/>
  <c r="J178" i="3"/>
  <c r="BK129" i="3"/>
  <c r="BK194" i="3"/>
  <c r="J156" i="3"/>
  <c r="BK207" i="3"/>
  <c r="BK169" i="3"/>
  <c r="J130" i="3"/>
  <c r="BK216" i="3"/>
  <c r="J169" i="3"/>
  <c r="J90" i="4"/>
  <c r="J88" i="4"/>
  <c r="BK100" i="2" l="1"/>
  <c r="J100" i="2"/>
  <c r="J62" i="2"/>
  <c r="T151" i="2"/>
  <c r="R166" i="2"/>
  <c r="T170" i="2"/>
  <c r="T286" i="2"/>
  <c r="T309" i="2"/>
  <c r="R458" i="2"/>
  <c r="R566" i="2"/>
  <c r="P576" i="2"/>
  <c r="P584" i="2"/>
  <c r="T592" i="2"/>
  <c r="R600" i="2"/>
  <c r="BK113" i="3"/>
  <c r="J113" i="3"/>
  <c r="J61" i="3" s="1"/>
  <c r="R113" i="3"/>
  <c r="P119" i="3"/>
  <c r="T128" i="3"/>
  <c r="T131" i="3"/>
  <c r="P138" i="3"/>
  <c r="P136" i="3" s="1"/>
  <c r="P144" i="3"/>
  <c r="BK148" i="3"/>
  <c r="J148" i="3" s="1"/>
  <c r="J76" i="3" s="1"/>
  <c r="BK158" i="3"/>
  <c r="J158" i="3"/>
  <c r="J77" i="3"/>
  <c r="BK167" i="3"/>
  <c r="J167" i="3"/>
  <c r="J78" i="3" s="1"/>
  <c r="BK174" i="3"/>
  <c r="J174" i="3"/>
  <c r="J79" i="3"/>
  <c r="BK181" i="3"/>
  <c r="J181" i="3"/>
  <c r="J80" i="3"/>
  <c r="T184" i="3"/>
  <c r="R192" i="3"/>
  <c r="R190" i="3" s="1"/>
  <c r="R198" i="3"/>
  <c r="R202" i="3"/>
  <c r="R205" i="3"/>
  <c r="T210" i="3"/>
  <c r="T217" i="3"/>
  <c r="P83" i="4"/>
  <c r="P82" i="4" s="1"/>
  <c r="P81" i="4" s="1"/>
  <c r="AU57" i="1" s="1"/>
  <c r="P100" i="2"/>
  <c r="P99" i="2" s="1"/>
  <c r="BK151" i="2"/>
  <c r="J151" i="2" s="1"/>
  <c r="J64" i="2" s="1"/>
  <c r="BK166" i="2"/>
  <c r="J166" i="2" s="1"/>
  <c r="J65" i="2" s="1"/>
  <c r="P170" i="2"/>
  <c r="P286" i="2"/>
  <c r="BK309" i="2"/>
  <c r="J309" i="2" s="1"/>
  <c r="J71" i="2" s="1"/>
  <c r="P458" i="2"/>
  <c r="T566" i="2"/>
  <c r="R576" i="2"/>
  <c r="R584" i="2"/>
  <c r="P592" i="2"/>
  <c r="P600" i="2"/>
  <c r="T113" i="3"/>
  <c r="R119" i="3"/>
  <c r="R128" i="3"/>
  <c r="R131" i="3"/>
  <c r="T138" i="3"/>
  <c r="T136" i="3"/>
  <c r="R144" i="3"/>
  <c r="P148" i="3"/>
  <c r="P158" i="3"/>
  <c r="P167" i="3"/>
  <c r="P174" i="3"/>
  <c r="R181" i="3"/>
  <c r="P184" i="3"/>
  <c r="BK192" i="3"/>
  <c r="J192" i="3" s="1"/>
  <c r="J83" i="3" s="1"/>
  <c r="BK198" i="3"/>
  <c r="J198" i="3"/>
  <c r="J84" i="3" s="1"/>
  <c r="BK202" i="3"/>
  <c r="J202" i="3"/>
  <c r="J85" i="3"/>
  <c r="BK205" i="3"/>
  <c r="J205" i="3"/>
  <c r="J86" i="3" s="1"/>
  <c r="P210" i="3"/>
  <c r="R217" i="3"/>
  <c r="T83" i="4"/>
  <c r="T82" i="4"/>
  <c r="T81" i="4"/>
  <c r="T100" i="2"/>
  <c r="T99" i="2"/>
  <c r="R151" i="2"/>
  <c r="T166" i="2"/>
  <c r="R170" i="2"/>
  <c r="R286" i="2"/>
  <c r="R309" i="2"/>
  <c r="R308" i="2"/>
  <c r="R307" i="2" s="1"/>
  <c r="T458" i="2"/>
  <c r="P566" i="2"/>
  <c r="T576" i="2"/>
  <c r="T584" i="2"/>
  <c r="R592" i="2"/>
  <c r="T600" i="2"/>
  <c r="P113" i="3"/>
  <c r="BK119" i="3"/>
  <c r="J119" i="3"/>
  <c r="J64" i="3" s="1"/>
  <c r="P128" i="3"/>
  <c r="BK131" i="3"/>
  <c r="J131" i="3" s="1"/>
  <c r="J69" i="3" s="1"/>
  <c r="R138" i="3"/>
  <c r="R136" i="3" s="1"/>
  <c r="T144" i="3"/>
  <c r="T148" i="3"/>
  <c r="R158" i="3"/>
  <c r="R167" i="3"/>
  <c r="T174" i="3"/>
  <c r="T181" i="3"/>
  <c r="R184" i="3"/>
  <c r="P192" i="3"/>
  <c r="P190" i="3"/>
  <c r="P198" i="3"/>
  <c r="P202" i="3"/>
  <c r="P205" i="3"/>
  <c r="BK210" i="3"/>
  <c r="J210" i="3"/>
  <c r="J88" i="3"/>
  <c r="P217" i="3"/>
  <c r="BK83" i="4"/>
  <c r="J83" i="4" s="1"/>
  <c r="J61" i="4" s="1"/>
  <c r="R100" i="2"/>
  <c r="R99" i="2"/>
  <c r="P151" i="2"/>
  <c r="P150" i="2" s="1"/>
  <c r="P166" i="2"/>
  <c r="BK170" i="2"/>
  <c r="J170" i="2"/>
  <c r="J66" i="2" s="1"/>
  <c r="BK286" i="2"/>
  <c r="J286" i="2"/>
  <c r="J67" i="2"/>
  <c r="P309" i="2"/>
  <c r="P308" i="2"/>
  <c r="P307" i="2" s="1"/>
  <c r="BK458" i="2"/>
  <c r="J458" i="2" s="1"/>
  <c r="J72" i="2" s="1"/>
  <c r="BK566" i="2"/>
  <c r="J566" i="2"/>
  <c r="J73" i="2" s="1"/>
  <c r="BK576" i="2"/>
  <c r="J576" i="2" s="1"/>
  <c r="J74" i="2" s="1"/>
  <c r="BK584" i="2"/>
  <c r="J584" i="2" s="1"/>
  <c r="J75" i="2" s="1"/>
  <c r="BK592" i="2"/>
  <c r="J592" i="2" s="1"/>
  <c r="J76" i="2" s="1"/>
  <c r="BK600" i="2"/>
  <c r="J600" i="2"/>
  <c r="J77" i="2" s="1"/>
  <c r="T119" i="3"/>
  <c r="BK128" i="3"/>
  <c r="J128" i="3"/>
  <c r="J68" i="3" s="1"/>
  <c r="P131" i="3"/>
  <c r="BK138" i="3"/>
  <c r="J138" i="3"/>
  <c r="J72" i="3" s="1"/>
  <c r="BK144" i="3"/>
  <c r="J144" i="3"/>
  <c r="J74" i="3"/>
  <c r="R148" i="3"/>
  <c r="T158" i="3"/>
  <c r="T167" i="3"/>
  <c r="R174" i="3"/>
  <c r="P181" i="3"/>
  <c r="BK184" i="3"/>
  <c r="J184" i="3"/>
  <c r="J81" i="3"/>
  <c r="T192" i="3"/>
  <c r="T190" i="3"/>
  <c r="T198" i="3"/>
  <c r="T202" i="3"/>
  <c r="T205" i="3"/>
  <c r="R210" i="3"/>
  <c r="BK217" i="3"/>
  <c r="J217" i="3"/>
  <c r="J91" i="3" s="1"/>
  <c r="R83" i="4"/>
  <c r="R82" i="4" s="1"/>
  <c r="R81" i="4" s="1"/>
  <c r="BK81" i="5"/>
  <c r="J81" i="5" s="1"/>
  <c r="J60" i="5" s="1"/>
  <c r="P81" i="5"/>
  <c r="P80" i="5" s="1"/>
  <c r="AU58" i="1" s="1"/>
  <c r="R81" i="5"/>
  <c r="R80" i="5"/>
  <c r="T81" i="5"/>
  <c r="T80" i="5" s="1"/>
  <c r="BK124" i="3"/>
  <c r="J124" i="3"/>
  <c r="J66" i="3" s="1"/>
  <c r="BK136" i="3"/>
  <c r="J136" i="3" s="1"/>
  <c r="J71" i="3" s="1"/>
  <c r="BK122" i="3"/>
  <c r="J122" i="3" s="1"/>
  <c r="J65" i="3" s="1"/>
  <c r="BK142" i="3"/>
  <c r="J142" i="3" s="1"/>
  <c r="J73" i="3" s="1"/>
  <c r="BK208" i="3"/>
  <c r="J208" i="3"/>
  <c r="J87" i="3"/>
  <c r="BK213" i="3"/>
  <c r="J213" i="3"/>
  <c r="J89" i="3" s="1"/>
  <c r="BK215" i="3"/>
  <c r="J215" i="3" s="1"/>
  <c r="J90" i="3" s="1"/>
  <c r="BK304" i="2"/>
  <c r="J304" i="2"/>
  <c r="J68" i="2" s="1"/>
  <c r="BK126" i="3"/>
  <c r="J126" i="3" s="1"/>
  <c r="J67" i="3" s="1"/>
  <c r="BK134" i="3"/>
  <c r="J134" i="3" s="1"/>
  <c r="J70" i="3" s="1"/>
  <c r="BE85" i="5"/>
  <c r="E48" i="5"/>
  <c r="F55" i="5"/>
  <c r="J74" i="5"/>
  <c r="BE84" i="5"/>
  <c r="BE82" i="5"/>
  <c r="BE83" i="5"/>
  <c r="BE86" i="5"/>
  <c r="BE87" i="5"/>
  <c r="J75" i="4"/>
  <c r="BE87" i="4"/>
  <c r="BE88" i="4"/>
  <c r="BE89" i="4"/>
  <c r="E71" i="4"/>
  <c r="BE84" i="4"/>
  <c r="F55" i="4"/>
  <c r="BE86" i="4"/>
  <c r="BE90" i="4"/>
  <c r="BE91" i="4"/>
  <c r="E48" i="3"/>
  <c r="F55" i="3"/>
  <c r="BE120" i="3"/>
  <c r="BE129" i="3"/>
  <c r="BE145" i="3"/>
  <c r="BE146" i="3"/>
  <c r="BE149" i="3"/>
  <c r="BE150" i="3"/>
  <c r="BE155" i="3"/>
  <c r="BE156" i="3"/>
  <c r="BE162" i="3"/>
  <c r="BE164" i="3"/>
  <c r="BE170" i="3"/>
  <c r="BE182" i="3"/>
  <c r="BE183" i="3"/>
  <c r="BE186" i="3"/>
  <c r="BE189" i="3"/>
  <c r="BE200" i="3"/>
  <c r="BE207" i="3"/>
  <c r="BE220" i="3"/>
  <c r="BE221" i="3"/>
  <c r="J52" i="3"/>
  <c r="BE116" i="3"/>
  <c r="BE121" i="3"/>
  <c r="BE133" i="3"/>
  <c r="BE153" i="3"/>
  <c r="BE163" i="3"/>
  <c r="BE171" i="3"/>
  <c r="BE175" i="3"/>
  <c r="BE178" i="3"/>
  <c r="BE179" i="3"/>
  <c r="BE193" i="3"/>
  <c r="BE203" i="3"/>
  <c r="BE211" i="3"/>
  <c r="BE212" i="3"/>
  <c r="BE214" i="3"/>
  <c r="BE216" i="3"/>
  <c r="BE123" i="3"/>
  <c r="BE125" i="3"/>
  <c r="BE127" i="3"/>
  <c r="BE137" i="3"/>
  <c r="BE140" i="3"/>
  <c r="BE141" i="3"/>
  <c r="BE143" i="3"/>
  <c r="BE152" i="3"/>
  <c r="BE154" i="3"/>
  <c r="BE157" i="3"/>
  <c r="BE160" i="3"/>
  <c r="BE161" i="3"/>
  <c r="BE165" i="3"/>
  <c r="BE166" i="3"/>
  <c r="BE169" i="3"/>
  <c r="BE172" i="3"/>
  <c r="BE173" i="3"/>
  <c r="BE177" i="3"/>
  <c r="BE191" i="3"/>
  <c r="BE194" i="3"/>
  <c r="BE201" i="3"/>
  <c r="BE206" i="3"/>
  <c r="BE209" i="3"/>
  <c r="BE114" i="3"/>
  <c r="BE115" i="3"/>
  <c r="BE130" i="3"/>
  <c r="BE132" i="3"/>
  <c r="BE135" i="3"/>
  <c r="BE139" i="3"/>
  <c r="BE151" i="3"/>
  <c r="BE159" i="3"/>
  <c r="BE168" i="3"/>
  <c r="BE176" i="3"/>
  <c r="BE180" i="3"/>
  <c r="BE185" i="3"/>
  <c r="BE187" i="3"/>
  <c r="BE188" i="3"/>
  <c r="BE195" i="3"/>
  <c r="BE196" i="3"/>
  <c r="BE197" i="3"/>
  <c r="BE199" i="3"/>
  <c r="BE204" i="3"/>
  <c r="BE218" i="3"/>
  <c r="BE219" i="3"/>
  <c r="F94" i="2"/>
  <c r="BE108" i="2"/>
  <c r="BE123" i="2"/>
  <c r="BE140" i="2"/>
  <c r="BE156" i="2"/>
  <c r="BE171" i="2"/>
  <c r="BE176" i="2"/>
  <c r="BE202" i="2"/>
  <c r="BE258" i="2"/>
  <c r="BE282" i="2"/>
  <c r="BE287" i="2"/>
  <c r="BE310" i="2"/>
  <c r="BE315" i="2"/>
  <c r="BE331" i="2"/>
  <c r="BE351" i="2"/>
  <c r="BE373" i="2"/>
  <c r="BE381" i="2"/>
  <c r="BE389" i="2"/>
  <c r="BE397" i="2"/>
  <c r="BE422" i="2"/>
  <c r="BE437" i="2"/>
  <c r="BE440" i="2"/>
  <c r="BE444" i="2"/>
  <c r="BE456" i="2"/>
  <c r="BE466" i="2"/>
  <c r="BE480" i="2"/>
  <c r="BE482" i="2"/>
  <c r="BE486" i="2"/>
  <c r="BE515" i="2"/>
  <c r="BE537" i="2"/>
  <c r="BE552" i="2"/>
  <c r="BE555" i="2"/>
  <c r="BE574" i="2"/>
  <c r="BE577" i="2"/>
  <c r="BE589" i="2"/>
  <c r="BE601" i="2"/>
  <c r="E48" i="2"/>
  <c r="J91" i="2"/>
  <c r="BE145" i="2"/>
  <c r="BE167" i="2"/>
  <c r="BE192" i="2"/>
  <c r="BE226" i="2"/>
  <c r="BE305" i="2"/>
  <c r="BE323" i="2"/>
  <c r="BE342" i="2"/>
  <c r="BE344" i="2"/>
  <c r="BE349" i="2"/>
  <c r="BE406" i="2"/>
  <c r="BE412" i="2"/>
  <c r="BE446" i="2"/>
  <c r="BE447" i="2"/>
  <c r="BE452" i="2"/>
  <c r="BE488" i="2"/>
  <c r="BE500" i="2"/>
  <c r="BE505" i="2"/>
  <c r="BE522" i="2"/>
  <c r="BE524" i="2"/>
  <c r="BE530" i="2"/>
  <c r="BE550" i="2"/>
  <c r="BE554" i="2"/>
  <c r="BE560" i="2"/>
  <c r="BE580" i="2"/>
  <c r="BE593" i="2"/>
  <c r="BE611" i="2"/>
  <c r="BE615" i="2"/>
  <c r="BE101" i="2"/>
  <c r="BE112" i="2"/>
  <c r="BE135" i="2"/>
  <c r="BE152" i="2"/>
  <c r="BE164" i="2"/>
  <c r="BE168" i="2"/>
  <c r="BE270" i="2"/>
  <c r="BE276" i="2"/>
  <c r="BE278" i="2"/>
  <c r="BE294" i="2"/>
  <c r="BE300" i="2"/>
  <c r="BE329" i="2"/>
  <c r="BE355" i="2"/>
  <c r="BE399" i="2"/>
  <c r="BE404" i="2"/>
  <c r="BE414" i="2"/>
  <c r="BE419" i="2"/>
  <c r="BE438" i="2"/>
  <c r="BE459" i="2"/>
  <c r="BE462" i="2"/>
  <c r="BE472" i="2"/>
  <c r="BE495" i="2"/>
  <c r="BE510" i="2"/>
  <c r="BE517" i="2"/>
  <c r="BE567" i="2"/>
  <c r="BE572" i="2"/>
  <c r="BE582" i="2"/>
  <c r="BE585" i="2"/>
  <c r="BE590" i="2"/>
  <c r="BE597" i="2"/>
  <c r="BE598" i="2"/>
  <c r="BE606" i="2"/>
  <c r="BE613" i="2"/>
  <c r="BE106" i="2"/>
  <c r="BE114" i="2"/>
  <c r="BE121" i="2"/>
  <c r="BE125" i="2"/>
  <c r="BE130" i="2"/>
  <c r="BE160" i="2"/>
  <c r="BE169" i="2"/>
  <c r="BE219" i="2"/>
  <c r="BE241" i="2"/>
  <c r="BE243" i="2"/>
  <c r="BE274" i="2"/>
  <c r="BE289" i="2"/>
  <c r="BE291" i="2"/>
  <c r="BE321" i="2"/>
  <c r="BE357" i="2"/>
  <c r="BE364" i="2"/>
  <c r="BE385" i="2"/>
  <c r="BE433" i="2"/>
  <c r="BE435" i="2"/>
  <c r="BE468" i="2"/>
  <c r="BE474" i="2"/>
  <c r="BE532" i="2"/>
  <c r="BE540" i="2"/>
  <c r="BE564" i="2"/>
  <c r="BE578" i="2"/>
  <c r="F36" i="2"/>
  <c r="BC55" i="1" s="1"/>
  <c r="F36" i="5"/>
  <c r="BC58" i="1" s="1"/>
  <c r="F34" i="5"/>
  <c r="BA58" i="1" s="1"/>
  <c r="F36" i="3"/>
  <c r="BC56" i="1" s="1"/>
  <c r="F37" i="3"/>
  <c r="BD56" i="1" s="1"/>
  <c r="F35" i="3"/>
  <c r="BB56" i="1"/>
  <c r="F35" i="2"/>
  <c r="BB55" i="1" s="1"/>
  <c r="F36" i="4"/>
  <c r="BC57" i="1" s="1"/>
  <c r="F34" i="3"/>
  <c r="BA56" i="1" s="1"/>
  <c r="F35" i="4"/>
  <c r="BB57" i="1"/>
  <c r="F34" i="4"/>
  <c r="BA57" i="1" s="1"/>
  <c r="F35" i="5"/>
  <c r="BB58" i="1" s="1"/>
  <c r="F34" i="2"/>
  <c r="BA55" i="1" s="1"/>
  <c r="J34" i="3"/>
  <c r="AW56" i="1"/>
  <c r="J34" i="4"/>
  <c r="AW57" i="1" s="1"/>
  <c r="J34" i="5"/>
  <c r="AW58" i="1" s="1"/>
  <c r="F37" i="2"/>
  <c r="BD55" i="1" s="1"/>
  <c r="F37" i="4"/>
  <c r="BD57" i="1" s="1"/>
  <c r="J34" i="2"/>
  <c r="AW55" i="1" s="1"/>
  <c r="F37" i="5"/>
  <c r="BD58" i="1" s="1"/>
  <c r="BK190" i="3" l="1"/>
  <c r="J190" i="3" s="1"/>
  <c r="J82" i="3" s="1"/>
  <c r="BK82" i="4"/>
  <c r="T147" i="3"/>
  <c r="P147" i="3"/>
  <c r="R118" i="3"/>
  <c r="R150" i="2"/>
  <c r="R98" i="2"/>
  <c r="R97" i="2"/>
  <c r="P98" i="2"/>
  <c r="P97" i="2"/>
  <c r="AU55" i="1"/>
  <c r="P118" i="3"/>
  <c r="P117" i="3"/>
  <c r="P112" i="3" s="1"/>
  <c r="P111" i="3" s="1"/>
  <c r="AU56" i="1" s="1"/>
  <c r="T150" i="2"/>
  <c r="T98" i="2"/>
  <c r="R147" i="3"/>
  <c r="T118" i="3"/>
  <c r="T117" i="3"/>
  <c r="T112" i="3" s="1"/>
  <c r="T111" i="3" s="1"/>
  <c r="T308" i="2"/>
  <c r="T307" i="2" s="1"/>
  <c r="BK99" i="2"/>
  <c r="J99" i="2" s="1"/>
  <c r="J61" i="2" s="1"/>
  <c r="BK150" i="2"/>
  <c r="J150" i="2"/>
  <c r="J63" i="2" s="1"/>
  <c r="BK308" i="2"/>
  <c r="J308" i="2"/>
  <c r="J70" i="2"/>
  <c r="BK118" i="3"/>
  <c r="BK147" i="3"/>
  <c r="J147" i="3" s="1"/>
  <c r="J75" i="3" s="1"/>
  <c r="BK80" i="5"/>
  <c r="J80" i="5" s="1"/>
  <c r="J59" i="5" s="1"/>
  <c r="F33" i="5"/>
  <c r="AZ58" i="1" s="1"/>
  <c r="BC54" i="1"/>
  <c r="W32" i="1" s="1"/>
  <c r="J33" i="3"/>
  <c r="AV56" i="1"/>
  <c r="AT56" i="1" s="1"/>
  <c r="BA54" i="1"/>
  <c r="AW54" i="1" s="1"/>
  <c r="AK30" i="1" s="1"/>
  <c r="F33" i="2"/>
  <c r="AZ55" i="1" s="1"/>
  <c r="F33" i="3"/>
  <c r="AZ56" i="1"/>
  <c r="J33" i="2"/>
  <c r="AV55" i="1" s="1"/>
  <c r="AT55" i="1" s="1"/>
  <c r="F33" i="4"/>
  <c r="AZ57" i="1"/>
  <c r="BB54" i="1"/>
  <c r="W31" i="1" s="1"/>
  <c r="J33" i="4"/>
  <c r="AV57" i="1" s="1"/>
  <c r="AT57" i="1" s="1"/>
  <c r="BD54" i="1"/>
  <c r="W33" i="1" s="1"/>
  <c r="J33" i="5"/>
  <c r="AV58" i="1"/>
  <c r="AT58" i="1" s="1"/>
  <c r="BK81" i="4" l="1"/>
  <c r="J81" i="4" s="1"/>
  <c r="J82" i="4"/>
  <c r="J60" i="4" s="1"/>
  <c r="T97" i="2"/>
  <c r="BK117" i="3"/>
  <c r="J117" i="3" s="1"/>
  <c r="J62" i="3" s="1"/>
  <c r="BK112" i="3"/>
  <c r="BK111" i="3" s="1"/>
  <c r="J111" i="3" s="1"/>
  <c r="J59" i="3" s="1"/>
  <c r="J112" i="3"/>
  <c r="J60" i="3"/>
  <c r="R117" i="3"/>
  <c r="R112" i="3" s="1"/>
  <c r="R111" i="3" s="1"/>
  <c r="BK307" i="2"/>
  <c r="J307" i="2"/>
  <c r="J69" i="2"/>
  <c r="BK98" i="2"/>
  <c r="J98" i="2" s="1"/>
  <c r="J60" i="2" s="1"/>
  <c r="J118" i="3"/>
  <c r="J63" i="3"/>
  <c r="AX54" i="1"/>
  <c r="AU54" i="1"/>
  <c r="J30" i="5"/>
  <c r="AG58" i="1" s="1"/>
  <c r="AZ54" i="1"/>
  <c r="W29" i="1" s="1"/>
  <c r="W30" i="1"/>
  <c r="AY54" i="1"/>
  <c r="J30" i="4" l="1"/>
  <c r="J59" i="4"/>
  <c r="J39" i="5"/>
  <c r="BK97" i="2"/>
  <c r="J97" i="2" s="1"/>
  <c r="J30" i="2" s="1"/>
  <c r="AG55" i="1" s="1"/>
  <c r="AN58" i="1"/>
  <c r="J30" i="3"/>
  <c r="AG56" i="1" s="1"/>
  <c r="AN56" i="1" s="1"/>
  <c r="AV54" i="1"/>
  <c r="AK29" i="1" s="1"/>
  <c r="AG57" i="1" l="1"/>
  <c r="AN57" i="1" s="1"/>
  <c r="J39" i="4"/>
  <c r="J39" i="3"/>
  <c r="J39" i="2"/>
  <c r="J59" i="2"/>
  <c r="AN55" i="1"/>
  <c r="AT54" i="1"/>
  <c r="AG54" i="1" l="1"/>
  <c r="AK26" i="1" s="1"/>
  <c r="AK35" i="1" s="1"/>
  <c r="AN54" i="1" l="1"/>
</calcChain>
</file>

<file path=xl/sharedStrings.xml><?xml version="1.0" encoding="utf-8"?>
<sst xmlns="http://schemas.openxmlformats.org/spreadsheetml/2006/main" count="7673" uniqueCount="1294">
  <si>
    <t>Export Komplet</t>
  </si>
  <si>
    <t>VZ</t>
  </si>
  <si>
    <t>2.0</t>
  </si>
  <si>
    <t>ZAMOK</t>
  </si>
  <si>
    <t>False</t>
  </si>
  <si>
    <t>{80e4f4d2-f884-4a3f-9c74-4966bd1ccfde}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</si>
  <si>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</si>
  <si>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</si>
  <si>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</si>
  <si>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</si>
  <si>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</si>
  <si>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</si>
  <si>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</si>
  <si>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</si>
  <si>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2023_02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</si>
  <si>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</si>
  <si>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</si>
  <si>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ICSS, DPS Lesnov, Pod Rozhlednou 1, Jihlava - oprava ploché střechy ubytovacího pavilonu A</t>
  </si>
  <si>
    <t>KSO:</t>
  </si>
  <si>
    <t/>
  </si>
  <si>
    <t>CC-CZ:</t>
  </si>
  <si>
    <t>Místo:</t>
  </si>
  <si>
    <t>Jihlava</t>
  </si>
  <si>
    <t>Datum:</t>
  </si>
  <si>
    <t>7. 2. 2025</t>
  </si>
  <si>
    <t>Zadavatel:</t>
  </si>
  <si>
    <t>IČ:</t>
  </si>
  <si>
    <t>Statutární město Jihlava</t>
  </si>
  <si>
    <t>DIČ:</t>
  </si>
  <si>
    <t>Účastník:</t>
  </si>
  <si>
    <t>Vyplň údaj</t>
  </si>
  <si>
    <t>Projektant:</t>
  </si>
  <si>
    <t>SPA spol.s r.o. Jihlava, Havlíčkova 46, Jihlava</t>
  </si>
  <si>
    <t>True</t>
  </si>
  <si>
    <t>Zpracovatel:</t>
  </si>
  <si>
    <t>Fr.Neuwirth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</si>
  <si>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</si>
  <si>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</si>
  <si>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</si>
  <si>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</si>
  <si>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</si>
  <si>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</si>
  <si>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</si>
  <si>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</si>
  <si>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</si>
  <si>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</si>
  <si>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</si>
  <si>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</si>
  <si>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</si>
  <si>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</si>
  <si>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</si>
  <si>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</si>
  <si>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</si>
  <si>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</si>
  <si>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</si>
  <si>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</si>
  <si>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</si>
  <si>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</si>
  <si>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</si>
  <si>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</si>
  <si>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</si>
  <si>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</si>
  <si>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</si>
  <si>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</si>
  <si>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</si>
  <si>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</si>
  <si>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</si>
  <si>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</si>
  <si>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</si>
  <si>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</si>
  <si>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</si>
  <si>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</si>
  <si>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</si>
  <si>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</si>
  <si>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</si>
  <si>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</si>
  <si>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</si>
  <si>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</si>
  <si>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objekt A - stavební část</t>
  </si>
  <si>
    <t>STA</t>
  </si>
  <si>
    <t>1</t>
  </si>
  <si>
    <t>{af8e2b99-65d3-4b75-878c-606968827d97}</t>
  </si>
  <si>
    <t>2</t>
  </si>
  <si>
    <t>02</t>
  </si>
  <si>
    <t>Silnoproudá elektrotechnika, hromosvod a ochrana před bleskem</t>
  </si>
  <si>
    <t>{700e1a4b-7f72-4cc9-9154-10ed299de524}</t>
  </si>
  <si>
    <t>03</t>
  </si>
  <si>
    <t>Záchytný systém</t>
  </si>
  <si>
    <t>{8ed7e00f-9c55-465d-abcc-67e67adc47c9}</t>
  </si>
  <si>
    <t>VON</t>
  </si>
  <si>
    <t>Vedlejší a ostatní náklady</t>
  </si>
  <si>
    <t>{4873f3a8-002f-4ae0-a541-b7e487294767}</t>
  </si>
  <si>
    <t>KRYCÍ LIST SOUPISU PRACÍ</t>
  </si>
  <si>
    <t>Objekt:</t>
  </si>
  <si>
    <t>01 - objekt A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</si>
  <si>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</si>
  <si>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</si>
  <si>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</si>
  <si>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</si>
  <si>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</si>
  <si>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</si>
  <si>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  62 - Úprava povrchů vnějších</t>
  </si>
  <si>
    <t xml:space="preserve">    9 - Ostatní konstrukce a práce, bourání</t>
  </si>
  <si>
    <t xml:space="preserve">      94 - Lešení a stavební výtahy</t>
  </si>
  <si>
    <t xml:space="preserve">      95 - Dokončovací konstrukce a práce pozemních staveb</t>
  </si>
  <si>
    <t xml:space="preserve">      96 - Bourání konstrukcí</t>
  </si>
  <si>
    <t xml:space="preserve">    997 - Doprava suti a vybouraných hmot</t>
  </si>
  <si>
    <t xml:space="preserve">    998 - Přesun hmot</t>
  </si>
  <si>
    <t>PSV - Práce a dodávky PSV</t>
  </si>
  <si>
    <t xml:space="preserve">    712 - Povlakové krytiny</t>
  </si>
  <si>
    <t xml:space="preserve">      712 - 1 - povlaková krytina - skladba S 3</t>
  </si>
  <si>
    <t xml:space="preserve">      712 - 2 - povlaková krytina - skladba S 4</t>
  </si>
  <si>
    <t xml:space="preserve">    713 - Izolace tepelné</t>
  </si>
  <si>
    <t xml:space="preserve">    742 - Elektroinstalace - slaboproud</t>
  </si>
  <si>
    <t xml:space="preserve">    751 - Vzduchotechnika</t>
  </si>
  <si>
    <t xml:space="preserve">    767 - Konstrukce zámečnické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</si>
  <si>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</si>
  <si>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</si>
  <si>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</si>
  <si>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</si>
  <si>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</si>
  <si>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</si>
  <si>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</si>
  <si>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</si>
  <si>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</si>
  <si>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</si>
  <si>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</si>
  <si>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</si>
  <si>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</si>
  <si>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</si>
  <si>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</si>
  <si>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</si>
  <si>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</si>
  <si>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</si>
  <si>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</si>
  <si>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62</t>
  </si>
  <si>
    <t>Úprava povrchů vnějších</t>
  </si>
  <si>
    <t>K</t>
  </si>
  <si>
    <t>621211021</t>
  </si>
  <si>
    <t>Montáž kontaktního zateplení lepením a mechanickým kotvením z polystyrenových desek na vnější podhledy, na podklad betonový nebo z lehčeného betonu, z tvárnic keramických nebo vápenopískových, tloušťky desek přes 80 do 120 mm</t>
  </si>
  <si>
    <t>m2</t>
  </si>
  <si>
    <t>CS ÚRS 2025 01</t>
  </si>
  <si>
    <t>4</t>
  </si>
  <si>
    <t>3</t>
  </si>
  <si>
    <t>-355361998</t>
  </si>
  <si>
    <t>Online PSC</t>
  </si>
  <si>
    <t>https://podminky.urs.cz/item/CS_URS_2025_01/621211021</t>
  </si>
  <si>
    <t>VV</t>
  </si>
  <si>
    <t>XPS tl.100 mm</t>
  </si>
  <si>
    <t>"římsy strojovny" (3,40*0,40+0,15*0,15*2+(3,60+0,15*2)*0,225)*2</t>
  </si>
  <si>
    <t>Mezisoučet</t>
  </si>
  <si>
    <t>M</t>
  </si>
  <si>
    <t>28376422</t>
  </si>
  <si>
    <t>deska XPS hrana polodrážková a hladký povrch 300kPA tl 100mm</t>
  </si>
  <si>
    <t>8</t>
  </si>
  <si>
    <t>-1419617609</t>
  </si>
  <si>
    <t>4,565*1,1 'Přepočtené koeficientem množství</t>
  </si>
  <si>
    <t>621531022</t>
  </si>
  <si>
    <t>Omítka tenkovrstvá silikonová vnějších ploch probarvená bez penetrace zatíraná (škrábaná), zrnitost 2,0 mm podhledů</t>
  </si>
  <si>
    <t>1206788315</t>
  </si>
  <si>
    <t>https://podminky.urs.cz/item/CS_URS_2025_01/621531022</t>
  </si>
  <si>
    <t>"římsy strojovny" (3,40*0,50+0,15*0,15*2+(3,60+0,15*2)*0,35)*2</t>
  </si>
  <si>
    <t>621151031</t>
  </si>
  <si>
    <t>Penetrační nátěr vnějších pastovitých tenkovrstvých omítek silikonový podhledů</t>
  </si>
  <si>
    <t>-928561189</t>
  </si>
  <si>
    <t>https://podminky.urs.cz/item/CS_URS_2025_01/621151031</t>
  </si>
  <si>
    <t>5</t>
  </si>
  <si>
    <t>622143003</t>
  </si>
  <si>
    <t>Montáž omítkových profilů plastových, pozinkovaných nebo dřevěných upevněných vtlačením do podkladní vrstvy nebo přibitím rohových s tkaninou</t>
  </si>
  <si>
    <t>m</t>
  </si>
  <si>
    <t>-2022780716</t>
  </si>
  <si>
    <t>https://podminky.urs.cz/item/CS_URS_2025_01/622143003</t>
  </si>
  <si>
    <t>nadpraží</t>
  </si>
  <si>
    <t>(3,60+0,15*2)*2</t>
  </si>
  <si>
    <t>ochrana rohů budovy</t>
  </si>
  <si>
    <t>0,35*2*2</t>
  </si>
  <si>
    <t>59051510</t>
  </si>
  <si>
    <t>profil začišťovací s okapnicí PVC s výztužnou tkaninou pro nadpraží ETICS</t>
  </si>
  <si>
    <t>-1003882649</t>
  </si>
  <si>
    <t>7,8*1,1 'Přepočtené koeficientem množství</t>
  </si>
  <si>
    <t>7</t>
  </si>
  <si>
    <t>63127464</t>
  </si>
  <si>
    <t>profil rohový Al s výztužnou tkaninou š 100/100mm</t>
  </si>
  <si>
    <t>797405071</t>
  </si>
  <si>
    <t>1,4*1,1 'Přepočtené koeficientem množství</t>
  </si>
  <si>
    <t>622142001</t>
  </si>
  <si>
    <t>Potažení vnějších ploch pletivem v ploše nebo pruzích, na plném podkladu sklovláknitým vtlačením do tmelu stěn</t>
  </si>
  <si>
    <t>1024397016</t>
  </si>
  <si>
    <t>https://podminky.urs.cz/item/CS_URS_2025_01/622142001</t>
  </si>
  <si>
    <t>strojovna - podélné atiky</t>
  </si>
  <si>
    <t>(5,00+0,30*2)*2*0,15</t>
  </si>
  <si>
    <t>9</t>
  </si>
  <si>
    <t>622525104</t>
  </si>
  <si>
    <t>Omítka tenkovrstvá jednotlivých malých ploch silikátová, akrylátová, silikonová nebo silikonsilikátová stěn, plochy jednotlivě přes 0,5 do 1,0 m2</t>
  </si>
  <si>
    <t>kus</t>
  </si>
  <si>
    <t>-1876527106</t>
  </si>
  <si>
    <t>https://podminky.urs.cz/item/CS_URS_2025_01/622525104</t>
  </si>
  <si>
    <t>"(5,00+0,30*2)*2*0,15=1,68 m2" 1+1</t>
  </si>
  <si>
    <t>10</t>
  </si>
  <si>
    <t>622151031</t>
  </si>
  <si>
    <t>Penetrační nátěr vnějších pastovitých tenkovrstvých omítek silikonový stěn</t>
  </si>
  <si>
    <t>-288852613</t>
  </si>
  <si>
    <t>https://podminky.urs.cz/item/CS_URS_2025_01/622151031</t>
  </si>
  <si>
    <t>(5,00+0,30*2)*0,15*2</t>
  </si>
  <si>
    <t>11</t>
  </si>
  <si>
    <t>629999011</t>
  </si>
  <si>
    <t>Příplatky k cenám úprav vnějších povrchů za zvýšenou pracnost při provádění styku dvou barev nebo struktur na fasádě</t>
  </si>
  <si>
    <t>976419559</t>
  </si>
  <si>
    <t>https://podminky.urs.cz/item/CS_URS_2025_01/629999011</t>
  </si>
  <si>
    <t>strojovna - napojení na stávající omítky</t>
  </si>
  <si>
    <t>(5,00+4,00+0,30*2)*2</t>
  </si>
  <si>
    <t>12</t>
  </si>
  <si>
    <t>619995001</t>
  </si>
  <si>
    <t>Začištění omítek (s dodáním hmot) kolem oken, dveří, podlah, obkladů apod.</t>
  </si>
  <si>
    <t>-1264325561</t>
  </si>
  <si>
    <t>https://podminky.urs.cz/item/CS_URS_2025_01/619995001</t>
  </si>
  <si>
    <t>začištění po osazení nových 6aluzií 600×400 mm</t>
  </si>
  <si>
    <t>(0,60+0,40)*2*2*5</t>
  </si>
  <si>
    <t>Ostatní konstrukce a práce, bourání</t>
  </si>
  <si>
    <t>94</t>
  </si>
  <si>
    <t>Lešení a stavební výtahy</t>
  </si>
  <si>
    <t>13</t>
  </si>
  <si>
    <t>941111120</t>
  </si>
  <si>
    <t>Montáž lešení řadového trubkového lehkého pracovního s podlahami s provozním zatížením tř. 3 do 200 kg/m2 šířky tř. W09 přes 0,9 do 1,2 m, výšky do 10 m; demontáž lešení; příplatek za použití lešení</t>
  </si>
  <si>
    <t>805100094</t>
  </si>
  <si>
    <t>Dobu použití lešení stanoví v jednotkové ceně uchazeč v cenové nabídce !</t>
  </si>
  <si>
    <t>"štít" 16,80*16,00</t>
  </si>
  <si>
    <t>14</t>
  </si>
  <si>
    <t>949121113</t>
  </si>
  <si>
    <t>Montáž lešení lehkého kozového dílcového o výšce lešeňové podlahy přes 1,9 do 2,5 m</t>
  </si>
  <si>
    <t>sada</t>
  </si>
  <si>
    <t>1608459857</t>
  </si>
  <si>
    <t>https://podminky.urs.cz/item/CS_URS_2025_01/949121113</t>
  </si>
  <si>
    <t>"strojovna" 6</t>
  </si>
  <si>
    <t>949121213</t>
  </si>
  <si>
    <t>Montáž lešení lehkého kozového dílcového Příplatek za první a každý další den použití lešení k ceně -1113</t>
  </si>
  <si>
    <t>1325584091</t>
  </si>
  <si>
    <t>https://podminky.urs.cz/item/CS_URS_2025_01/949121213</t>
  </si>
  <si>
    <t>6*30</t>
  </si>
  <si>
    <t>16</t>
  </si>
  <si>
    <t>949121813</t>
  </si>
  <si>
    <t>Demontáž lešení lehkého kozového dílcového o výšce lešeňové podlahy přes 1,9 do 2,5 m</t>
  </si>
  <si>
    <t>1978373539</t>
  </si>
  <si>
    <t>https://podminky.urs.cz/item/CS_URS_2025_01/949121813</t>
  </si>
  <si>
    <t>95</t>
  </si>
  <si>
    <t>Dokončovací konstrukce a práce pozemních staveb</t>
  </si>
  <si>
    <t>17</t>
  </si>
  <si>
    <t>950 R_001</t>
  </si>
  <si>
    <t>Stávající klimatizační jednotky a rozvody - demontáž, manipulace, uložení, zpětná montáž ( původní dodavatel DCI Czech a.s., Štěrboholská 1404/104, 102 00 Praha 10 - kontakt +420603583203 )</t>
  </si>
  <si>
    <t>soubor</t>
  </si>
  <si>
    <t>-901770680</t>
  </si>
  <si>
    <t>18</t>
  </si>
  <si>
    <t>950 R_002</t>
  </si>
  <si>
    <t>Lokální opravy stávajícího KZS strojovny výtahu ( rozsah oprav a doplnění bude upřesněn dle skutečnosti )_x000D_
- doplnění po demontáži svislého svodu_x000D_
- doplnění po demontáži žebříku_x000D_
- opravy rohů apod._x000D_
- barevné sjednocení jednotlivých správkových kusů se stávajícím odstínem</t>
  </si>
  <si>
    <t>kpl</t>
  </si>
  <si>
    <t>275029381</t>
  </si>
  <si>
    <t>19</t>
  </si>
  <si>
    <t>950 R_003</t>
  </si>
  <si>
    <t>Demontáž stávajícího ventilátoru vč.odpojení od elektroinstalace, manipulace, uložení, zpětní montáž po provedení zateplení, připojení k elektroinstalaci</t>
  </si>
  <si>
    <t>-68516058</t>
  </si>
  <si>
    <t>96</t>
  </si>
  <si>
    <t>Bourání konstrukcí</t>
  </si>
  <si>
    <t>20</t>
  </si>
  <si>
    <t>764002841</t>
  </si>
  <si>
    <t>Demontáž klempířských konstrukcí oplechování horních ploch zdí a nadezdívek do suti</t>
  </si>
  <si>
    <t>-731888463</t>
  </si>
  <si>
    <t>https://podminky.urs.cz/item/CS_URS_2025_01/764002841</t>
  </si>
  <si>
    <t>"stávající atika - skladba S 1" (22,20+16,50)*2</t>
  </si>
  <si>
    <t>"stávající atika - skladba S 2" (4,90+3,40)*2</t>
  </si>
  <si>
    <t>712340832</t>
  </si>
  <si>
    <t>Odstranění povlakové krytiny střech plochých do 10° z přitavených pásů NAIP v plné ploše dvouvrstvé</t>
  </si>
  <si>
    <t>-607759430</t>
  </si>
  <si>
    <t>https://podminky.urs.cz/item/CS_URS_2025_01/712340832</t>
  </si>
  <si>
    <t>skladba S 1</t>
  </si>
  <si>
    <t>modifikované asfaltové pásy</t>
  </si>
  <si>
    <t>21,60*15,90</t>
  </si>
  <si>
    <t>strojovna výtahu - odpočet plochy</t>
  </si>
  <si>
    <t>-(4,80*0,20*2+(4,20+3,80)*1/2*3,40)</t>
  </si>
  <si>
    <t>strojovna výtahu - přípočet vytažení na stěny</t>
  </si>
  <si>
    <t>(5,00*2+4,00*2+0,30*3+0,70)*0,25</t>
  </si>
  <si>
    <t>stávající atika</t>
  </si>
  <si>
    <t>(22,20+16,50)*2*0,40+(21,60+15,90)*2*0,50</t>
  </si>
  <si>
    <t>skladba S 2</t>
  </si>
  <si>
    <t>5,10*3,40+4,90*0,30*2+(3,40*4+3,80*2+0,40*4)*0,375</t>
  </si>
  <si>
    <t>Součet</t>
  </si>
  <si>
    <t>22</t>
  </si>
  <si>
    <t>713140862</t>
  </si>
  <si>
    <t>Odstranění tepelné izolace střech plochých z rohoží, pásů, dílců, desek, bloků nadstřešních izolací připevněných lepením z polystyrenu nasáklého vodou, tloušťka izolace do 100 mm</t>
  </si>
  <si>
    <t>-595008833</t>
  </si>
  <si>
    <t>https://podminky.urs.cz/item/CS_URS_2025_01/713140862</t>
  </si>
  <si>
    <t>EPS tl.5,0 mm</t>
  </si>
  <si>
    <t>komory na střeše - odpočet plochy</t>
  </si>
  <si>
    <t>-(0,60*0,60+0,90*1,10*5+1,20*1,50)</t>
  </si>
  <si>
    <t>23</t>
  </si>
  <si>
    <t>-487775828</t>
  </si>
  <si>
    <t>2 × IPA</t>
  </si>
  <si>
    <t>(5,00*2+4,00*2+0,30*3+0,70)*0,30</t>
  </si>
  <si>
    <t>24</t>
  </si>
  <si>
    <t>712300854</t>
  </si>
  <si>
    <t>Ostatní práce při odstranění povlakové krytiny střech plochých do 10° lišt poplastovaných</t>
  </si>
  <si>
    <t>-1764349967</t>
  </si>
  <si>
    <t>https://podminky.urs.cz/item/CS_URS_2025_01/712300854</t>
  </si>
  <si>
    <t>"strojovna" (5,00*2+4,00*2+0,30*3+0,70)</t>
  </si>
  <si>
    <t>"ZK 1" (0,90+1,20)*2*5</t>
  </si>
  <si>
    <t>"ZK 2" (1,20+1,50)*2</t>
  </si>
  <si>
    <t>"ventilátor" 0,60*4</t>
  </si>
  <si>
    <t>25</t>
  </si>
  <si>
    <t>713140861</t>
  </si>
  <si>
    <t>Odstranění tepelné izolace střech plochých z rohoží, pásů, dílců, desek, bloků nadstřešních izolací připevněných lepením z polystyrenu suchého, tloušťka izolace do 100 mm</t>
  </si>
  <si>
    <t>613574945</t>
  </si>
  <si>
    <t>https://podminky.urs.cz/item/CS_URS_2025_01/713140861</t>
  </si>
  <si>
    <t>KSD Polsid tl.5,0 cm</t>
  </si>
  <si>
    <t>3,80*3,40</t>
  </si>
  <si>
    <t>26</t>
  </si>
  <si>
    <t>721210823</t>
  </si>
  <si>
    <t>Demontáž kanalizačního příslušenství střešních vtoků DN do 125 mm</t>
  </si>
  <si>
    <t>-687471312</t>
  </si>
  <si>
    <t>https://podminky.urs.cz/item/CS_URS_2025_01/721210823</t>
  </si>
  <si>
    <t>27</t>
  </si>
  <si>
    <t>965082933</t>
  </si>
  <si>
    <t>Odstranění násypu pod podlahami nebo ochranného násypu na střechách tl. do 200 mm, plochy přes 2 m2</t>
  </si>
  <si>
    <t>m3</t>
  </si>
  <si>
    <t>588797841</t>
  </si>
  <si>
    <t>https://podminky.urs.cz/item/CS_URS_2025_01/965082933</t>
  </si>
  <si>
    <t>štěrkový násyp tl.3,0-16,0 cm</t>
  </si>
  <si>
    <t>21,60*15,90*(0,03+0,16)*1/2</t>
  </si>
  <si>
    <t>-(4,80*0,20*2+(4,20+3,80)*1/2*3,40)*(0,03+0,16)*1/2</t>
  </si>
  <si>
    <t>-(0,60*0,60+0,90*1,10*5+1,20*1,50)*(0,03+0,16)*1/2</t>
  </si>
  <si>
    <t>3,80*3,40*(0,03+0,16)*1/2</t>
  </si>
  <si>
    <t>28</t>
  </si>
  <si>
    <t>965 R_001</t>
  </si>
  <si>
    <t>Příprava podkladu po odebrání vrstev stávající střešní krytiny, očištění, odstranění případných nerovností, výplň prasklin apod. ( bude upřesněno )</t>
  </si>
  <si>
    <t>738129206</t>
  </si>
  <si>
    <t>3,80*3,40+0,50*3,40*2</t>
  </si>
  <si>
    <t>29</t>
  </si>
  <si>
    <t>721140806</t>
  </si>
  <si>
    <t>Demontáž potrubí z litinových trub odpadních nebo dešťových přes 100 do DN 200</t>
  </si>
  <si>
    <t>-1331524790</t>
  </si>
  <si>
    <t>https://podminky.urs.cz/item/CS_URS_2025_01/721140806</t>
  </si>
  <si>
    <t>1,50*5</t>
  </si>
  <si>
    <t>30</t>
  </si>
  <si>
    <t>764003801</t>
  </si>
  <si>
    <t>Demontáž klempířských konstrukcí lemování trub, konzol, držáků, ventilačních nástavců a ostatních kusových prvků do suti</t>
  </si>
  <si>
    <t>-1587743293</t>
  </si>
  <si>
    <t>https://podminky.urs.cz/item/CS_URS_2025_01/764003801</t>
  </si>
  <si>
    <t>31</t>
  </si>
  <si>
    <t>764004861</t>
  </si>
  <si>
    <t>Demontáž klempířských konstrukcí svodu do suti</t>
  </si>
  <si>
    <t>-1193138338</t>
  </si>
  <si>
    <t>https://podminky.urs.cz/item/CS_URS_2025_01/764004861</t>
  </si>
  <si>
    <t>32</t>
  </si>
  <si>
    <t>751398825</t>
  </si>
  <si>
    <t>Demontáž ostatních zařízení větrací mřížky stěnové, průřezu přes 0,200 m2</t>
  </si>
  <si>
    <t>578595603</t>
  </si>
  <si>
    <t>https://podminky.urs.cz/item/CS_URS_2025_01/751398825</t>
  </si>
  <si>
    <t>"žaluzie 600×400 mm" 2*5</t>
  </si>
  <si>
    <t>33</t>
  </si>
  <si>
    <t>767832802</t>
  </si>
  <si>
    <t>Demontáž venkovních požárních žebříků bez ochranného koše</t>
  </si>
  <si>
    <t>-143760963</t>
  </si>
  <si>
    <t>https://podminky.urs.cz/item/CS_URS_2025_01/767832802</t>
  </si>
  <si>
    <t>"stávající strojovna" 2,65+1,00</t>
  </si>
  <si>
    <t>997</t>
  </si>
  <si>
    <t>Doprava suti a vybouraných hmot</t>
  </si>
  <si>
    <t>34</t>
  </si>
  <si>
    <t>997013155</t>
  </si>
  <si>
    <t>Vnitrostaveništní doprava suti a vybouraných hmot vodorovně do 50 m svisle s omezením mechanizace pro budovy a haly výšky přes 15 do 18 m</t>
  </si>
  <si>
    <t>t</t>
  </si>
  <si>
    <t>-867907893</t>
  </si>
  <si>
    <t>https://podminky.urs.cz/item/CS_URS_2025_01/997013155</t>
  </si>
  <si>
    <t>35</t>
  </si>
  <si>
    <t>997013501</t>
  </si>
  <si>
    <t>Odvoz suti a vybouraných hmot na skládku nebo meziskládku se složením, na vzdálenost do 1 km</t>
  </si>
  <si>
    <t>2019761623</t>
  </si>
  <si>
    <t>https://podminky.urs.cz/item/CS_URS_2025_01/997013501</t>
  </si>
  <si>
    <t>36</t>
  </si>
  <si>
    <t>997013509</t>
  </si>
  <si>
    <t>Odvoz suti a vybouraných hmot na skládku nebo meziskládku se složením, na vzdálenost Příplatek k ceně za každý další i započatý 1 km přes 1 km</t>
  </si>
  <si>
    <t>729008452</t>
  </si>
  <si>
    <t>https://podminky.urs.cz/item/CS_URS_2025_01/997013509</t>
  </si>
  <si>
    <t>57,455*5 'Přepočtené koeficientem množství</t>
  </si>
  <si>
    <t>37</t>
  </si>
  <si>
    <t>997013631</t>
  </si>
  <si>
    <t>Poplatek za uložení stavebního odpadu na skládce (skládkovné) směsného stavebního a demoličního zatříděného do Katalogu odpadů pod kódem 17 09 04</t>
  </si>
  <si>
    <t>-846695699</t>
  </si>
  <si>
    <t>https://podminky.urs.cz/item/CS_URS_2025_01/997013631</t>
  </si>
  <si>
    <t>"suť a demontovaná materiál celkem" 56,048</t>
  </si>
  <si>
    <t>"odpočet asfaltových pásů" -9,473</t>
  </si>
  <si>
    <t>"odpočet ocelového stožáru" -(0,029+0,176)</t>
  </si>
  <si>
    <t>38</t>
  </si>
  <si>
    <t>997013645</t>
  </si>
  <si>
    <t>Poplatek za uložení stavebního odpadu na skládce (skládkovné) asfaltového bez obsahu dehtu zatříděného do Katalogu odpadů pod kódem 17 03 02</t>
  </si>
  <si>
    <t>1396431719</t>
  </si>
  <si>
    <t>https://podminky.urs.cz/item/CS_URS_2025_01/997013645</t>
  </si>
  <si>
    <t>"stávající asfaltové pásy" 4,731+4,742</t>
  </si>
  <si>
    <t>998</t>
  </si>
  <si>
    <t>Přesun hmot</t>
  </si>
  <si>
    <t>39</t>
  </si>
  <si>
    <t>998011010</t>
  </si>
  <si>
    <t>Přesun hmot pro budovy občanské výstavby, bydlení, výrobu a služby s nosnou svislou konstrukcí zděnou z cihel, tvárnic nebo kamene vodorovná dopravní vzdálenost do 100 m s omezením mechanizace pro budovy výšky přes 12 do 24 m</t>
  </si>
  <si>
    <t>1296176804</t>
  </si>
  <si>
    <t>https://podminky.urs.cz/item/CS_URS_2025_01/998011010</t>
  </si>
  <si>
    <t>PSV</t>
  </si>
  <si>
    <t>Práce a dodávky PSV</t>
  </si>
  <si>
    <t>712</t>
  </si>
  <si>
    <t>Povlakové krytiny</t>
  </si>
  <si>
    <t>712 - 1</t>
  </si>
  <si>
    <t>povlaková krytina - skladba S 3</t>
  </si>
  <si>
    <t>40</t>
  </si>
  <si>
    <t>712_1 R_001</t>
  </si>
  <si>
    <t>Příprava podkladu a očištění po demontáži stávajícího souvrství střechy S 1</t>
  </si>
  <si>
    <t>24779195</t>
  </si>
  <si>
    <t>21,60*15,90-(5,00*0,40*2+(4,40+3,90)*1/2*3,20)-(0,60*0,60+0,90*1,10*5+1,20*1,50)</t>
  </si>
  <si>
    <t>0,30*(22,20+16,50)*2+0,60*(21,60+15,90)*2+0,30*(5,00*2+4,00*2+0,30*3+0,70)</t>
  </si>
  <si>
    <t>0,30*(0,60*2+0,90*5+1,10*5+1,20+1,50)*2</t>
  </si>
  <si>
    <t>41</t>
  </si>
  <si>
    <t>712311101</t>
  </si>
  <si>
    <t>Provedení povlakové krytiny střech plochých do 10° natěradly a tmely za studena nátěrem lakem penetračním nebo asfaltovým</t>
  </si>
  <si>
    <t>1264673932</t>
  </si>
  <si>
    <t>https://podminky.urs.cz/item/CS_URS_2025_01/712311101</t>
  </si>
  <si>
    <t>42</t>
  </si>
  <si>
    <t>11163150</t>
  </si>
  <si>
    <t>lak penetrační asfaltový</t>
  </si>
  <si>
    <t>-909488120</t>
  </si>
  <si>
    <t>401,49*0,00032 'Přepočtené koeficientem množství</t>
  </si>
  <si>
    <t>43</t>
  </si>
  <si>
    <t>712331111</t>
  </si>
  <si>
    <t>Provedení povlakové krytiny střech plochých do 10° pásy na sucho podkladní samolepící asfaltový pás</t>
  </si>
  <si>
    <t>32100302</t>
  </si>
  <si>
    <t>https://podminky.urs.cz/item/CS_URS_2025_01/712331111</t>
  </si>
  <si>
    <t>0,30*(22,20+16,50)*2+(0,60+0,20*2)*(21,60+15,90)*2+(0,30+0,20)*(5,00*2+4,00*2+0,30*3+0,70)</t>
  </si>
  <si>
    <t>(0,30+0,20)*(0,60*2+0,90*5+1,10*5+1,20+1,50)*2</t>
  </si>
  <si>
    <t>44</t>
  </si>
  <si>
    <t>62866281</t>
  </si>
  <si>
    <t>pás asfaltový samolepicí modifikovaný SBS tl 3,0mm s vložkou ze skleněné tkaniny se spalitelnou fólií nebo jemnozrnným minerálním posypem nebo textilií na horním povrchu</t>
  </si>
  <si>
    <t>1577233745</t>
  </si>
  <si>
    <t>440,97*1,1655 'Přepočtené koeficientem množství</t>
  </si>
  <si>
    <t>45</t>
  </si>
  <si>
    <t>712363604</t>
  </si>
  <si>
    <t>Provedení povlakové krytiny střech plochých do 10° s mechanicky kotvenou izolací včetně položení fólie a horkovzdušného svaření tl. tepelné izolace přes 240 mm budovy výšky do 18 m, kotvené do betonu vnitřní pole</t>
  </si>
  <si>
    <t>299571595</t>
  </si>
  <si>
    <t>https://podminky.urs.cz/item/CS_URS_2025_01/712363604</t>
  </si>
  <si>
    <t>22,50*16,80+(21,40+15,70)*2*0,35*2</t>
  </si>
  <si>
    <t>-(5,00*0,40*2+(4,40+3,90)*1/2*3,20)-(0,80*0,80+1,30*1,10*5+1,40*1,70)</t>
  </si>
  <si>
    <t>0,30*2*(5,00*2+4,00*2+0,30*3+0,70)</t>
  </si>
  <si>
    <t>(0,80*2+1,10*5+1,30*2)*2*1,10+(1,40+1,70)*2*1,30</t>
  </si>
  <si>
    <t>(0,80*2+1,10*5+1,30*2)*2*0,30*4+(1,40+1,70)*2*0,30*4</t>
  </si>
  <si>
    <t>odpočet krajních polí</t>
  </si>
  <si>
    <t>-(21,40+13,70)*2*1,00</t>
  </si>
  <si>
    <t>46</t>
  </si>
  <si>
    <t>28322012</t>
  </si>
  <si>
    <t>fólie hydroizolační střešní mPVC mechanicky kotvená tl 1,5mm šedá / Broof (t3)</t>
  </si>
  <si>
    <t>1663889855</t>
  </si>
  <si>
    <t>404,17*1,15 'Přepočtené koeficientem množství</t>
  </si>
  <si>
    <t>47</t>
  </si>
  <si>
    <t>712363605</t>
  </si>
  <si>
    <t>Provedení povlakové krytiny střech plochých do 10° s mechanicky kotvenou izolací včetně položení fólie a horkovzdušného svaření tl. tepelné izolace přes 240 mm budovy výšky do 18 m, kotvené do betonu krajní pole</t>
  </si>
  <si>
    <t>-140313518</t>
  </si>
  <si>
    <t>https://podminky.urs.cz/item/CS_URS_2025_01/712363605</t>
  </si>
  <si>
    <t>krajní pole</t>
  </si>
  <si>
    <t>(21,40+13,70)*2*1,00-1,00*1,00*4</t>
  </si>
  <si>
    <t>48</t>
  </si>
  <si>
    <t>1453910992</t>
  </si>
  <si>
    <t>66,2*1,1655 'Přepočtené koeficientem množství</t>
  </si>
  <si>
    <t>49</t>
  </si>
  <si>
    <t>712363606</t>
  </si>
  <si>
    <t>Provedení povlakové krytiny střech plochých do 10° s mechanicky kotvenou izolací včetně položení fólie a horkovzdušného svaření tl. tepelné izolace přes 240 mm budovy výšky do 18 m, kotvené do betonu rohové pole</t>
  </si>
  <si>
    <t>-75609206</t>
  </si>
  <si>
    <t>https://podminky.urs.cz/item/CS_URS_2025_01/712363606</t>
  </si>
  <si>
    <t>1,00*1,00*4</t>
  </si>
  <si>
    <t>50</t>
  </si>
  <si>
    <t>1441365119</t>
  </si>
  <si>
    <t>4*1,1655 'Přepočtené koeficientem množství</t>
  </si>
  <si>
    <t>51</t>
  </si>
  <si>
    <t>712363005</t>
  </si>
  <si>
    <t>Provedení povlakové krytiny střech plochých do 10° fólií termoplastickou mPVC (měkčené PVC) aplikace fólie na oplechování (na tzv. fóliový plech) horkovzdušným navařením v plné ploše</t>
  </si>
  <si>
    <t>1247026260</t>
  </si>
  <si>
    <t>https://podminky.urs.cz/item/CS_URS_2025_01/712363005</t>
  </si>
  <si>
    <t>"koutová lišta" 127,20*0,10</t>
  </si>
  <si>
    <t>"rohová lišta" 139,40*0,10</t>
  </si>
  <si>
    <t>"závětrná lišta" 78,60*0,20</t>
  </si>
  <si>
    <t>"přítlačná lišta" 19,60*0,10</t>
  </si>
  <si>
    <t>52</t>
  </si>
  <si>
    <t>712363352</t>
  </si>
  <si>
    <t>Povlakové krytiny střech plochých do 10° z tvarovaných poplastovaných lišt pro mPVC vnitřní koutová lišta rš 100 mm</t>
  </si>
  <si>
    <t>107395121</t>
  </si>
  <si>
    <t>https://podminky.urs.cz/item/CS_URS_2025_01/712363352</t>
  </si>
  <si>
    <t>ozn.8</t>
  </si>
  <si>
    <t>"atika" (21,40+15,70)*2</t>
  </si>
  <si>
    <t>"ZK 1" (1,10+1,30)*2*5</t>
  </si>
  <si>
    <t>"ZK 2" (1,40+1,70)*2</t>
  </si>
  <si>
    <t>"ventilátor" 0,80*4</t>
  </si>
  <si>
    <t>53</t>
  </si>
  <si>
    <t>712363353</t>
  </si>
  <si>
    <t>Povlakové krytiny střech plochých do 10° z tvarovaných poplastovaných lišt pro mPVC vnější koutová lišta rš 100 mm</t>
  </si>
  <si>
    <t>-65567597</t>
  </si>
  <si>
    <t>https://podminky.urs.cz/item/CS_URS_2025_01/712363353</t>
  </si>
  <si>
    <t>ozn.13</t>
  </si>
  <si>
    <t>"ZK 1" ((1,10+1,30)*2+1,10*4)*5</t>
  </si>
  <si>
    <t>"ZK 2" (1,40+1,70)*2+1,35*4</t>
  </si>
  <si>
    <t>"ventilátor" 0,80*4+1,10*4</t>
  </si>
  <si>
    <t>54</t>
  </si>
  <si>
    <t>712363384</t>
  </si>
  <si>
    <t>Povlakové krytiny střech plochých do 10° z tvarovaných poplastovaných lišt ostatní atypická výroba profilů o větší rš</t>
  </si>
  <si>
    <t>568019411</t>
  </si>
  <si>
    <t>https://podminky.urs.cz/item/CS_URS_2025_01/712363384</t>
  </si>
  <si>
    <t>"ozn.15 - závětrná lišta" (22,50+16,80)*2*0,50</t>
  </si>
  <si>
    <t>55</t>
  </si>
  <si>
    <t>712363373</t>
  </si>
  <si>
    <t>Povlakové krytiny střech plochých do 10° z tvarovaných poplastovaných lišt pro mPVC přítlačná lišta rš 70 mm</t>
  </si>
  <si>
    <t>365739390</t>
  </si>
  <si>
    <t>https://podminky.urs.cz/item/CS_URS_2025_01/712363373</t>
  </si>
  <si>
    <t>56</t>
  </si>
  <si>
    <t>712391171</t>
  </si>
  <si>
    <t>Provedení povlakové krytiny střech plochých do 10° -ostatní práce provedení vrstvy textilní podkladní</t>
  </si>
  <si>
    <t>-1432743464</t>
  </si>
  <si>
    <t>https://podminky.urs.cz/item/CS_URS_2025_01/712391171</t>
  </si>
  <si>
    <t>(0,80*2+1,10*5+1,30*2)*2*0,30*2+(1,40+1,70)*2*0,30*2</t>
  </si>
  <si>
    <t>57</t>
  </si>
  <si>
    <t>2615301110</t>
  </si>
  <si>
    <t>sklovláknitá separační textilie 120 g/m2, š.2,0 m, 200 m2/role</t>
  </si>
  <si>
    <t>401514497</t>
  </si>
  <si>
    <t>459,01*1,15 'Přepočtené koeficientem množství</t>
  </si>
  <si>
    <t>58</t>
  </si>
  <si>
    <t>713141152</t>
  </si>
  <si>
    <t>Montáž tepelné izolace střech plochých rohožemi, pásy, deskami, dílci, bloky (izolační materiál ve specifikaci) kladenými volně dvouvrstvá</t>
  </si>
  <si>
    <t>-208978277</t>
  </si>
  <si>
    <t>https://podminky.urs.cz/item/CS_URS_2025_01/713141152</t>
  </si>
  <si>
    <t>EPS100 2×tl.120 mm</t>
  </si>
  <si>
    <t>21,60*15,90-(5,00*0,40*2+(4,40+3,90)*1/2*3,20)-(0,60*0,60+1,10*0,90*5+1,20*1,50)</t>
  </si>
  <si>
    <t>59</t>
  </si>
  <si>
    <t>28372312</t>
  </si>
  <si>
    <t>deska EPS 100 pro konstrukce s běžným zatížením λ=0,037 tl 120mm</t>
  </si>
  <si>
    <t>1793468116</t>
  </si>
  <si>
    <t>319,05*2,1 'Přepočtené koeficientem množství</t>
  </si>
  <si>
    <t>60</t>
  </si>
  <si>
    <t>713141311</t>
  </si>
  <si>
    <t>Montáž tepelné izolace střech plochých spádovými klíny v ploše kladenými volně</t>
  </si>
  <si>
    <t>879012955</t>
  </si>
  <si>
    <t>https://podminky.urs.cz/item/CS_URS_2025_01/713141311</t>
  </si>
  <si>
    <t>EPS100 tl.20-100 mm</t>
  </si>
  <si>
    <t>319,050*(0,02+0,10)*1/2=19,143 m3</t>
  </si>
  <si>
    <t>61</t>
  </si>
  <si>
    <t>28376141</t>
  </si>
  <si>
    <t>klín izolační z pěnového polystyrenu EPS 100 spád do 5%</t>
  </si>
  <si>
    <t>-814406857</t>
  </si>
  <si>
    <t>19,143*1,1 'Přepočtené koeficientem množství</t>
  </si>
  <si>
    <t>713141378</t>
  </si>
  <si>
    <t>Montáž tepelné izolace střech plochých spádovými klíny na zhlaví atiky šířky přes 500 do 1000 mm mechanicky ukotvenými šrouby</t>
  </si>
  <si>
    <t>-216117071</t>
  </si>
  <si>
    <t>https://podminky.urs.cz/item/CS_URS_2025_01/713141378</t>
  </si>
  <si>
    <t>XPS tl.6,0 cm</t>
  </si>
  <si>
    <t>(22,50+16,80)*2</t>
  </si>
  <si>
    <t>63</t>
  </si>
  <si>
    <t>28376105</t>
  </si>
  <si>
    <t>klín izolační z XPS spádový ( tl.6,0-9,0 cm )</t>
  </si>
  <si>
    <t>1913938610</t>
  </si>
  <si>
    <t>78,60*0,55*(0,06+0,09)*1/2*1,10</t>
  </si>
  <si>
    <t>64</t>
  </si>
  <si>
    <t>713141398</t>
  </si>
  <si>
    <t>Montáž tepelné izolace střech plochých na konstrukce stěn převyšující úroveň střechy např. atiky, prostupy střešní krytinou do výšky 1 000 mm mechanicky ukotvenými šrouby</t>
  </si>
  <si>
    <t>CS ÚRS 2023 01</t>
  </si>
  <si>
    <t>876023965</t>
  </si>
  <si>
    <t>https://podminky.urs.cz/item/CS_URS_2023_01/713141398</t>
  </si>
  <si>
    <t>vnitřní strana atiky</t>
  </si>
  <si>
    <t>(21,60+15,90)*2*(0,25+0,40)*1/2</t>
  </si>
  <si>
    <t>"ZK 1" (1,30*1,10+(1,30+0,90)*2*1,10)*5</t>
  </si>
  <si>
    <t>"ZK 2" 1,40*1,70+(1,40+1,50)*2*1,35</t>
  </si>
  <si>
    <t>"ventilátor" 0,80*0,80+(0,80+0,60)*2*1,10</t>
  </si>
  <si>
    <t>65</t>
  </si>
  <si>
    <t>1752788805</t>
  </si>
  <si>
    <t>69,655*1,05 'Přepočtené koeficientem množství</t>
  </si>
  <si>
    <t>66</t>
  </si>
  <si>
    <t>721233112</t>
  </si>
  <si>
    <t>Střešní vtoky (vpusti) polypropylenové (PP) pro ploché střechy s odtokem svislým DN 110</t>
  </si>
  <si>
    <t>-251377666</t>
  </si>
  <si>
    <t>https://podminky.urs.cz/item/CS_URS_2025_01/721233112</t>
  </si>
  <si>
    <t>67</t>
  </si>
  <si>
    <t>721 R_001</t>
  </si>
  <si>
    <t>Utěsnění dodatečně osazované střešní vpusti do stávající konstrukce</t>
  </si>
  <si>
    <t>-350012584</t>
  </si>
  <si>
    <t>68</t>
  </si>
  <si>
    <t>721171916</t>
  </si>
  <si>
    <t>Opravy odpadního potrubí plastového propojení dosavadního potrubí DN 125</t>
  </si>
  <si>
    <t>-1071473648</t>
  </si>
  <si>
    <t>https://podminky.urs.cz/item/CS_URS_2025_01/721171916</t>
  </si>
  <si>
    <t>69</t>
  </si>
  <si>
    <t>721173316</t>
  </si>
  <si>
    <t>Potrubí z trub PVC SN4 dešťové DN 125</t>
  </si>
  <si>
    <t>-718597339</t>
  </si>
  <si>
    <t>https://podminky.urs.cz/item/CS_URS_2025_01/721173316</t>
  </si>
  <si>
    <t>"odvětrávací potrubí na střeše - komory" 1,50*5</t>
  </si>
  <si>
    <t>70</t>
  </si>
  <si>
    <t>953731311</t>
  </si>
  <si>
    <t>Odvětrání svislé plastovými troubami montáž větrací hlavice, vnitřního průměru do 160 mm</t>
  </si>
  <si>
    <t>-20844371</t>
  </si>
  <si>
    <t>https://podminky.urs.cz/item/CS_URS_2025_01/953731311</t>
  </si>
  <si>
    <t>71</t>
  </si>
  <si>
    <t>28612265</t>
  </si>
  <si>
    <t>hlavice ventilační plastová PP DN do 160 mm</t>
  </si>
  <si>
    <t>646867731</t>
  </si>
  <si>
    <t>72</t>
  </si>
  <si>
    <t>762361313</t>
  </si>
  <si>
    <t>Konstrukční vrstva pod klempířské prvky pro oplechování horních ploch zdí a nadezdívek (atik) z desek dřevoštěpkových šroubovaných do podkladu, tloušťky desky 25 mm</t>
  </si>
  <si>
    <t>1099403879</t>
  </si>
  <si>
    <t>https://podminky.urs.cz/item/CS_URS_2025_01/762361313</t>
  </si>
  <si>
    <t>desky OSB tl.2,5 cm</t>
  </si>
  <si>
    <t>(22,50+16,80)*2*0,55</t>
  </si>
  <si>
    <t>73</t>
  </si>
  <si>
    <t>762395000</t>
  </si>
  <si>
    <t>Spojovací prostředky krovů, bednění a laťování, nadstřešních konstrukcí svory, prkna, hřebíky, pásová ocel, vruty</t>
  </si>
  <si>
    <t>331423247</t>
  </si>
  <si>
    <t>https://podminky.urs.cz/item/CS_URS_2025_01/762395000</t>
  </si>
  <si>
    <t>"desky OSB" 43,230*0,025</t>
  </si>
  <si>
    <t>74</t>
  </si>
  <si>
    <t>998712103</t>
  </si>
  <si>
    <t>Přesun hmot pro povlakové krytiny stanovený z hmotnosti přesunovaného materiálu vodorovná dopravní vzdálenost do 50 m v objektech výšky přes 12 do 24 m</t>
  </si>
  <si>
    <t>-1662046887</t>
  </si>
  <si>
    <t>https://podminky.urs.cz/item/CS_URS_2025_01/998712103</t>
  </si>
  <si>
    <t>712 - 2</t>
  </si>
  <si>
    <t>povlaková krytina - skladba S 4</t>
  </si>
  <si>
    <t>75</t>
  </si>
  <si>
    <t>712_2 R_001</t>
  </si>
  <si>
    <t>Příprava podkladu a očištění po demontáži stávajícího souvrství střechy S 2</t>
  </si>
  <si>
    <t>1954231849</t>
  </si>
  <si>
    <t>4,90*0,20*2+3,40*0,15*2+3,80*3,40+(3,80+3,40)*2*0,50</t>
  </si>
  <si>
    <t>76</t>
  </si>
  <si>
    <t>192315468</t>
  </si>
  <si>
    <t>77</t>
  </si>
  <si>
    <t>592790829</t>
  </si>
  <si>
    <t>23,1*0,00032 'Přepočtené koeficientem množství</t>
  </si>
  <si>
    <t>78</t>
  </si>
  <si>
    <t>-1072269606</t>
  </si>
  <si>
    <t>4,90*0,20*2+3,40*0,15*2+3,80*3,40+(3,80+3,40)*2*(0,50+0,30*2)</t>
  </si>
  <si>
    <t>79</t>
  </si>
  <si>
    <t>1486877636</t>
  </si>
  <si>
    <t>31,74*1,1655 'Přepočtené koeficientem množství</t>
  </si>
  <si>
    <t>80</t>
  </si>
  <si>
    <t>-534428748</t>
  </si>
  <si>
    <t>(3,20*0,50+0,15*0,20*2)*2+3,60*3,20+5,00*0,40*2+3,20*0,40*2</t>
  </si>
  <si>
    <t>(3,20+0,30*2)*(0,275+0,20)*2+(3,60+3,20)*2*0,20*2</t>
  </si>
  <si>
    <t>-1,00*1,00*4</t>
  </si>
  <si>
    <t>81</t>
  </si>
  <si>
    <t>-1938503214</t>
  </si>
  <si>
    <t>26,45*1,1655 'Přepočtené koeficientem množství</t>
  </si>
  <si>
    <t>82</t>
  </si>
  <si>
    <t>1121208226</t>
  </si>
  <si>
    <t>83</t>
  </si>
  <si>
    <t>-1793212523</t>
  </si>
  <si>
    <t>84</t>
  </si>
  <si>
    <t>466386703</t>
  </si>
  <si>
    <t>"koutová lišta" 22,00*0,10</t>
  </si>
  <si>
    <t>"rohová lišta" 21,20*0,10</t>
  </si>
  <si>
    <t>"okapnice" 7,80*0,15</t>
  </si>
  <si>
    <t>"závětrná lišta" 19,20*0,20</t>
  </si>
  <si>
    <t>85</t>
  </si>
  <si>
    <t>183485256</t>
  </si>
  <si>
    <t>"atika" (3,60+3,20)*2+(3,20+0,30*2+0,20*2)*2</t>
  </si>
  <si>
    <t>86</t>
  </si>
  <si>
    <t>-750538765</t>
  </si>
  <si>
    <t>"atika" (3,60+3,20)*2+(3,20+0,30*2)*2</t>
  </si>
  <si>
    <t>87</t>
  </si>
  <si>
    <t>-1060237596</t>
  </si>
  <si>
    <t>"ozn.15 - závětrná lišta" (5,00+4,00+0,30*2)*2*0,50</t>
  </si>
  <si>
    <t>"ozn.16 - okapnice" (3,60+0,15*2)*2*0,40</t>
  </si>
  <si>
    <t>88</t>
  </si>
  <si>
    <t>-410559828</t>
  </si>
  <si>
    <t>89</t>
  </si>
  <si>
    <t>-389676961</t>
  </si>
  <si>
    <t>30,45*1,15 'Přepočtené koeficientem množství</t>
  </si>
  <si>
    <t>90</t>
  </si>
  <si>
    <t>1110970954</t>
  </si>
  <si>
    <t>EPS100 2×tl.100 mm</t>
  </si>
  <si>
    <t>91</t>
  </si>
  <si>
    <t>28372309</t>
  </si>
  <si>
    <t>deska EPS 100 pro konstrukce s běžným zatížením λ=0,037 tl 100mm</t>
  </si>
  <si>
    <t>-265987121</t>
  </si>
  <si>
    <t>12,92*2,1 'Přepočtené koeficientem množství</t>
  </si>
  <si>
    <t>92</t>
  </si>
  <si>
    <t>-1136387577</t>
  </si>
  <si>
    <t>12,93*(0,02+0,10)*1/2=0,776 m3</t>
  </si>
  <si>
    <t>93</t>
  </si>
  <si>
    <t>453478665</t>
  </si>
  <si>
    <t>0,776*1,1 'Přepočtené koeficientem množství</t>
  </si>
  <si>
    <t>713141358</t>
  </si>
  <si>
    <t>Montáž tepelné izolace střech plochých spádovými klíny na zhlaví atiky šířky do 500 mm mechanicky ukotvenými šrouby</t>
  </si>
  <si>
    <t>1420765897</t>
  </si>
  <si>
    <t>https://podminky.urs.cz/item/CS_URS_2025_01/713141358</t>
  </si>
  <si>
    <t>XPS</t>
  </si>
  <si>
    <t>(5,00+3,20)*2</t>
  </si>
  <si>
    <t>1266845934</t>
  </si>
  <si>
    <t>16,40*0,40*(0,06+0,09)*1/2*1,10</t>
  </si>
  <si>
    <t>1330661359</t>
  </si>
  <si>
    <t>(3,80+3,40)*2*(0,25+0,35)*1/2</t>
  </si>
  <si>
    <t>vnější strana atiky</t>
  </si>
  <si>
    <t>(3,40+0,30*2)*0,40*2</t>
  </si>
  <si>
    <t>okapy - příčné stany strojovny</t>
  </si>
  <si>
    <t>3,40*0,60*2</t>
  </si>
  <si>
    <t>97</t>
  </si>
  <si>
    <t>-58464828</t>
  </si>
  <si>
    <t>11,6*1,05 'Přepočtené koeficientem množství</t>
  </si>
  <si>
    <t>98</t>
  </si>
  <si>
    <t>-335005331</t>
  </si>
  <si>
    <t>99</t>
  </si>
  <si>
    <t>-54979645</t>
  </si>
  <si>
    <t>100</t>
  </si>
  <si>
    <t>1391344875</t>
  </si>
  <si>
    <t>(5,00+3,20)*2*0,55</t>
  </si>
  <si>
    <t>101</t>
  </si>
  <si>
    <t>1552961199</t>
  </si>
  <si>
    <t>"desky OSB" 9,020*0,025</t>
  </si>
  <si>
    <t>102</t>
  </si>
  <si>
    <t>1621616159</t>
  </si>
  <si>
    <t>713</t>
  </si>
  <si>
    <t>Izolace tepelné</t>
  </si>
  <si>
    <t>103</t>
  </si>
  <si>
    <t>713411111</t>
  </si>
  <si>
    <t>Montáž izolace tepelné potrubí a ohybů pásy nebo rohožemi bez povrchové úpravy (izolační materiál ve specifikaci) ovinutými kolem potrubí a staženými ocelovým drátem potrubí jednovrstvá</t>
  </si>
  <si>
    <t>535735029</t>
  </si>
  <si>
    <t>https://podminky.urs.cz/item/CS_URS_2025_01/713411111</t>
  </si>
  <si>
    <t>komora ZK2</t>
  </si>
  <si>
    <t>"MV tl.100 mm" 3,14*0,50*1,50</t>
  </si>
  <si>
    <t>104</t>
  </si>
  <si>
    <t>63152099</t>
  </si>
  <si>
    <t>pás tepelně izolační univerzální λ=0,032-0,033 tl 100mm</t>
  </si>
  <si>
    <t>363227055</t>
  </si>
  <si>
    <t>2,355*1,1 'Přepočtené koeficientem množství</t>
  </si>
  <si>
    <t>105</t>
  </si>
  <si>
    <t>998713103</t>
  </si>
  <si>
    <t>Přesun hmot pro izolace tepelné stanovený z hmotnosti přesunovaného materiálu vodorovná dopravní vzdálenost do 50 m v objektech výšky přes 12 m do 24 m</t>
  </si>
  <si>
    <t>-1238350962</t>
  </si>
  <si>
    <t>https://podminky.urs.cz/item/CS_URS_2025_01/998713103</t>
  </si>
  <si>
    <t>742</t>
  </si>
  <si>
    <t>Elektroinstalace - slaboproud</t>
  </si>
  <si>
    <t>106</t>
  </si>
  <si>
    <t>742 R_001</t>
  </si>
  <si>
    <t>Prověření požadovaných anténních a satelitních rozvodů, protažení nových koaxiálních kabelů v požadovaných délkách v rámci nového zatrubkování, zkouška funkčnosti multischalteru, nastavení anténního zesilovače, a práce související s uvedením do provozu ( rozsah prací bude upřesněn dle skutečnosti )</t>
  </si>
  <si>
    <t>-1570460675</t>
  </si>
  <si>
    <t>107</t>
  </si>
  <si>
    <t>742110005</t>
  </si>
  <si>
    <t>Montáž trubek elektroinstalačních plastových ohebných uložených ve střeše apod.</t>
  </si>
  <si>
    <t>-1376694714</t>
  </si>
  <si>
    <t>https://podminky.urs.cz/item/CS_URS_2025_01/742110005</t>
  </si>
  <si>
    <t>108</t>
  </si>
  <si>
    <t>34571352</t>
  </si>
  <si>
    <t>trubka elektroinstalační ohebná dvouplášťová korugovaná (chránička) D 52/63mm, HDPE+LDPE ( množství bude upřesněno )</t>
  </si>
  <si>
    <t>932992806</t>
  </si>
  <si>
    <t>50*1,05 'Přepočtené koeficientem množství</t>
  </si>
  <si>
    <t>109</t>
  </si>
  <si>
    <t>998742103</t>
  </si>
  <si>
    <t>Přesun hmot pro slaboproud stanovený z hmotnosti přesunovaného materiálu vodorovná dopravní vzdálenost do 50 m v objektech výšky přes 12 do 24 m</t>
  </si>
  <si>
    <t>1055824355</t>
  </si>
  <si>
    <t>https://podminky.urs.cz/item/CS_URS_2025_01/998742103</t>
  </si>
  <si>
    <t>751</t>
  </si>
  <si>
    <t>Vzduchotechnika</t>
  </si>
  <si>
    <t>110</t>
  </si>
  <si>
    <t>751398025</t>
  </si>
  <si>
    <t>Montáž ostatních zařízení větrací mřížky stěnové, průřezu přes 0,200 m2</t>
  </si>
  <si>
    <t>21583041</t>
  </si>
  <si>
    <t>https://podminky.urs.cz/item/CS_URS_2025_01/751398025</t>
  </si>
  <si>
    <t>2*5</t>
  </si>
  <si>
    <t>111</t>
  </si>
  <si>
    <t>42972921</t>
  </si>
  <si>
    <t>žaluzie protidešťová s pevnými lamelami, pozink, rozměr 600×400 mm</t>
  </si>
  <si>
    <t>1014816060</t>
  </si>
  <si>
    <t>112</t>
  </si>
  <si>
    <t>998751103</t>
  </si>
  <si>
    <t>Přesun hmot pro vzduchotechniku stanovený z hmotnosti přesunovaného materiálu vodorovná dopravní vzdálenost do 100 m v objektech výšky přes 24 do 36 m</t>
  </si>
  <si>
    <t>96448685</t>
  </si>
  <si>
    <t>https://podminky.urs.cz/item/CS_URS_2025_01/998751103</t>
  </si>
  <si>
    <t>767</t>
  </si>
  <si>
    <t>Konstrukce zámečnické</t>
  </si>
  <si>
    <t>113</t>
  </si>
  <si>
    <t>767832122</t>
  </si>
  <si>
    <t>Montáž venkovních požárních žebříků do betonu bez suchovodu</t>
  </si>
  <si>
    <t>1610816368</t>
  </si>
  <si>
    <t>https://podminky.urs.cz/item/CS_URS_2025_01/767832122</t>
  </si>
  <si>
    <t>"Z 1" 2,65+1,00</t>
  </si>
  <si>
    <t>114</t>
  </si>
  <si>
    <t>44983000</t>
  </si>
  <si>
    <t>žebřík venkovní bez suchovodu v provedení žárový Zn ( podrobná specifikace dle detailu Z 1 )</t>
  </si>
  <si>
    <t>-801228524</t>
  </si>
  <si>
    <t>115</t>
  </si>
  <si>
    <t>998767103</t>
  </si>
  <si>
    <t>Přesun hmot pro zámečnické konstrukce stanovený z hmotnosti přesunovaného materiálu vodorovná dopravní vzdálenost do 50 m v objektech výšky přes 12 do 24 m</t>
  </si>
  <si>
    <t>-1338363466</t>
  </si>
  <si>
    <t>https://podminky.urs.cz/item/CS_URS_2025_01/998767103</t>
  </si>
  <si>
    <t>783</t>
  </si>
  <si>
    <t>Dokončovací práce - nátěry</t>
  </si>
  <si>
    <t>116</t>
  </si>
  <si>
    <t>783301313</t>
  </si>
  <si>
    <t>Příprava podkladu zámečnických konstrukcí před provedením nátěru odmaštění odmašťovačem ředidlovým</t>
  </si>
  <si>
    <t>-203834251</t>
  </si>
  <si>
    <t>https://podminky.urs.cz/item/CS_URS_2025_01/783301313</t>
  </si>
  <si>
    <t>"stávající anténní stožár AT 1 + konzola AT 3" 2,00+1,30</t>
  </si>
  <si>
    <t>"stávající dveře do strojovny vč.rámu" 0,90*1,20*2+0,20*(0,90+1,20)*2</t>
  </si>
  <si>
    <t>117</t>
  </si>
  <si>
    <t>783306807</t>
  </si>
  <si>
    <t>Odstranění nátěrů ze zámečnických konstrukcí odstraňovačem nátěrů s obroušením</t>
  </si>
  <si>
    <t>-1585030494</t>
  </si>
  <si>
    <t>https://podminky.urs.cz/item/CS_URS_2025_01/783306807</t>
  </si>
  <si>
    <t>118</t>
  </si>
  <si>
    <t>783314201</t>
  </si>
  <si>
    <t>Základní antikorozní nátěr zámečnických konstrukcí jednonásobný syntetický standardní</t>
  </si>
  <si>
    <t>87815361</t>
  </si>
  <si>
    <t>https://podminky.urs.cz/item/CS_URS_2025_01/783314201</t>
  </si>
  <si>
    <t>119</t>
  </si>
  <si>
    <t>783315101</t>
  </si>
  <si>
    <t>Mezinátěr zámečnických konstrukcí jednonásobný syntetický standardní</t>
  </si>
  <si>
    <t>-2129007358</t>
  </si>
  <si>
    <t>https://podminky.urs.cz/item/CS_URS_2025_01/783315101</t>
  </si>
  <si>
    <t>120</t>
  </si>
  <si>
    <t>783317101</t>
  </si>
  <si>
    <t>Krycí nátěr (email) zámečnických konstrukcí jednonásobný syntetický standardní</t>
  </si>
  <si>
    <t>-1757133313</t>
  </si>
  <si>
    <t>https://podminky.urs.cz/item/CS_URS_2025_01/783317101</t>
  </si>
  <si>
    <t>02 - Silnoproudá elektrotechnika, hromosvod a ochrana před bleskem</t>
  </si>
  <si>
    <t>Ing.Michal Nestrojil</t>
  </si>
  <si>
    <t>Rozpočet a výkaz výměr zpracován v SW ASTRA Zlín - rozpočtování v oboru elektro, aktuální cenová úroveň (2025). Import do KROS4. SW je plně použitelný ve smyslu vyhl. 230/2012.</t>
  </si>
  <si>
    <t>D1 - Silnoproudá elektrotechnika, hromosvod a ochrana před bleskem</t>
  </si>
  <si>
    <t xml:space="preserve">    D2 - Specifikace dodávky Dopnění stávajícího rozvaděče R5NP A</t>
  </si>
  <si>
    <t xml:space="preserve">    D3 - Elektromontáže</t>
  </si>
  <si>
    <t xml:space="preserve">      D4 - Střešní ventilátor</t>
  </si>
  <si>
    <t xml:space="preserve">        D5 - Střešní ventilátor IP 54</t>
  </si>
  <si>
    <t xml:space="preserve">        D6 - Elektroinstalační krabice</t>
  </si>
  <si>
    <t xml:space="preserve">        D7 - Elektroinstalační přístroje</t>
  </si>
  <si>
    <t xml:space="preserve">        D8 - KRYT SPÍNAČE</t>
  </si>
  <si>
    <t xml:space="preserve">        D9 - KABEL SE ZVÝŠENOU ODOLNOSTÍ PROTI ŠÍŘENÍ PLAMENE, BARVA PLÁŠTĚ ORANŽOVÁ, TŘÍDA REAKCE NA OHEŇ - B2 c</t>
  </si>
  <si>
    <t xml:space="preserve">        D10 - LIŠTA ELEKTROINSTALAČNÍ VČ. DÍLŮ A PŘÍSLUŠENSTVÍ</t>
  </si>
  <si>
    <t xml:space="preserve">        D11 - OHEBNÁ CHRÁNIČKA </t>
  </si>
  <si>
    <t xml:space="preserve">        D12 - protipožární ucpávky</t>
  </si>
  <si>
    <t xml:space="preserve">          D13 - Koordinace, uvedení zařízení do provozu a ostatní práce spojené s montáží</t>
  </si>
  <si>
    <t xml:space="preserve">        D14 - KOORDINACE POSTUPU PRACI</t>
  </si>
  <si>
    <t xml:space="preserve">        D15 - PROVEDENI REVIZNICH ZKOUSEK DLE CSN 331500</t>
  </si>
  <si>
    <t xml:space="preserve">      D16 - Bleskosvod, uzemnění</t>
  </si>
  <si>
    <t xml:space="preserve">        D17 - JT-A: Izolovaný jímací stožár 4 m s vnějším vedením izol. vodičů na trojnohém podstavci:</t>
  </si>
  <si>
    <t xml:space="preserve">        D18 - JT-B: Izolovaný jímací stožár 6 m na trojnohém podstavci:</t>
  </si>
  <si>
    <t xml:space="preserve">        D19 - JT-C: Izolovaný jímací stožár 4 m na svislé stěně:</t>
  </si>
  <si>
    <t xml:space="preserve">        D20 - Vysokonapěťově izolovaný svodový a propojovací vodič  s Se=0,75m, průřez žíly min. 28 mm2 Cu, ochran</t>
  </si>
  <si>
    <t xml:space="preserve">        D21 - Měřící a přechodová svorka (přechod na vývod uzemnění cca 0,5 až 1 m nad zemí</t>
  </si>
  <si>
    <t xml:space="preserve">        D22 - Holé vedení AlMgSi pro vyrovnání potenciálů spodních kovových částí jímacích stožárů</t>
  </si>
  <si>
    <t xml:space="preserve">        D23 - POJÍZDNÁ STAVEBNÍ TECHNIKA</t>
  </si>
  <si>
    <t xml:space="preserve">        D24 - MONTÁŽNÍ PRÁCE</t>
  </si>
  <si>
    <t xml:space="preserve">        D25 - Měření zemních odporů, zemniče</t>
  </si>
  <si>
    <t xml:space="preserve">        D26 - REVIZNÍ ZKOUŠKY DLE ČSN</t>
  </si>
  <si>
    <t xml:space="preserve">    D27 - Drobné stavební práce</t>
  </si>
  <si>
    <t xml:space="preserve">    D28 - Poplatky spojené s recyklací materiálů</t>
  </si>
  <si>
    <t xml:space="preserve">    D29 - Ostatní náklady</t>
  </si>
  <si>
    <t>D1</t>
  </si>
  <si>
    <t>D2</t>
  </si>
  <si>
    <t>Specifikace dodávky Dopnění stávajícího rozvaděče R5NP A</t>
  </si>
  <si>
    <t>Pol1</t>
  </si>
  <si>
    <t>svorka zapojena RS 6</t>
  </si>
  <si>
    <t>ks</t>
  </si>
  <si>
    <t>Pol2</t>
  </si>
  <si>
    <t>Jistič 1x6A char. B 10 kA</t>
  </si>
  <si>
    <t>Ks</t>
  </si>
  <si>
    <t>Pol3</t>
  </si>
  <si>
    <t>Multifunkční časové relé 1f 230V/ 8A</t>
  </si>
  <si>
    <t>D3</t>
  </si>
  <si>
    <t>Elektromontáže</t>
  </si>
  <si>
    <t>D4</t>
  </si>
  <si>
    <t>Střešní ventilátor</t>
  </si>
  <si>
    <t>D5</t>
  </si>
  <si>
    <t>Střešní ventilátor IP 54</t>
  </si>
  <si>
    <t>Pol4</t>
  </si>
  <si>
    <t>Střešní ventilátor 230V, průtok při 0 Pa min 3000m3/hod, velikost (průměr ventilátoru bude upřesněna po demontáži stávajícího ventilátoru ), včetně usazení a zapojení</t>
  </si>
  <si>
    <t>Pol5</t>
  </si>
  <si>
    <t>Připojení ventilátoru na stávající potrubí, součástí je i případné prodloužení, případná výměna celého potrubí bude řešena dle aktuálního stavu po demontáži stávajícího ventilátoru. Položka bude upřesněna dle skutečně provedení</t>
  </si>
  <si>
    <t>D6</t>
  </si>
  <si>
    <t>Elektroinstalační krabice</t>
  </si>
  <si>
    <t>Pol6</t>
  </si>
  <si>
    <t>KRABICE PŘÍSTROJOVÁ, nástěnná pro vypínač se zapuštěnou montáží, bezhalogenová</t>
  </si>
  <si>
    <t>D7</t>
  </si>
  <si>
    <t>Elektroinstalační přístroje</t>
  </si>
  <si>
    <t>Pol7</t>
  </si>
  <si>
    <t>Přístroj ovládače zapínacího se svorkou N (bezšroubové svorky); řazení 1/0, 1/0So, 1/0S (do hořl. podkladů B až E)</t>
  </si>
  <si>
    <t>D8</t>
  </si>
  <si>
    <t>KRYT SPÍNAČE</t>
  </si>
  <si>
    <t>Pol8</t>
  </si>
  <si>
    <t>Kryt spínače kolébkového, dělený; b. bílá (do hořl. podkladů B až E - při použití bezšroubových přístrojů)</t>
  </si>
  <si>
    <t>D9</t>
  </si>
  <si>
    <t>KABEL SE ZVÝŠENOU ODOLNOSTÍ PROTI ŠÍŘENÍ PLAMENE, BARVA PLÁŠTĚ ORANŽOVÁ, TŘÍDA REAKCE NA OHEŇ - B2 c</t>
  </si>
  <si>
    <t>Pol9</t>
  </si>
  <si>
    <t>CXKH-R-J 3x2.5 , pevně</t>
  </si>
  <si>
    <t>Pol10</t>
  </si>
  <si>
    <t>CXKH-R-O 2x1.5 , pevně</t>
  </si>
  <si>
    <t>D10</t>
  </si>
  <si>
    <t>LIŠTA ELEKTROINSTALAČNÍ VČ. DÍLŮ A PŘÍSLUŠENSTVÍ</t>
  </si>
  <si>
    <t>Pol11</t>
  </si>
  <si>
    <t>Lišta hranatá 20x20 bezhalogenová</t>
  </si>
  <si>
    <t>Pol12</t>
  </si>
  <si>
    <t>Lišta hranatá 40x20 bezhalogenová</t>
  </si>
  <si>
    <t>D11</t>
  </si>
  <si>
    <t xml:space="preserve">OHEBNÁ CHRÁNIČKA </t>
  </si>
  <si>
    <t>Pol13</t>
  </si>
  <si>
    <t>Chránička hebná UV stabilní D40</t>
  </si>
  <si>
    <t>D12</t>
  </si>
  <si>
    <t>protipožární ucpávky</t>
  </si>
  <si>
    <t>Pol14</t>
  </si>
  <si>
    <t>Protipožární ucpávka stávajícího protipožárního kastlíku po napojení ventilátoru a ekvipotenciálového vyrovnání do rozvaděče R5NP</t>
  </si>
  <si>
    <t>D13</t>
  </si>
  <si>
    <t>Koordinace, uvedení zařízení do provozu a ostatní práce spojené s montáží</t>
  </si>
  <si>
    <t>Pol15</t>
  </si>
  <si>
    <t>Demontáž stávajícího střešního ventilátoru včetně odpojení od silového napájení</t>
  </si>
  <si>
    <t>sbr</t>
  </si>
  <si>
    <t>Pol16</t>
  </si>
  <si>
    <t>Úprava stávajícího rozvaděče</t>
  </si>
  <si>
    <t>Pol17</t>
  </si>
  <si>
    <t>Nastavení ovládání ventilátoru</t>
  </si>
  <si>
    <t>D14</t>
  </si>
  <si>
    <t>KOORDINACE POSTUPU PRACI</t>
  </si>
  <si>
    <t>Pol18</t>
  </si>
  <si>
    <t>S ostatnimi profesemi</t>
  </si>
  <si>
    <t>D15</t>
  </si>
  <si>
    <t>PROVEDENI REVIZNICH ZKOUSEK DLE CSN 331500</t>
  </si>
  <si>
    <t>Pol19</t>
  </si>
  <si>
    <t>Revizni technik</t>
  </si>
  <si>
    <t>hod</t>
  </si>
  <si>
    <t>Pol20</t>
  </si>
  <si>
    <t>Spoluprace s reviz.technikem</t>
  </si>
  <si>
    <t>D16</t>
  </si>
  <si>
    <t>Bleskosvod, uzemnění</t>
  </si>
  <si>
    <t>D17</t>
  </si>
  <si>
    <t>JT-A: Izolovaný jímací stožár 4 m s vnějším vedením izol. vodičů na trojnohém podstavci:</t>
  </si>
  <si>
    <t>Pol21</t>
  </si>
  <si>
    <t>Izolovaný jímací stožár s vnějším vedením 4000mm světle šedá GFK</t>
  </si>
  <si>
    <t>KS</t>
  </si>
  <si>
    <t>Pol22</t>
  </si>
  <si>
    <t>Stojan jímacího stožáru pro izolovaný jímací stožár 1,25x1,35m Alu</t>
  </si>
  <si>
    <t>Pol23</t>
  </si>
  <si>
    <t>Závitová tyč na dva betonové podstavce 340mm</t>
  </si>
  <si>
    <t>Pol24</t>
  </si>
  <si>
    <t>Plastový podstavec pod betonový podstavec</t>
  </si>
  <si>
    <t>Pol25</t>
  </si>
  <si>
    <t>Betonový podstavec ke stojanu 16 kg</t>
  </si>
  <si>
    <t>Pol26</t>
  </si>
  <si>
    <t>Připojovací deska pro vedení vysokonapěťového vodiče 16x8-10mm</t>
  </si>
  <si>
    <t>Pol27</t>
  </si>
  <si>
    <t>Připojovací deska pro dvě vedení vysokonapěťového vodiče 16x8-10mm</t>
  </si>
  <si>
    <t>Pol28</t>
  </si>
  <si>
    <t>Pásková uzemňovací objímka 3/8-4"</t>
  </si>
  <si>
    <t>Pol29</t>
  </si>
  <si>
    <t>Stahovací páseka odolná proti UV-záření 7,6x380mm PA černá</t>
  </si>
  <si>
    <t>D18</t>
  </si>
  <si>
    <t>JT-B: Izolovaný jímací stožár 6 m na trojnohém podstavci:</t>
  </si>
  <si>
    <t>Pol30</t>
  </si>
  <si>
    <t>Izolovaný jímací stožár 6000mm světle šedá GFK</t>
  </si>
  <si>
    <t>Pol31</t>
  </si>
  <si>
    <t>Držák stožáru trojramenný pro izolovaný jímací stožár 1,65x1,85m Alu</t>
  </si>
  <si>
    <t>Pol32</t>
  </si>
  <si>
    <t>Závitová tyč na tři betonové podstavce 430mm</t>
  </si>
  <si>
    <t>D19</t>
  </si>
  <si>
    <t>JT-C: Izolovaný jímací stožár 4 m na svislé stěně:</t>
  </si>
  <si>
    <t>Pol33</t>
  </si>
  <si>
    <t>Nosič izolované jímací tyče na anténní stožár</t>
  </si>
  <si>
    <t>D20</t>
  </si>
  <si>
    <t>Vysokonapěťově izolovaný svodový a propojovací vodič  s Se=0,75m, průřez žíly min. 28 mm2 Cu, ochran</t>
  </si>
  <si>
    <t>Pol34</t>
  </si>
  <si>
    <t>Izolovaný svodový vodič s Se=0, 75 GR průřez žíly min 28 mm2 Cu ochranný plášť světle šedý</t>
  </si>
  <si>
    <t>Pol35</t>
  </si>
  <si>
    <t>Připojovací prvek pro vedení vysokonapěťového vodiče o 23mm</t>
  </si>
  <si>
    <t>Pol36</t>
  </si>
  <si>
    <t>Příchytka 24-28mm PA světle šedá RAL 7035 včetně šroubu do adaptéru pro střešní držák</t>
  </si>
  <si>
    <t>Pol37</t>
  </si>
  <si>
    <t>Příchytka 24-28mm PA světle šedá RAL 7035 včetně kotvícího prvku do zateplené stěny</t>
  </si>
  <si>
    <t>Pol38</t>
  </si>
  <si>
    <t>Adaptér pro střešní držák vodiče univerzální o 4mm PP černá</t>
  </si>
  <si>
    <t>Pol39</t>
  </si>
  <si>
    <t>Střešní držáky vedení pro ploché střechy 8-10mm PA/PE černá Plášť z černého UV stabilizovaného polyetylénu odolného proti povětrnostním vlivům, dno z černého UV stabilizovaného polyamidu PA 6 odolného proti povětrnostním vlivům</t>
  </si>
  <si>
    <t>D21</t>
  </si>
  <si>
    <t>Měřící a přechodová svorka (přechod na vývod uzemnění cca 0,5 až 1 m nad zemí</t>
  </si>
  <si>
    <t>Pol40</t>
  </si>
  <si>
    <t>Rozpojovací díl 8-10mmm</t>
  </si>
  <si>
    <t>Pol41</t>
  </si>
  <si>
    <t>Mechanická ochrana svodu od země k měřící svorce délka min 800 mm včetně držáku</t>
  </si>
  <si>
    <t>D22</t>
  </si>
  <si>
    <t>Holé vedení AlMgSi pro vyrovnání potenciálů spodních kovových částí jímacích stožárů</t>
  </si>
  <si>
    <t>Pol42</t>
  </si>
  <si>
    <t>Kruhový vodič 8mm Alu</t>
  </si>
  <si>
    <t>Pol43</t>
  </si>
  <si>
    <t>Rychlospojka Vario 8-10mm</t>
  </si>
  <si>
    <t>Pol44</t>
  </si>
  <si>
    <t>Lišta potenciálového vyrovnání pro vnější prostředí 50x5mm</t>
  </si>
  <si>
    <t>Pol45</t>
  </si>
  <si>
    <t>Svorka připojovací</t>
  </si>
  <si>
    <t>Pol46</t>
  </si>
  <si>
    <t>CXKH-R-J 1x16 , pevně</t>
  </si>
  <si>
    <t>Pol47</t>
  </si>
  <si>
    <t>Demontáž stávajícího jímacího vedení- demontáž střešního vedení, jímacích tyčí, podpěr, betonových podstavců, demotáž svislých svodů včetně podpěr. Bude postupováno tak, že nebude poškozen plášť objektu!</t>
  </si>
  <si>
    <t>Pol48</t>
  </si>
  <si>
    <t>Protažení ekvipotenciálového pospojení do rozvaděče R5NP vč. případného vytvoření otvoru ve stropě, rozsah bude upřesněn při realizaci</t>
  </si>
  <si>
    <t>Pol49</t>
  </si>
  <si>
    <t>prověření stávajících svodů, které nebudou využity pro novou soustavu, zda neslouží k napojení vedlejší budovy, v případě že nebudou využity- demontovat, pokud jsou využity ponechat</t>
  </si>
  <si>
    <t>Pol50</t>
  </si>
  <si>
    <t>napojení na stávající svody, úprava stávajících svodů, rozdvojení stávajících vývodů v místě paralelně vedených svodů</t>
  </si>
  <si>
    <t>122</t>
  </si>
  <si>
    <t>Pol51</t>
  </si>
  <si>
    <t>Zabezpečení pracoviště</t>
  </si>
  <si>
    <t>124</t>
  </si>
  <si>
    <t>D23</t>
  </si>
  <si>
    <t>POJÍZDNÁ STAVEBNÍ TECHNIKA</t>
  </si>
  <si>
    <t>Pol52</t>
  </si>
  <si>
    <t>pojízdná automobilová plošina s dosahem do 18 m, délka pronájmu bude stanovena dodavatelem po konzultaci s technickým dozorem investora dle skutečnosti</t>
  </si>
  <si>
    <t>h</t>
  </si>
  <si>
    <t>126</t>
  </si>
  <si>
    <t>Pol53</t>
  </si>
  <si>
    <t>přesun vysokozdvižné plošiny vzdálenost bude upřesněna při podání cenové nabídky</t>
  </si>
  <si>
    <t>km</t>
  </si>
  <si>
    <t>128</t>
  </si>
  <si>
    <t>Pol54</t>
  </si>
  <si>
    <t>práce v místech, kde nemí možné použít automobilovou plošinu, řešení bude upřesněno s technickým dozorem investora při realizaci (prostory terasy)</t>
  </si>
  <si>
    <t>130</t>
  </si>
  <si>
    <t>Pol55</t>
  </si>
  <si>
    <t>S ostatními profesemi</t>
  </si>
  <si>
    <t>132</t>
  </si>
  <si>
    <t>Pol56</t>
  </si>
  <si>
    <t>S dodavatelem materiálu izolované jímací soutavy</t>
  </si>
  <si>
    <t>134</t>
  </si>
  <si>
    <t>D24</t>
  </si>
  <si>
    <t>MONTÁŽNÍ PRÁCE</t>
  </si>
  <si>
    <t>Pol57</t>
  </si>
  <si>
    <t>Štítek pro označení svodu</t>
  </si>
  <si>
    <t>136</t>
  </si>
  <si>
    <t>Pol58</t>
  </si>
  <si>
    <t>bezpečnostní tabulka</t>
  </si>
  <si>
    <t>138</t>
  </si>
  <si>
    <t>D25</t>
  </si>
  <si>
    <t>Měření zemních odporů, zemniče</t>
  </si>
  <si>
    <t>Pol59</t>
  </si>
  <si>
    <t>prvního nebo samostatného</t>
  </si>
  <si>
    <t>140</t>
  </si>
  <si>
    <t>D26</t>
  </si>
  <si>
    <t>REVIZNÍ ZKOUŠKY DLE ČSN</t>
  </si>
  <si>
    <t>Pol60</t>
  </si>
  <si>
    <t>Revizní technik</t>
  </si>
  <si>
    <t>142</t>
  </si>
  <si>
    <t>Pol61</t>
  </si>
  <si>
    <t>Spolupráce s revizním technikem</t>
  </si>
  <si>
    <t>144</t>
  </si>
  <si>
    <t>D27</t>
  </si>
  <si>
    <t>Drobné stavební práce</t>
  </si>
  <si>
    <t>Pol62</t>
  </si>
  <si>
    <t>Zednické zapravení prostupů mezi střechou a rozvaděčem R5NP</t>
  </si>
  <si>
    <t>146</t>
  </si>
  <si>
    <t>D28</t>
  </si>
  <si>
    <t>Poplatky spojené s recyklací materiálů</t>
  </si>
  <si>
    <t>Pol63</t>
  </si>
  <si>
    <t>Likvidace elektromateriálu dle platných předpisů vč naložení a dopravy</t>
  </si>
  <si>
    <t>148</t>
  </si>
  <si>
    <t>D29</t>
  </si>
  <si>
    <t>Ostatní náklady</t>
  </si>
  <si>
    <t>Pol64</t>
  </si>
  <si>
    <t>podružný materiál</t>
  </si>
  <si>
    <t>150</t>
  </si>
  <si>
    <t>Pol65</t>
  </si>
  <si>
    <t>doprava</t>
  </si>
  <si>
    <t>152</t>
  </si>
  <si>
    <t>Pol66</t>
  </si>
  <si>
    <t>přesun</t>
  </si>
  <si>
    <t>154</t>
  </si>
  <si>
    <t>Pol67</t>
  </si>
  <si>
    <t>PPV</t>
  </si>
  <si>
    <t>156</t>
  </si>
  <si>
    <t>03 - Záchytný systém</t>
  </si>
  <si>
    <t>767881112</t>
  </si>
  <si>
    <t>Montáž záchytného systému proti pádu bodů samostatných nebo v systému s poddajným kotvícím vedením do železobetonu chemickou kotvou</t>
  </si>
  <si>
    <t>-1997015943</t>
  </si>
  <si>
    <t>https://podminky.urs.cz/item/CS_URS_2025_01/767881112</t>
  </si>
  <si>
    <t>70921329</t>
  </si>
  <si>
    <t>kotvicí bod pro betonové konstrukce pomocí rozpěrné kotvy nebo chemické kotvy dl 500mm</t>
  </si>
  <si>
    <t>-1181719742</t>
  </si>
  <si>
    <t>709 R_001</t>
  </si>
  <si>
    <t>Lano montážní TS-ML 23 tl.14  mm dl.23  m</t>
  </si>
  <si>
    <t>ceník výrobce</t>
  </si>
  <si>
    <t>-1070167495</t>
  </si>
  <si>
    <t>709 R_002</t>
  </si>
  <si>
    <t>set pro údržbu střechy (TS-SET10) - bezpečnostní postroj + pohyblivý zachycovač pádu na poddajném vedení s tlumičem pádu (délky 10 m)</t>
  </si>
  <si>
    <t>1861885083</t>
  </si>
  <si>
    <t>709 R_003</t>
  </si>
  <si>
    <t>skříňka pro uložení OOPP_x000D_
( kovová skříňka na příslušenství pro údržbu vč.2 klíčů, rozměry skříňky 600×400×350 mm; uchycení na stěnu šrouby dle podkladového materiálu )</t>
  </si>
  <si>
    <t>-1613429633</t>
  </si>
  <si>
    <t>767 R_001</t>
  </si>
  <si>
    <t>Tahové zkoušky</t>
  </si>
  <si>
    <t>401179078</t>
  </si>
  <si>
    <t>767 R_002</t>
  </si>
  <si>
    <t>Revize a předání do užívání</t>
  </si>
  <si>
    <t>-241803975</t>
  </si>
  <si>
    <t>VON - Vedlejší a ostatní náklady</t>
  </si>
  <si>
    <t>D1 - Vedlejší a ostatní náklady</t>
  </si>
  <si>
    <t>002-004.1</t>
  </si>
  <si>
    <t>Zařízení staveniště, vč. BOZP</t>
  </si>
  <si>
    <t>1024</t>
  </si>
  <si>
    <t>-2098467370</t>
  </si>
  <si>
    <t>002-006</t>
  </si>
  <si>
    <t>Poskytnutí zařízení staveniště (jeho části) pro umožnění činnosti TDS, AD, SÚ, BOZP na stavbě</t>
  </si>
  <si>
    <t>1063016773</t>
  </si>
  <si>
    <t>002-007</t>
  </si>
  <si>
    <t>Náklady spojené prováděním stavby za provozu ( ochrana stávajícího vybavení, každodenní úklid ... )</t>
  </si>
  <si>
    <t>807052057</t>
  </si>
  <si>
    <t>002-201.1</t>
  </si>
  <si>
    <t>Projektová dokumentace skutečného provedení</t>
  </si>
  <si>
    <t>1722351353</t>
  </si>
  <si>
    <t>002-301.1</t>
  </si>
  <si>
    <t>Kompletace atestů, certifikátů, revizních zpráv a ostatních dokladů</t>
  </si>
  <si>
    <t>-1523362081</t>
  </si>
  <si>
    <t>002-302</t>
  </si>
  <si>
    <t>Zpracování a předložení harmonogramů před podpisem smlouvy.</t>
  </si>
  <si>
    <t>-1428131955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</si>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</sst>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i/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3" fillId="0" borderId="4" xfId="0" applyFont="1" applyBorder="1" applyAlignment="1" applyProtection="1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protection locked="0"/>
    </xf>
    <xf numFmtId="4" fontId="13" fillId="0" borderId="0" xfId="0" applyNumberFormat="1" applyFont="1" applyAlignment="1" applyProtection="1"/>
    <xf numFmtId="0" fontId="13" fillId="0" borderId="4" xfId="0" applyFont="1" applyBorder="1" applyAlignment="1"/>
    <xf numFmtId="0" fontId="13" fillId="0" borderId="15" xfId="0" applyFont="1" applyBorder="1" applyAlignment="1" applyProtection="1"/>
    <xf numFmtId="0" fontId="13" fillId="0" borderId="0" xfId="0" applyFont="1" applyBorder="1" applyAlignment="1" applyProtection="1"/>
    <xf numFmtId="166" fontId="13" fillId="0" borderId="0" xfId="0" applyNumberFormat="1" applyFont="1" applyBorder="1" applyAlignment="1" applyProtection="1"/>
    <xf numFmtId="166" fontId="13" fillId="0" borderId="16" xfId="0" applyNumberFormat="1" applyFont="1" applyBorder="1" applyAlignment="1" applyProtection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horizontal="left" vertical="center" wrapText="1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9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997013155" TargetMode="External"/><Relationship Id="rId21" Type="http://schemas.openxmlformats.org/officeDocument/2006/relationships/hyperlink" Target="https://podminky.urs.cz/item/CS_URS_2025_01/721140806" TargetMode="External"/><Relationship Id="rId42" Type="http://schemas.openxmlformats.org/officeDocument/2006/relationships/hyperlink" Target="https://podminky.urs.cz/item/CS_URS_2025_01/712391171" TargetMode="External"/><Relationship Id="rId47" Type="http://schemas.openxmlformats.org/officeDocument/2006/relationships/hyperlink" Target="https://podminky.urs.cz/item/CS_URS_2025_01/721233112" TargetMode="External"/><Relationship Id="rId63" Type="http://schemas.openxmlformats.org/officeDocument/2006/relationships/hyperlink" Target="https://podminky.urs.cz/item/CS_URS_2025_01/713141152" TargetMode="External"/><Relationship Id="rId68" Type="http://schemas.openxmlformats.org/officeDocument/2006/relationships/hyperlink" Target="https://podminky.urs.cz/item/CS_URS_2025_01/762361313" TargetMode="External"/><Relationship Id="rId84" Type="http://schemas.openxmlformats.org/officeDocument/2006/relationships/drawing" Target="../drawings/drawing2.xml"/><Relationship Id="rId16" Type="http://schemas.openxmlformats.org/officeDocument/2006/relationships/hyperlink" Target="https://podminky.urs.cz/item/CS_URS_2025_01/712340832" TargetMode="External"/><Relationship Id="rId11" Type="http://schemas.openxmlformats.org/officeDocument/2006/relationships/hyperlink" Target="https://podminky.urs.cz/item/CS_URS_2025_01/949121213" TargetMode="External"/><Relationship Id="rId32" Type="http://schemas.openxmlformats.org/officeDocument/2006/relationships/hyperlink" Target="https://podminky.urs.cz/item/CS_URS_2025_01/712311101" TargetMode="External"/><Relationship Id="rId37" Type="http://schemas.openxmlformats.org/officeDocument/2006/relationships/hyperlink" Target="https://podminky.urs.cz/item/CS_URS_2025_01/712363005" TargetMode="External"/><Relationship Id="rId53" Type="http://schemas.openxmlformats.org/officeDocument/2006/relationships/hyperlink" Target="https://podminky.urs.cz/item/CS_URS_2025_01/998712103" TargetMode="External"/><Relationship Id="rId58" Type="http://schemas.openxmlformats.org/officeDocument/2006/relationships/hyperlink" Target="https://podminky.urs.cz/item/CS_URS_2025_01/712363005" TargetMode="External"/><Relationship Id="rId74" Type="http://schemas.openxmlformats.org/officeDocument/2006/relationships/hyperlink" Target="https://podminky.urs.cz/item/CS_URS_2025_01/998742103" TargetMode="External"/><Relationship Id="rId79" Type="http://schemas.openxmlformats.org/officeDocument/2006/relationships/hyperlink" Target="https://podminky.urs.cz/item/CS_URS_2025_01/783301313" TargetMode="External"/><Relationship Id="rId5" Type="http://schemas.openxmlformats.org/officeDocument/2006/relationships/hyperlink" Target="https://podminky.urs.cz/item/CS_URS_2025_01/622142001" TargetMode="External"/><Relationship Id="rId61" Type="http://schemas.openxmlformats.org/officeDocument/2006/relationships/hyperlink" Target="https://podminky.urs.cz/item/CS_URS_2025_01/712363384" TargetMode="External"/><Relationship Id="rId82" Type="http://schemas.openxmlformats.org/officeDocument/2006/relationships/hyperlink" Target="https://podminky.urs.cz/item/CS_URS_2025_01/783315101" TargetMode="External"/><Relationship Id="rId19" Type="http://schemas.openxmlformats.org/officeDocument/2006/relationships/hyperlink" Target="https://podminky.urs.cz/item/CS_URS_2025_01/721210823" TargetMode="External"/><Relationship Id="rId14" Type="http://schemas.openxmlformats.org/officeDocument/2006/relationships/hyperlink" Target="https://podminky.urs.cz/item/CS_URS_2025_01/712340832" TargetMode="External"/><Relationship Id="rId22" Type="http://schemas.openxmlformats.org/officeDocument/2006/relationships/hyperlink" Target="https://podminky.urs.cz/item/CS_URS_2025_01/764003801" TargetMode="External"/><Relationship Id="rId27" Type="http://schemas.openxmlformats.org/officeDocument/2006/relationships/hyperlink" Target="https://podminky.urs.cz/item/CS_URS_2025_01/997013501" TargetMode="External"/><Relationship Id="rId30" Type="http://schemas.openxmlformats.org/officeDocument/2006/relationships/hyperlink" Target="https://podminky.urs.cz/item/CS_URS_2025_01/997013645" TargetMode="External"/><Relationship Id="rId35" Type="http://schemas.openxmlformats.org/officeDocument/2006/relationships/hyperlink" Target="https://podminky.urs.cz/item/CS_URS_2025_01/712363605" TargetMode="External"/><Relationship Id="rId43" Type="http://schemas.openxmlformats.org/officeDocument/2006/relationships/hyperlink" Target="https://podminky.urs.cz/item/CS_URS_2025_01/713141152" TargetMode="External"/><Relationship Id="rId48" Type="http://schemas.openxmlformats.org/officeDocument/2006/relationships/hyperlink" Target="https://podminky.urs.cz/item/CS_URS_2025_01/721171916" TargetMode="External"/><Relationship Id="rId56" Type="http://schemas.openxmlformats.org/officeDocument/2006/relationships/hyperlink" Target="https://podminky.urs.cz/item/CS_URS_2025_01/712363605" TargetMode="External"/><Relationship Id="rId64" Type="http://schemas.openxmlformats.org/officeDocument/2006/relationships/hyperlink" Target="https://podminky.urs.cz/item/CS_URS_2025_01/713141311" TargetMode="External"/><Relationship Id="rId69" Type="http://schemas.openxmlformats.org/officeDocument/2006/relationships/hyperlink" Target="https://podminky.urs.cz/item/CS_URS_2025_01/762395000" TargetMode="External"/><Relationship Id="rId77" Type="http://schemas.openxmlformats.org/officeDocument/2006/relationships/hyperlink" Target="https://podminky.urs.cz/item/CS_URS_2025_01/767832122" TargetMode="External"/><Relationship Id="rId8" Type="http://schemas.openxmlformats.org/officeDocument/2006/relationships/hyperlink" Target="https://podminky.urs.cz/item/CS_URS_2025_01/629999011" TargetMode="External"/><Relationship Id="rId51" Type="http://schemas.openxmlformats.org/officeDocument/2006/relationships/hyperlink" Target="https://podminky.urs.cz/item/CS_URS_2025_01/762361313" TargetMode="External"/><Relationship Id="rId72" Type="http://schemas.openxmlformats.org/officeDocument/2006/relationships/hyperlink" Target="https://podminky.urs.cz/item/CS_URS_2025_01/998713103" TargetMode="External"/><Relationship Id="rId80" Type="http://schemas.openxmlformats.org/officeDocument/2006/relationships/hyperlink" Target="https://podminky.urs.cz/item/CS_URS_2025_01/783306807" TargetMode="External"/><Relationship Id="rId3" Type="http://schemas.openxmlformats.org/officeDocument/2006/relationships/hyperlink" Target="https://podminky.urs.cz/item/CS_URS_2025_01/621151031" TargetMode="External"/><Relationship Id="rId12" Type="http://schemas.openxmlformats.org/officeDocument/2006/relationships/hyperlink" Target="https://podminky.urs.cz/item/CS_URS_2025_01/949121813" TargetMode="External"/><Relationship Id="rId17" Type="http://schemas.openxmlformats.org/officeDocument/2006/relationships/hyperlink" Target="https://podminky.urs.cz/item/CS_URS_2025_01/712300854" TargetMode="External"/><Relationship Id="rId25" Type="http://schemas.openxmlformats.org/officeDocument/2006/relationships/hyperlink" Target="https://podminky.urs.cz/item/CS_URS_2025_01/767832802" TargetMode="External"/><Relationship Id="rId33" Type="http://schemas.openxmlformats.org/officeDocument/2006/relationships/hyperlink" Target="https://podminky.urs.cz/item/CS_URS_2025_01/712331111" TargetMode="External"/><Relationship Id="rId38" Type="http://schemas.openxmlformats.org/officeDocument/2006/relationships/hyperlink" Target="https://podminky.urs.cz/item/CS_URS_2025_01/712363352" TargetMode="External"/><Relationship Id="rId46" Type="http://schemas.openxmlformats.org/officeDocument/2006/relationships/hyperlink" Target="https://podminky.urs.cz/item/CS_URS_2023_01/713141398" TargetMode="External"/><Relationship Id="rId59" Type="http://schemas.openxmlformats.org/officeDocument/2006/relationships/hyperlink" Target="https://podminky.urs.cz/item/CS_URS_2025_01/712363352" TargetMode="External"/><Relationship Id="rId67" Type="http://schemas.openxmlformats.org/officeDocument/2006/relationships/hyperlink" Target="https://podminky.urs.cz/item/CS_URS_2025_01/721233112" TargetMode="External"/><Relationship Id="rId20" Type="http://schemas.openxmlformats.org/officeDocument/2006/relationships/hyperlink" Target="https://podminky.urs.cz/item/CS_URS_2025_01/965082933" TargetMode="External"/><Relationship Id="rId41" Type="http://schemas.openxmlformats.org/officeDocument/2006/relationships/hyperlink" Target="https://podminky.urs.cz/item/CS_URS_2025_01/712363373" TargetMode="External"/><Relationship Id="rId54" Type="http://schemas.openxmlformats.org/officeDocument/2006/relationships/hyperlink" Target="https://podminky.urs.cz/item/CS_URS_2025_01/712311101" TargetMode="External"/><Relationship Id="rId62" Type="http://schemas.openxmlformats.org/officeDocument/2006/relationships/hyperlink" Target="https://podminky.urs.cz/item/CS_URS_2025_01/712391171" TargetMode="External"/><Relationship Id="rId70" Type="http://schemas.openxmlformats.org/officeDocument/2006/relationships/hyperlink" Target="https://podminky.urs.cz/item/CS_URS_2025_01/998712103" TargetMode="External"/><Relationship Id="rId75" Type="http://schemas.openxmlformats.org/officeDocument/2006/relationships/hyperlink" Target="https://podminky.urs.cz/item/CS_URS_2025_01/751398025" TargetMode="External"/><Relationship Id="rId83" Type="http://schemas.openxmlformats.org/officeDocument/2006/relationships/hyperlink" Target="https://podminky.urs.cz/item/CS_URS_2025_01/783317101" TargetMode="External"/><Relationship Id="rId1" Type="http://schemas.openxmlformats.org/officeDocument/2006/relationships/hyperlink" Target="https://podminky.urs.cz/item/CS_URS_2025_01/621211021" TargetMode="External"/><Relationship Id="rId6" Type="http://schemas.openxmlformats.org/officeDocument/2006/relationships/hyperlink" Target="https://podminky.urs.cz/item/CS_URS_2025_01/622525104" TargetMode="External"/><Relationship Id="rId15" Type="http://schemas.openxmlformats.org/officeDocument/2006/relationships/hyperlink" Target="https://podminky.urs.cz/item/CS_URS_2025_01/713140862" TargetMode="External"/><Relationship Id="rId23" Type="http://schemas.openxmlformats.org/officeDocument/2006/relationships/hyperlink" Target="https://podminky.urs.cz/item/CS_URS_2025_01/764004861" TargetMode="External"/><Relationship Id="rId28" Type="http://schemas.openxmlformats.org/officeDocument/2006/relationships/hyperlink" Target="https://podminky.urs.cz/item/CS_URS_2025_01/997013509" TargetMode="External"/><Relationship Id="rId36" Type="http://schemas.openxmlformats.org/officeDocument/2006/relationships/hyperlink" Target="https://podminky.urs.cz/item/CS_URS_2025_01/712363606" TargetMode="External"/><Relationship Id="rId49" Type="http://schemas.openxmlformats.org/officeDocument/2006/relationships/hyperlink" Target="https://podminky.urs.cz/item/CS_URS_2025_01/721173316" TargetMode="External"/><Relationship Id="rId57" Type="http://schemas.openxmlformats.org/officeDocument/2006/relationships/hyperlink" Target="https://podminky.urs.cz/item/CS_URS_2025_01/712363606" TargetMode="External"/><Relationship Id="rId10" Type="http://schemas.openxmlformats.org/officeDocument/2006/relationships/hyperlink" Target="https://podminky.urs.cz/item/CS_URS_2025_01/949121113" TargetMode="External"/><Relationship Id="rId31" Type="http://schemas.openxmlformats.org/officeDocument/2006/relationships/hyperlink" Target="https://podminky.urs.cz/item/CS_URS_2025_01/998011010" TargetMode="External"/><Relationship Id="rId44" Type="http://schemas.openxmlformats.org/officeDocument/2006/relationships/hyperlink" Target="https://podminky.urs.cz/item/CS_URS_2025_01/713141311" TargetMode="External"/><Relationship Id="rId52" Type="http://schemas.openxmlformats.org/officeDocument/2006/relationships/hyperlink" Target="https://podminky.urs.cz/item/CS_URS_2025_01/762395000" TargetMode="External"/><Relationship Id="rId60" Type="http://schemas.openxmlformats.org/officeDocument/2006/relationships/hyperlink" Target="https://podminky.urs.cz/item/CS_URS_2025_01/712363353" TargetMode="External"/><Relationship Id="rId65" Type="http://schemas.openxmlformats.org/officeDocument/2006/relationships/hyperlink" Target="https://podminky.urs.cz/item/CS_URS_2025_01/713141358" TargetMode="External"/><Relationship Id="rId73" Type="http://schemas.openxmlformats.org/officeDocument/2006/relationships/hyperlink" Target="https://podminky.urs.cz/item/CS_URS_2025_01/742110005" TargetMode="External"/><Relationship Id="rId78" Type="http://schemas.openxmlformats.org/officeDocument/2006/relationships/hyperlink" Target="https://podminky.urs.cz/item/CS_URS_2025_01/998767103" TargetMode="External"/><Relationship Id="rId81" Type="http://schemas.openxmlformats.org/officeDocument/2006/relationships/hyperlink" Target="https://podminky.urs.cz/item/CS_URS_2025_01/783314201" TargetMode="External"/><Relationship Id="rId4" Type="http://schemas.openxmlformats.org/officeDocument/2006/relationships/hyperlink" Target="https://podminky.urs.cz/item/CS_URS_2025_01/622143003" TargetMode="External"/><Relationship Id="rId9" Type="http://schemas.openxmlformats.org/officeDocument/2006/relationships/hyperlink" Target="https://podminky.urs.cz/item/CS_URS_2025_01/619995001" TargetMode="External"/><Relationship Id="rId13" Type="http://schemas.openxmlformats.org/officeDocument/2006/relationships/hyperlink" Target="https://podminky.urs.cz/item/CS_URS_2025_01/764002841" TargetMode="External"/><Relationship Id="rId18" Type="http://schemas.openxmlformats.org/officeDocument/2006/relationships/hyperlink" Target="https://podminky.urs.cz/item/CS_URS_2025_01/713140861" TargetMode="External"/><Relationship Id="rId39" Type="http://schemas.openxmlformats.org/officeDocument/2006/relationships/hyperlink" Target="https://podminky.urs.cz/item/CS_URS_2025_01/712363353" TargetMode="External"/><Relationship Id="rId34" Type="http://schemas.openxmlformats.org/officeDocument/2006/relationships/hyperlink" Target="https://podminky.urs.cz/item/CS_URS_2025_01/712363604" TargetMode="External"/><Relationship Id="rId50" Type="http://schemas.openxmlformats.org/officeDocument/2006/relationships/hyperlink" Target="https://podminky.urs.cz/item/CS_URS_2025_01/953731311" TargetMode="External"/><Relationship Id="rId55" Type="http://schemas.openxmlformats.org/officeDocument/2006/relationships/hyperlink" Target="https://podminky.urs.cz/item/CS_URS_2025_01/712331111" TargetMode="External"/><Relationship Id="rId76" Type="http://schemas.openxmlformats.org/officeDocument/2006/relationships/hyperlink" Target="https://podminky.urs.cz/item/CS_URS_2025_01/998751103" TargetMode="External"/><Relationship Id="rId7" Type="http://schemas.openxmlformats.org/officeDocument/2006/relationships/hyperlink" Target="https://podminky.urs.cz/item/CS_URS_2025_01/622151031" TargetMode="External"/><Relationship Id="rId71" Type="http://schemas.openxmlformats.org/officeDocument/2006/relationships/hyperlink" Target="https://podminky.urs.cz/item/CS_URS_2025_01/713411111" TargetMode="External"/><Relationship Id="rId2" Type="http://schemas.openxmlformats.org/officeDocument/2006/relationships/hyperlink" Target="https://podminky.urs.cz/item/CS_URS_2025_01/621531022" TargetMode="External"/><Relationship Id="rId29" Type="http://schemas.openxmlformats.org/officeDocument/2006/relationships/hyperlink" Target="https://podminky.urs.cz/item/CS_URS_2025_01/997013631" TargetMode="External"/><Relationship Id="rId24" Type="http://schemas.openxmlformats.org/officeDocument/2006/relationships/hyperlink" Target="https://podminky.urs.cz/item/CS_URS_2025_01/751398825" TargetMode="External"/><Relationship Id="rId40" Type="http://schemas.openxmlformats.org/officeDocument/2006/relationships/hyperlink" Target="https://podminky.urs.cz/item/CS_URS_2025_01/712363384" TargetMode="External"/><Relationship Id="rId45" Type="http://schemas.openxmlformats.org/officeDocument/2006/relationships/hyperlink" Target="https://podminky.urs.cz/item/CS_URS_2025_01/713141378" TargetMode="External"/><Relationship Id="rId66" Type="http://schemas.openxmlformats.org/officeDocument/2006/relationships/hyperlink" Target="https://podminky.urs.cz/item/CS_URS_2023_01/713141398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podminky.urs.cz/item/CS_URS_2025_01/767881112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0"/>
  <sheetViews>
    <sheetView showGridLines="0" tabSelected="1" workbookViewId="0">
      <selection activeCell="BE5" sqref="BE5:BE32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20" t="s">
        <v>0</v>
      </c>
      <c r="AZ1" s="20" t="s">
        <v>1</v>
      </c>
      <c r="BA1" s="20" t="s">
        <v>2</v>
      </c>
      <c r="BB1" s="20" t="s">
        <v>3</v>
      </c>
      <c r="BT1" s="20" t="s">
        <v>4</v>
      </c>
      <c r="BU1" s="20" t="s">
        <v>4</v>
      </c>
      <c r="BV1" s="20" t="s">
        <v>5</v>
      </c>
    </row>
    <row r="2" spans="1:74" s="1" customFormat="1" ht="36.950000000000003" customHeight="1">
      <c r="AR2" s="396"/>
      <c r="AS2" s="396"/>
      <c r="AT2" s="396"/>
      <c r="AU2" s="396"/>
      <c r="AV2" s="396"/>
      <c r="AW2" s="396"/>
      <c r="AX2" s="396"/>
      <c r="AY2" s="396"/>
      <c r="AZ2" s="396"/>
      <c r="BA2" s="396"/>
      <c r="BB2" s="396"/>
      <c r="BC2" s="396"/>
      <c r="BD2" s="396"/>
      <c r="BE2" s="396"/>
      <c r="BS2" s="21" t="s">
        <v>6</v>
      </c>
      <c r="BT2" s="21" t="s">
        <v>7</v>
      </c>
    </row>
    <row r="3" spans="1:74" s="1" customFormat="1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  <c r="BS3" s="21" t="s">
        <v>6</v>
      </c>
      <c r="BT3" s="21" t="s">
        <v>8</v>
      </c>
    </row>
    <row r="4" spans="1:74" s="1" customFormat="1" ht="24.95" customHeight="1">
      <c r="B4" s="25"/>
      <c r="C4" s="26"/>
      <c r="D4" s="27" t="s">
        <v>9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4"/>
      <c r="AS4" s="28" t="s">
        <v>10</v>
      </c>
      <c r="BE4" s="29" t="s">
        <v>11</v>
      </c>
      <c r="BS4" s="21" t="s">
        <v>12</v>
      </c>
    </row>
    <row r="5" spans="1:74" s="1" customFormat="1" ht="12" customHeight="1">
      <c r="B5" s="25"/>
      <c r="C5" s="26"/>
      <c r="D5" s="30" t="s">
        <v>13</v>
      </c>
      <c r="E5" s="26"/>
      <c r="F5" s="26"/>
      <c r="G5" s="26"/>
      <c r="H5" s="26"/>
      <c r="I5" s="26"/>
      <c r="J5" s="26"/>
      <c r="K5" s="380" t="s">
        <v>14</v>
      </c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1"/>
      <c r="AK5" s="381"/>
      <c r="AL5" s="381"/>
      <c r="AM5" s="381"/>
      <c r="AN5" s="381"/>
      <c r="AO5" s="381"/>
      <c r="AP5" s="26"/>
      <c r="AQ5" s="26"/>
      <c r="AR5" s="24"/>
      <c r="BE5" s="377" t="s">
        <v>15</v>
      </c>
      <c r="BS5" s="21" t="s">
        <v>6</v>
      </c>
    </row>
    <row r="6" spans="1:74" s="1" customFormat="1" ht="36.950000000000003" customHeight="1">
      <c r="B6" s="25"/>
      <c r="C6" s="26"/>
      <c r="D6" s="32" t="s">
        <v>16</v>
      </c>
      <c r="E6" s="26"/>
      <c r="F6" s="26"/>
      <c r="G6" s="26"/>
      <c r="H6" s="26"/>
      <c r="I6" s="26"/>
      <c r="J6" s="26"/>
      <c r="K6" s="382" t="s">
        <v>17</v>
      </c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  <c r="AH6" s="381"/>
      <c r="AI6" s="381"/>
      <c r="AJ6" s="381"/>
      <c r="AK6" s="381"/>
      <c r="AL6" s="381"/>
      <c r="AM6" s="381"/>
      <c r="AN6" s="381"/>
      <c r="AO6" s="381"/>
      <c r="AP6" s="26"/>
      <c r="AQ6" s="26"/>
      <c r="AR6" s="24"/>
      <c r="BE6" s="378"/>
      <c r="BS6" s="21" t="s">
        <v>6</v>
      </c>
    </row>
    <row r="7" spans="1:74" s="1" customFormat="1" ht="12" customHeight="1">
      <c r="B7" s="25"/>
      <c r="C7" s="26"/>
      <c r="D7" s="33" t="s">
        <v>18</v>
      </c>
      <c r="E7" s="26"/>
      <c r="F7" s="26"/>
      <c r="G7" s="26"/>
      <c r="H7" s="26"/>
      <c r="I7" s="26"/>
      <c r="J7" s="26"/>
      <c r="K7" s="31" t="s">
        <v>19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3" t="s">
        <v>20</v>
      </c>
      <c r="AL7" s="26"/>
      <c r="AM7" s="26"/>
      <c r="AN7" s="31" t="s">
        <v>19</v>
      </c>
      <c r="AO7" s="26"/>
      <c r="AP7" s="26"/>
      <c r="AQ7" s="26"/>
      <c r="AR7" s="24"/>
      <c r="BE7" s="378"/>
      <c r="BS7" s="21" t="s">
        <v>6</v>
      </c>
    </row>
    <row r="8" spans="1:74" s="1" customFormat="1" ht="12" customHeight="1">
      <c r="B8" s="25"/>
      <c r="C8" s="26"/>
      <c r="D8" s="33" t="s">
        <v>21</v>
      </c>
      <c r="E8" s="26"/>
      <c r="F8" s="26"/>
      <c r="G8" s="26"/>
      <c r="H8" s="26"/>
      <c r="I8" s="26"/>
      <c r="J8" s="26"/>
      <c r="K8" s="31" t="s">
        <v>22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3" t="s">
        <v>23</v>
      </c>
      <c r="AL8" s="26"/>
      <c r="AM8" s="26"/>
      <c r="AN8" s="34" t="s">
        <v>24</v>
      </c>
      <c r="AO8" s="26"/>
      <c r="AP8" s="26"/>
      <c r="AQ8" s="26"/>
      <c r="AR8" s="24"/>
      <c r="BE8" s="378"/>
      <c r="BS8" s="21" t="s">
        <v>6</v>
      </c>
    </row>
    <row r="9" spans="1:74" s="1" customFormat="1" ht="14.45" customHeight="1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4"/>
      <c r="BE9" s="378"/>
      <c r="BS9" s="21" t="s">
        <v>6</v>
      </c>
    </row>
    <row r="10" spans="1:74" s="1" customFormat="1" ht="12" customHeight="1">
      <c r="B10" s="25"/>
      <c r="C10" s="26"/>
      <c r="D10" s="33" t="s">
        <v>25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3" t="s">
        <v>26</v>
      </c>
      <c r="AL10" s="26"/>
      <c r="AM10" s="26"/>
      <c r="AN10" s="31" t="s">
        <v>19</v>
      </c>
      <c r="AO10" s="26"/>
      <c r="AP10" s="26"/>
      <c r="AQ10" s="26"/>
      <c r="AR10" s="24"/>
      <c r="BE10" s="378"/>
      <c r="BS10" s="21" t="s">
        <v>6</v>
      </c>
    </row>
    <row r="11" spans="1:74" s="1" customFormat="1" ht="18.399999999999999" customHeight="1">
      <c r="B11" s="25"/>
      <c r="C11" s="26"/>
      <c r="D11" s="26"/>
      <c r="E11" s="31" t="s">
        <v>27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3" t="s">
        <v>28</v>
      </c>
      <c r="AL11" s="26"/>
      <c r="AM11" s="26"/>
      <c r="AN11" s="31" t="s">
        <v>19</v>
      </c>
      <c r="AO11" s="26"/>
      <c r="AP11" s="26"/>
      <c r="AQ11" s="26"/>
      <c r="AR11" s="24"/>
      <c r="BE11" s="378"/>
      <c r="BS11" s="21" t="s">
        <v>6</v>
      </c>
    </row>
    <row r="12" spans="1:74" s="1" customFormat="1" ht="6.95" customHeight="1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4"/>
      <c r="BE12" s="378"/>
      <c r="BS12" s="21" t="s">
        <v>6</v>
      </c>
    </row>
    <row r="13" spans="1:74" s="1" customFormat="1" ht="12" customHeight="1">
      <c r="B13" s="25"/>
      <c r="C13" s="26"/>
      <c r="D13" s="33" t="s">
        <v>29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3" t="s">
        <v>26</v>
      </c>
      <c r="AL13" s="26"/>
      <c r="AM13" s="26"/>
      <c r="AN13" s="35" t="s">
        <v>30</v>
      </c>
      <c r="AO13" s="26"/>
      <c r="AP13" s="26"/>
      <c r="AQ13" s="26"/>
      <c r="AR13" s="24"/>
      <c r="BE13" s="378"/>
      <c r="BS13" s="21" t="s">
        <v>6</v>
      </c>
    </row>
    <row r="14" spans="1:74" ht="12.75">
      <c r="B14" s="25"/>
      <c r="C14" s="26"/>
      <c r="D14" s="26"/>
      <c r="E14" s="383" t="s">
        <v>30</v>
      </c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  <c r="AH14" s="384"/>
      <c r="AI14" s="384"/>
      <c r="AJ14" s="384"/>
      <c r="AK14" s="33" t="s">
        <v>28</v>
      </c>
      <c r="AL14" s="26"/>
      <c r="AM14" s="26"/>
      <c r="AN14" s="35" t="s">
        <v>30</v>
      </c>
      <c r="AO14" s="26"/>
      <c r="AP14" s="26"/>
      <c r="AQ14" s="26"/>
      <c r="AR14" s="24"/>
      <c r="BE14" s="378"/>
      <c r="BS14" s="21" t="s">
        <v>6</v>
      </c>
    </row>
    <row r="15" spans="1:74" s="1" customFormat="1" ht="6.95" customHeight="1"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4"/>
      <c r="BE15" s="378"/>
      <c r="BS15" s="21" t="s">
        <v>4</v>
      </c>
    </row>
    <row r="16" spans="1:74" s="1" customFormat="1" ht="12" customHeight="1">
      <c r="B16" s="25"/>
      <c r="C16" s="26"/>
      <c r="D16" s="33" t="s">
        <v>31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3" t="s">
        <v>26</v>
      </c>
      <c r="AL16" s="26"/>
      <c r="AM16" s="26"/>
      <c r="AN16" s="31" t="s">
        <v>19</v>
      </c>
      <c r="AO16" s="26"/>
      <c r="AP16" s="26"/>
      <c r="AQ16" s="26"/>
      <c r="AR16" s="24"/>
      <c r="BE16" s="378"/>
      <c r="BS16" s="21" t="s">
        <v>4</v>
      </c>
    </row>
    <row r="17" spans="1:71" s="1" customFormat="1" ht="18.399999999999999" customHeight="1">
      <c r="B17" s="25"/>
      <c r="C17" s="26"/>
      <c r="D17" s="26"/>
      <c r="E17" s="31" t="s">
        <v>32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3" t="s">
        <v>28</v>
      </c>
      <c r="AL17" s="26"/>
      <c r="AM17" s="26"/>
      <c r="AN17" s="31" t="s">
        <v>19</v>
      </c>
      <c r="AO17" s="26"/>
      <c r="AP17" s="26"/>
      <c r="AQ17" s="26"/>
      <c r="AR17" s="24"/>
      <c r="BE17" s="378"/>
      <c r="BS17" s="21" t="s">
        <v>33</v>
      </c>
    </row>
    <row r="18" spans="1:71" s="1" customFormat="1" ht="6.95" customHeight="1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4"/>
      <c r="BE18" s="378"/>
      <c r="BS18" s="21" t="s">
        <v>6</v>
      </c>
    </row>
    <row r="19" spans="1:71" s="1" customFormat="1" ht="12" customHeight="1">
      <c r="B19" s="25"/>
      <c r="C19" s="26"/>
      <c r="D19" s="33" t="s">
        <v>34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33" t="s">
        <v>26</v>
      </c>
      <c r="AL19" s="26"/>
      <c r="AM19" s="26"/>
      <c r="AN19" s="31" t="s">
        <v>19</v>
      </c>
      <c r="AO19" s="26"/>
      <c r="AP19" s="26"/>
      <c r="AQ19" s="26"/>
      <c r="AR19" s="24"/>
      <c r="BE19" s="378"/>
      <c r="BS19" s="21" t="s">
        <v>6</v>
      </c>
    </row>
    <row r="20" spans="1:71" s="1" customFormat="1" ht="18.399999999999999" customHeight="1">
      <c r="B20" s="25"/>
      <c r="C20" s="26"/>
      <c r="D20" s="26"/>
      <c r="E20" s="31" t="s">
        <v>35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33" t="s">
        <v>28</v>
      </c>
      <c r="AL20" s="26"/>
      <c r="AM20" s="26"/>
      <c r="AN20" s="31" t="s">
        <v>19</v>
      </c>
      <c r="AO20" s="26"/>
      <c r="AP20" s="26"/>
      <c r="AQ20" s="26"/>
      <c r="AR20" s="24"/>
      <c r="BE20" s="378"/>
      <c r="BS20" s="21" t="s">
        <v>4</v>
      </c>
    </row>
    <row r="21" spans="1:71" s="1" customFormat="1" ht="6.95" customHeight="1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4"/>
      <c r="BE21" s="378"/>
    </row>
    <row r="22" spans="1:71" s="1" customFormat="1" ht="12" customHeight="1">
      <c r="B22" s="25"/>
      <c r="C22" s="26"/>
      <c r="D22" s="33" t="s">
        <v>36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4"/>
      <c r="BE22" s="378"/>
    </row>
    <row r="23" spans="1:71" s="1" customFormat="1" ht="47.25" customHeight="1">
      <c r="B23" s="25"/>
      <c r="C23" s="26"/>
      <c r="D23" s="26"/>
      <c r="E23" s="385" t="s">
        <v>37</v>
      </c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  <c r="AC23" s="385"/>
      <c r="AD23" s="385"/>
      <c r="AE23" s="385"/>
      <c r="AF23" s="385"/>
      <c r="AG23" s="385"/>
      <c r="AH23" s="385"/>
      <c r="AI23" s="385"/>
      <c r="AJ23" s="385"/>
      <c r="AK23" s="385"/>
      <c r="AL23" s="385"/>
      <c r="AM23" s="385"/>
      <c r="AN23" s="385"/>
      <c r="AO23" s="26"/>
      <c r="AP23" s="26"/>
      <c r="AQ23" s="26"/>
      <c r="AR23" s="24"/>
      <c r="BE23" s="378"/>
    </row>
    <row r="24" spans="1:71" s="1" customFormat="1" ht="6.95" customHeight="1"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4"/>
      <c r="BE24" s="378"/>
    </row>
    <row r="25" spans="1:71" s="1" customFormat="1" ht="6.95" customHeight="1">
      <c r="B25" s="25"/>
      <c r="C25" s="2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6"/>
      <c r="AQ25" s="26"/>
      <c r="AR25" s="24"/>
      <c r="BE25" s="378"/>
    </row>
    <row r="26" spans="1:71" s="2" customFormat="1" ht="25.9" customHeight="1">
      <c r="A26" s="38"/>
      <c r="B26" s="39"/>
      <c r="C26" s="40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86">
        <f>ROUND(AG54,2)</f>
        <v>0</v>
      </c>
      <c r="AL26" s="387"/>
      <c r="AM26" s="387"/>
      <c r="AN26" s="387"/>
      <c r="AO26" s="387"/>
      <c r="AP26" s="40"/>
      <c r="AQ26" s="40"/>
      <c r="AR26" s="43"/>
      <c r="BE26" s="378"/>
    </row>
    <row r="27" spans="1:71" s="2" customFormat="1" ht="6.95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3"/>
      <c r="BE27" s="378"/>
    </row>
    <row r="28" spans="1:71" s="2" customFormat="1" ht="12.75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388" t="s">
        <v>39</v>
      </c>
      <c r="M28" s="388"/>
      <c r="N28" s="388"/>
      <c r="O28" s="388"/>
      <c r="P28" s="388"/>
      <c r="Q28" s="40"/>
      <c r="R28" s="40"/>
      <c r="S28" s="40"/>
      <c r="T28" s="40"/>
      <c r="U28" s="40"/>
      <c r="V28" s="40"/>
      <c r="W28" s="388" t="s">
        <v>40</v>
      </c>
      <c r="X28" s="388"/>
      <c r="Y28" s="388"/>
      <c r="Z28" s="388"/>
      <c r="AA28" s="388"/>
      <c r="AB28" s="388"/>
      <c r="AC28" s="388"/>
      <c r="AD28" s="388"/>
      <c r="AE28" s="388"/>
      <c r="AF28" s="40"/>
      <c r="AG28" s="40"/>
      <c r="AH28" s="40"/>
      <c r="AI28" s="40"/>
      <c r="AJ28" s="40"/>
      <c r="AK28" s="388" t="s">
        <v>41</v>
      </c>
      <c r="AL28" s="388"/>
      <c r="AM28" s="388"/>
      <c r="AN28" s="388"/>
      <c r="AO28" s="388"/>
      <c r="AP28" s="40"/>
      <c r="AQ28" s="40"/>
      <c r="AR28" s="43"/>
      <c r="BE28" s="378"/>
    </row>
    <row r="29" spans="1:71" s="3" customFormat="1" ht="14.45" customHeight="1">
      <c r="B29" s="44"/>
      <c r="C29" s="45"/>
      <c r="D29" s="33" t="s">
        <v>42</v>
      </c>
      <c r="E29" s="45"/>
      <c r="F29" s="33" t="s">
        <v>43</v>
      </c>
      <c r="G29" s="45"/>
      <c r="H29" s="45"/>
      <c r="I29" s="45"/>
      <c r="J29" s="45"/>
      <c r="K29" s="45"/>
      <c r="L29" s="391">
        <v>0.21</v>
      </c>
      <c r="M29" s="390"/>
      <c r="N29" s="390"/>
      <c r="O29" s="390"/>
      <c r="P29" s="390"/>
      <c r="Q29" s="45"/>
      <c r="R29" s="45"/>
      <c r="S29" s="45"/>
      <c r="T29" s="45"/>
      <c r="U29" s="45"/>
      <c r="V29" s="45"/>
      <c r="W29" s="389">
        <f>ROUND(AZ54, 2)</f>
        <v>0</v>
      </c>
      <c r="X29" s="390"/>
      <c r="Y29" s="390"/>
      <c r="Z29" s="390"/>
      <c r="AA29" s="390"/>
      <c r="AB29" s="390"/>
      <c r="AC29" s="390"/>
      <c r="AD29" s="390"/>
      <c r="AE29" s="390"/>
      <c r="AF29" s="45"/>
      <c r="AG29" s="45"/>
      <c r="AH29" s="45"/>
      <c r="AI29" s="45"/>
      <c r="AJ29" s="45"/>
      <c r="AK29" s="389">
        <f>ROUND(AV54, 2)</f>
        <v>0</v>
      </c>
      <c r="AL29" s="390"/>
      <c r="AM29" s="390"/>
      <c r="AN29" s="390"/>
      <c r="AO29" s="390"/>
      <c r="AP29" s="45"/>
      <c r="AQ29" s="45"/>
      <c r="AR29" s="46"/>
      <c r="BE29" s="379"/>
    </row>
    <row r="30" spans="1:71" s="3" customFormat="1" ht="14.45" customHeight="1">
      <c r="B30" s="44"/>
      <c r="C30" s="45"/>
      <c r="D30" s="45"/>
      <c r="E30" s="45"/>
      <c r="F30" s="33" t="s">
        <v>44</v>
      </c>
      <c r="G30" s="45"/>
      <c r="H30" s="45"/>
      <c r="I30" s="45"/>
      <c r="J30" s="45"/>
      <c r="K30" s="45"/>
      <c r="L30" s="391">
        <v>0.15</v>
      </c>
      <c r="M30" s="390"/>
      <c r="N30" s="390"/>
      <c r="O30" s="390"/>
      <c r="P30" s="390"/>
      <c r="Q30" s="45"/>
      <c r="R30" s="45"/>
      <c r="S30" s="45"/>
      <c r="T30" s="45"/>
      <c r="U30" s="45"/>
      <c r="V30" s="45"/>
      <c r="W30" s="389">
        <f>ROUND(BA54, 2)</f>
        <v>0</v>
      </c>
      <c r="X30" s="390"/>
      <c r="Y30" s="390"/>
      <c r="Z30" s="390"/>
      <c r="AA30" s="390"/>
      <c r="AB30" s="390"/>
      <c r="AC30" s="390"/>
      <c r="AD30" s="390"/>
      <c r="AE30" s="390"/>
      <c r="AF30" s="45"/>
      <c r="AG30" s="45"/>
      <c r="AH30" s="45"/>
      <c r="AI30" s="45"/>
      <c r="AJ30" s="45"/>
      <c r="AK30" s="389">
        <f>ROUND(AW54, 2)</f>
        <v>0</v>
      </c>
      <c r="AL30" s="390"/>
      <c r="AM30" s="390"/>
      <c r="AN30" s="390"/>
      <c r="AO30" s="390"/>
      <c r="AP30" s="45"/>
      <c r="AQ30" s="45"/>
      <c r="AR30" s="46"/>
      <c r="BE30" s="379"/>
    </row>
    <row r="31" spans="1:71" s="3" customFormat="1" ht="14.45" hidden="1" customHeight="1">
      <c r="B31" s="44"/>
      <c r="C31" s="45"/>
      <c r="D31" s="45"/>
      <c r="E31" s="45"/>
      <c r="F31" s="33" t="s">
        <v>45</v>
      </c>
      <c r="G31" s="45"/>
      <c r="H31" s="45"/>
      <c r="I31" s="45"/>
      <c r="J31" s="45"/>
      <c r="K31" s="45"/>
      <c r="L31" s="391">
        <v>0.21</v>
      </c>
      <c r="M31" s="390"/>
      <c r="N31" s="390"/>
      <c r="O31" s="390"/>
      <c r="P31" s="390"/>
      <c r="Q31" s="45"/>
      <c r="R31" s="45"/>
      <c r="S31" s="45"/>
      <c r="T31" s="45"/>
      <c r="U31" s="45"/>
      <c r="V31" s="45"/>
      <c r="W31" s="389">
        <f>ROUND(BB54, 2)</f>
        <v>0</v>
      </c>
      <c r="X31" s="390"/>
      <c r="Y31" s="390"/>
      <c r="Z31" s="390"/>
      <c r="AA31" s="390"/>
      <c r="AB31" s="390"/>
      <c r="AC31" s="390"/>
      <c r="AD31" s="390"/>
      <c r="AE31" s="390"/>
      <c r="AF31" s="45"/>
      <c r="AG31" s="45"/>
      <c r="AH31" s="45"/>
      <c r="AI31" s="45"/>
      <c r="AJ31" s="45"/>
      <c r="AK31" s="389">
        <v>0</v>
      </c>
      <c r="AL31" s="390"/>
      <c r="AM31" s="390"/>
      <c r="AN31" s="390"/>
      <c r="AO31" s="390"/>
      <c r="AP31" s="45"/>
      <c r="AQ31" s="45"/>
      <c r="AR31" s="46"/>
      <c r="BE31" s="379"/>
    </row>
    <row r="32" spans="1:71" s="3" customFormat="1" ht="14.45" hidden="1" customHeight="1">
      <c r="B32" s="44"/>
      <c r="C32" s="45"/>
      <c r="D32" s="45"/>
      <c r="E32" s="45"/>
      <c r="F32" s="33" t="s">
        <v>46</v>
      </c>
      <c r="G32" s="45"/>
      <c r="H32" s="45"/>
      <c r="I32" s="45"/>
      <c r="J32" s="45"/>
      <c r="K32" s="45"/>
      <c r="L32" s="391">
        <v>0.15</v>
      </c>
      <c r="M32" s="390"/>
      <c r="N32" s="390"/>
      <c r="O32" s="390"/>
      <c r="P32" s="390"/>
      <c r="Q32" s="45"/>
      <c r="R32" s="45"/>
      <c r="S32" s="45"/>
      <c r="T32" s="45"/>
      <c r="U32" s="45"/>
      <c r="V32" s="45"/>
      <c r="W32" s="389">
        <f>ROUND(BC54, 2)</f>
        <v>0</v>
      </c>
      <c r="X32" s="390"/>
      <c r="Y32" s="390"/>
      <c r="Z32" s="390"/>
      <c r="AA32" s="390"/>
      <c r="AB32" s="390"/>
      <c r="AC32" s="390"/>
      <c r="AD32" s="390"/>
      <c r="AE32" s="390"/>
      <c r="AF32" s="45"/>
      <c r="AG32" s="45"/>
      <c r="AH32" s="45"/>
      <c r="AI32" s="45"/>
      <c r="AJ32" s="45"/>
      <c r="AK32" s="389">
        <v>0</v>
      </c>
      <c r="AL32" s="390"/>
      <c r="AM32" s="390"/>
      <c r="AN32" s="390"/>
      <c r="AO32" s="390"/>
      <c r="AP32" s="45"/>
      <c r="AQ32" s="45"/>
      <c r="AR32" s="46"/>
      <c r="BE32" s="379"/>
    </row>
    <row r="33" spans="1:57" s="3" customFormat="1" ht="14.45" hidden="1" customHeight="1">
      <c r="B33" s="44"/>
      <c r="C33" s="45"/>
      <c r="D33" s="45"/>
      <c r="E33" s="45"/>
      <c r="F33" s="33" t="s">
        <v>47</v>
      </c>
      <c r="G33" s="45"/>
      <c r="H33" s="45"/>
      <c r="I33" s="45"/>
      <c r="J33" s="45"/>
      <c r="K33" s="45"/>
      <c r="L33" s="391">
        <v>0</v>
      </c>
      <c r="M33" s="390"/>
      <c r="N33" s="390"/>
      <c r="O33" s="390"/>
      <c r="P33" s="390"/>
      <c r="Q33" s="45"/>
      <c r="R33" s="45"/>
      <c r="S33" s="45"/>
      <c r="T33" s="45"/>
      <c r="U33" s="45"/>
      <c r="V33" s="45"/>
      <c r="W33" s="389">
        <f>ROUND(BD54, 2)</f>
        <v>0</v>
      </c>
      <c r="X33" s="390"/>
      <c r="Y33" s="390"/>
      <c r="Z33" s="390"/>
      <c r="AA33" s="390"/>
      <c r="AB33" s="390"/>
      <c r="AC33" s="390"/>
      <c r="AD33" s="390"/>
      <c r="AE33" s="390"/>
      <c r="AF33" s="45"/>
      <c r="AG33" s="45"/>
      <c r="AH33" s="45"/>
      <c r="AI33" s="45"/>
      <c r="AJ33" s="45"/>
      <c r="AK33" s="389">
        <v>0</v>
      </c>
      <c r="AL33" s="390"/>
      <c r="AM33" s="390"/>
      <c r="AN33" s="390"/>
      <c r="AO33" s="390"/>
      <c r="AP33" s="45"/>
      <c r="AQ33" s="45"/>
      <c r="AR33" s="46"/>
    </row>
    <row r="34" spans="1:57" s="2" customFormat="1" ht="6.95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3"/>
      <c r="BE34" s="38"/>
    </row>
    <row r="35" spans="1:57" s="2" customFormat="1" ht="25.9" customHeight="1">
      <c r="A35" s="38"/>
      <c r="B35" s="39"/>
      <c r="C35" s="47"/>
      <c r="D35" s="48" t="s">
        <v>48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49</v>
      </c>
      <c r="U35" s="49"/>
      <c r="V35" s="49"/>
      <c r="W35" s="49"/>
      <c r="X35" s="395" t="s">
        <v>50</v>
      </c>
      <c r="Y35" s="393"/>
      <c r="Z35" s="393"/>
      <c r="AA35" s="393"/>
      <c r="AB35" s="393"/>
      <c r="AC35" s="49"/>
      <c r="AD35" s="49"/>
      <c r="AE35" s="49"/>
      <c r="AF35" s="49"/>
      <c r="AG35" s="49"/>
      <c r="AH35" s="49"/>
      <c r="AI35" s="49"/>
      <c r="AJ35" s="49"/>
      <c r="AK35" s="392">
        <f>SUM(AK26:AK33)</f>
        <v>0</v>
      </c>
      <c r="AL35" s="393"/>
      <c r="AM35" s="393"/>
      <c r="AN35" s="393"/>
      <c r="AO35" s="394"/>
      <c r="AP35" s="47"/>
      <c r="AQ35" s="47"/>
      <c r="AR35" s="43"/>
      <c r="BE35" s="38"/>
    </row>
    <row r="36" spans="1:57" s="2" customFormat="1" ht="6.95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3"/>
      <c r="BE36" s="38"/>
    </row>
    <row r="37" spans="1:57" s="2" customFormat="1" ht="6.95" customHeight="1">
      <c r="A37" s="38"/>
      <c r="B37" s="51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43"/>
      <c r="BE37" s="38"/>
    </row>
    <row r="41" spans="1:57" s="2" customFormat="1" ht="6.95" customHeight="1">
      <c r="A41" s="38"/>
      <c r="B41" s="53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43"/>
      <c r="BE41" s="38"/>
    </row>
    <row r="42" spans="1:57" s="2" customFormat="1" ht="24.95" customHeight="1">
      <c r="A42" s="38"/>
      <c r="B42" s="39"/>
      <c r="C42" s="27" t="s">
        <v>51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3"/>
      <c r="BE42" s="38"/>
    </row>
    <row r="43" spans="1:57" s="2" customFormat="1" ht="6.95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3"/>
      <c r="BE43" s="38"/>
    </row>
    <row r="44" spans="1:57" s="4" customFormat="1" ht="12" customHeight="1">
      <c r="B44" s="55"/>
      <c r="C44" s="33" t="s">
        <v>13</v>
      </c>
      <c r="D44" s="56"/>
      <c r="E44" s="56"/>
      <c r="F44" s="56"/>
      <c r="G44" s="56"/>
      <c r="H44" s="56"/>
      <c r="I44" s="56"/>
      <c r="J44" s="56"/>
      <c r="K44" s="56"/>
      <c r="L44" s="56" t="str">
        <f>K5</f>
        <v>2023_02</v>
      </c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7"/>
    </row>
    <row r="45" spans="1:57" s="5" customFormat="1" ht="36.950000000000003" customHeight="1">
      <c r="B45" s="58"/>
      <c r="C45" s="59" t="s">
        <v>16</v>
      </c>
      <c r="D45" s="60"/>
      <c r="E45" s="60"/>
      <c r="F45" s="60"/>
      <c r="G45" s="60"/>
      <c r="H45" s="60"/>
      <c r="I45" s="60"/>
      <c r="J45" s="60"/>
      <c r="K45" s="60"/>
      <c r="L45" s="357" t="str">
        <f>K6</f>
        <v>ICSS, DPS Lesnov, Pod Rozhlednou 1, Jihlava - oprava ploché střechy ubytovacího pavilonu A</v>
      </c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  <c r="X45" s="358"/>
      <c r="Y45" s="358"/>
      <c r="Z45" s="358"/>
      <c r="AA45" s="358"/>
      <c r="AB45" s="358"/>
      <c r="AC45" s="358"/>
      <c r="AD45" s="358"/>
      <c r="AE45" s="358"/>
      <c r="AF45" s="358"/>
      <c r="AG45" s="358"/>
      <c r="AH45" s="358"/>
      <c r="AI45" s="358"/>
      <c r="AJ45" s="358"/>
      <c r="AK45" s="358"/>
      <c r="AL45" s="358"/>
      <c r="AM45" s="358"/>
      <c r="AN45" s="358"/>
      <c r="AO45" s="358"/>
      <c r="AP45" s="60"/>
      <c r="AQ45" s="60"/>
      <c r="AR45" s="61"/>
    </row>
    <row r="46" spans="1:57" s="2" customFormat="1" ht="6.95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3"/>
      <c r="BE46" s="38"/>
    </row>
    <row r="47" spans="1:57" s="2" customFormat="1" ht="12" customHeight="1">
      <c r="A47" s="38"/>
      <c r="B47" s="39"/>
      <c r="C47" s="33" t="s">
        <v>21</v>
      </c>
      <c r="D47" s="40"/>
      <c r="E47" s="40"/>
      <c r="F47" s="40"/>
      <c r="G47" s="40"/>
      <c r="H47" s="40"/>
      <c r="I47" s="40"/>
      <c r="J47" s="40"/>
      <c r="K47" s="40"/>
      <c r="L47" s="62" t="str">
        <f>IF(K8="","",K8)</f>
        <v>Jihlava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3" t="s">
        <v>23</v>
      </c>
      <c r="AJ47" s="40"/>
      <c r="AK47" s="40"/>
      <c r="AL47" s="40"/>
      <c r="AM47" s="359" t="str">
        <f>IF(AN8= "","",AN8)</f>
        <v>7. 2. 2025</v>
      </c>
      <c r="AN47" s="359"/>
      <c r="AO47" s="40"/>
      <c r="AP47" s="40"/>
      <c r="AQ47" s="40"/>
      <c r="AR47" s="43"/>
      <c r="BE47" s="38"/>
    </row>
    <row r="48" spans="1:57" s="2" customFormat="1" ht="6.95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3"/>
      <c r="BE48" s="38"/>
    </row>
    <row r="49" spans="1:91" s="2" customFormat="1" ht="25.7" customHeight="1">
      <c r="A49" s="38"/>
      <c r="B49" s="39"/>
      <c r="C49" s="33" t="s">
        <v>25</v>
      </c>
      <c r="D49" s="40"/>
      <c r="E49" s="40"/>
      <c r="F49" s="40"/>
      <c r="G49" s="40"/>
      <c r="H49" s="40"/>
      <c r="I49" s="40"/>
      <c r="J49" s="40"/>
      <c r="K49" s="40"/>
      <c r="L49" s="56" t="str">
        <f>IF(E11= "","",E11)</f>
        <v>Statutární město Jihlava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3" t="s">
        <v>31</v>
      </c>
      <c r="AJ49" s="40"/>
      <c r="AK49" s="40"/>
      <c r="AL49" s="40"/>
      <c r="AM49" s="360" t="str">
        <f>IF(E17="","",E17)</f>
        <v>SPA spol.s r.o. Jihlava, Havlíčkova 46, Jihlava</v>
      </c>
      <c r="AN49" s="361"/>
      <c r="AO49" s="361"/>
      <c r="AP49" s="361"/>
      <c r="AQ49" s="40"/>
      <c r="AR49" s="43"/>
      <c r="AS49" s="362" t="s">
        <v>52</v>
      </c>
      <c r="AT49" s="363"/>
      <c r="AU49" s="64"/>
      <c r="AV49" s="64"/>
      <c r="AW49" s="64"/>
      <c r="AX49" s="64"/>
      <c r="AY49" s="64"/>
      <c r="AZ49" s="64"/>
      <c r="BA49" s="64"/>
      <c r="BB49" s="64"/>
      <c r="BC49" s="64"/>
      <c r="BD49" s="65"/>
      <c r="BE49" s="38"/>
    </row>
    <row r="50" spans="1:91" s="2" customFormat="1" ht="15.2" customHeight="1">
      <c r="A50" s="38"/>
      <c r="B50" s="39"/>
      <c r="C50" s="33" t="s">
        <v>29</v>
      </c>
      <c r="D50" s="40"/>
      <c r="E50" s="40"/>
      <c r="F50" s="40"/>
      <c r="G50" s="40"/>
      <c r="H50" s="40"/>
      <c r="I50" s="40"/>
      <c r="J50" s="40"/>
      <c r="K50" s="40"/>
      <c r="L50" s="56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3" t="s">
        <v>34</v>
      </c>
      <c r="AJ50" s="40"/>
      <c r="AK50" s="40"/>
      <c r="AL50" s="40"/>
      <c r="AM50" s="360" t="str">
        <f>IF(E20="","",E20)</f>
        <v>Fr.Neuwirth</v>
      </c>
      <c r="AN50" s="361"/>
      <c r="AO50" s="361"/>
      <c r="AP50" s="361"/>
      <c r="AQ50" s="40"/>
      <c r="AR50" s="43"/>
      <c r="AS50" s="364"/>
      <c r="AT50" s="365"/>
      <c r="AU50" s="66"/>
      <c r="AV50" s="66"/>
      <c r="AW50" s="66"/>
      <c r="AX50" s="66"/>
      <c r="AY50" s="66"/>
      <c r="AZ50" s="66"/>
      <c r="BA50" s="66"/>
      <c r="BB50" s="66"/>
      <c r="BC50" s="66"/>
      <c r="BD50" s="67"/>
      <c r="BE50" s="38"/>
    </row>
    <row r="51" spans="1:91" s="2" customFormat="1" ht="10.9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3"/>
      <c r="AS51" s="366"/>
      <c r="AT51" s="367"/>
      <c r="AU51" s="68"/>
      <c r="AV51" s="68"/>
      <c r="AW51" s="68"/>
      <c r="AX51" s="68"/>
      <c r="AY51" s="68"/>
      <c r="AZ51" s="68"/>
      <c r="BA51" s="68"/>
      <c r="BB51" s="68"/>
      <c r="BC51" s="68"/>
      <c r="BD51" s="69"/>
      <c r="BE51" s="38"/>
    </row>
    <row r="52" spans="1:91" s="2" customFormat="1" ht="29.25" customHeight="1">
      <c r="A52" s="38"/>
      <c r="B52" s="39"/>
      <c r="C52" s="368" t="s">
        <v>53</v>
      </c>
      <c r="D52" s="369"/>
      <c r="E52" s="369"/>
      <c r="F52" s="369"/>
      <c r="G52" s="369"/>
      <c r="H52" s="70"/>
      <c r="I52" s="371" t="s">
        <v>54</v>
      </c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70" t="s">
        <v>55</v>
      </c>
      <c r="AH52" s="369"/>
      <c r="AI52" s="369"/>
      <c r="AJ52" s="369"/>
      <c r="AK52" s="369"/>
      <c r="AL52" s="369"/>
      <c r="AM52" s="369"/>
      <c r="AN52" s="371" t="s">
        <v>56</v>
      </c>
      <c r="AO52" s="369"/>
      <c r="AP52" s="369"/>
      <c r="AQ52" s="71" t="s">
        <v>57</v>
      </c>
      <c r="AR52" s="43"/>
      <c r="AS52" s="72" t="s">
        <v>58</v>
      </c>
      <c r="AT52" s="73" t="s">
        <v>59</v>
      </c>
      <c r="AU52" s="73" t="s">
        <v>60</v>
      </c>
      <c r="AV52" s="73" t="s">
        <v>61</v>
      </c>
      <c r="AW52" s="73" t="s">
        <v>62</v>
      </c>
      <c r="AX52" s="73" t="s">
        <v>63</v>
      </c>
      <c r="AY52" s="73" t="s">
        <v>64</v>
      </c>
      <c r="AZ52" s="73" t="s">
        <v>65</v>
      </c>
      <c r="BA52" s="73" t="s">
        <v>66</v>
      </c>
      <c r="BB52" s="73" t="s">
        <v>67</v>
      </c>
      <c r="BC52" s="73" t="s">
        <v>68</v>
      </c>
      <c r="BD52" s="74" t="s">
        <v>69</v>
      </c>
      <c r="BE52" s="38"/>
    </row>
    <row r="53" spans="1:91" s="2" customFormat="1" ht="10.9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3"/>
      <c r="AS53" s="75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7"/>
      <c r="BE53" s="38"/>
    </row>
    <row r="54" spans="1:91" s="6" customFormat="1" ht="32.450000000000003" customHeight="1">
      <c r="B54" s="78"/>
      <c r="C54" s="79" t="s">
        <v>70</v>
      </c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375">
        <f>ROUND(SUM(AG55:AG58),2)</f>
        <v>0</v>
      </c>
      <c r="AH54" s="375"/>
      <c r="AI54" s="375"/>
      <c r="AJ54" s="375"/>
      <c r="AK54" s="375"/>
      <c r="AL54" s="375"/>
      <c r="AM54" s="375"/>
      <c r="AN54" s="376">
        <f>SUM(AG54,AT54)</f>
        <v>0</v>
      </c>
      <c r="AO54" s="376"/>
      <c r="AP54" s="376"/>
      <c r="AQ54" s="82" t="s">
        <v>19</v>
      </c>
      <c r="AR54" s="83"/>
      <c r="AS54" s="84">
        <f>ROUND(SUM(AS55:AS58),2)</f>
        <v>0</v>
      </c>
      <c r="AT54" s="85">
        <f>ROUND(SUM(AV54:AW54),2)</f>
        <v>0</v>
      </c>
      <c r="AU54" s="86">
        <f>ROUND(SUM(AU55:AU58),5)</f>
        <v>0</v>
      </c>
      <c r="AV54" s="85">
        <f>ROUND(AZ54*L29,2)</f>
        <v>0</v>
      </c>
      <c r="AW54" s="85">
        <f>ROUND(BA54*L30,2)</f>
        <v>0</v>
      </c>
      <c r="AX54" s="85">
        <f>ROUND(BB54*L29,2)</f>
        <v>0</v>
      </c>
      <c r="AY54" s="85">
        <f>ROUND(BC54*L30,2)</f>
        <v>0</v>
      </c>
      <c r="AZ54" s="85">
        <f>ROUND(SUM(AZ55:AZ58),2)</f>
        <v>0</v>
      </c>
      <c r="BA54" s="85">
        <f>ROUND(SUM(BA55:BA58),2)</f>
        <v>0</v>
      </c>
      <c r="BB54" s="85">
        <f>ROUND(SUM(BB55:BB58),2)</f>
        <v>0</v>
      </c>
      <c r="BC54" s="85">
        <f>ROUND(SUM(BC55:BC58),2)</f>
        <v>0</v>
      </c>
      <c r="BD54" s="87">
        <f>ROUND(SUM(BD55:BD58),2)</f>
        <v>0</v>
      </c>
      <c r="BS54" s="88" t="s">
        <v>71</v>
      </c>
      <c r="BT54" s="88" t="s">
        <v>72</v>
      </c>
      <c r="BU54" s="89" t="s">
        <v>73</v>
      </c>
      <c r="BV54" s="88" t="s">
        <v>74</v>
      </c>
      <c r="BW54" s="88" t="s">
        <v>5</v>
      </c>
      <c r="BX54" s="88" t="s">
        <v>75</v>
      </c>
      <c r="CL54" s="88" t="s">
        <v>19</v>
      </c>
    </row>
    <row r="55" spans="1:91" s="7" customFormat="1" ht="16.5" customHeight="1">
      <c r="A55" s="90" t="s">
        <v>76</v>
      </c>
      <c r="B55" s="91"/>
      <c r="C55" s="92"/>
      <c r="D55" s="372" t="s">
        <v>77</v>
      </c>
      <c r="E55" s="372"/>
      <c r="F55" s="372"/>
      <c r="G55" s="372"/>
      <c r="H55" s="372"/>
      <c r="I55" s="93"/>
      <c r="J55" s="372" t="s">
        <v>78</v>
      </c>
      <c r="K55" s="372"/>
      <c r="L55" s="372"/>
      <c r="M55" s="372"/>
      <c r="N55" s="372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372"/>
      <c r="AC55" s="372"/>
      <c r="AD55" s="372"/>
      <c r="AE55" s="372"/>
      <c r="AF55" s="372"/>
      <c r="AG55" s="373">
        <f>'01 - objekt A - stavební ...'!J30</f>
        <v>0</v>
      </c>
      <c r="AH55" s="374"/>
      <c r="AI55" s="374"/>
      <c r="AJ55" s="374"/>
      <c r="AK55" s="374"/>
      <c r="AL55" s="374"/>
      <c r="AM55" s="374"/>
      <c r="AN55" s="373">
        <f>SUM(AG55,AT55)</f>
        <v>0</v>
      </c>
      <c r="AO55" s="374"/>
      <c r="AP55" s="374"/>
      <c r="AQ55" s="94" t="s">
        <v>79</v>
      </c>
      <c r="AR55" s="95"/>
      <c r="AS55" s="96">
        <v>0</v>
      </c>
      <c r="AT55" s="97">
        <f>ROUND(SUM(AV55:AW55),2)</f>
        <v>0</v>
      </c>
      <c r="AU55" s="98">
        <f>'01 - objekt A - stavební ...'!P97</f>
        <v>0</v>
      </c>
      <c r="AV55" s="97">
        <f>'01 - objekt A - stavební ...'!J33</f>
        <v>0</v>
      </c>
      <c r="AW55" s="97">
        <f>'01 - objekt A - stavební ...'!J34</f>
        <v>0</v>
      </c>
      <c r="AX55" s="97">
        <f>'01 - objekt A - stavební ...'!J35</f>
        <v>0</v>
      </c>
      <c r="AY55" s="97">
        <f>'01 - objekt A - stavební ...'!J36</f>
        <v>0</v>
      </c>
      <c r="AZ55" s="97">
        <f>'01 - objekt A - stavební ...'!F33</f>
        <v>0</v>
      </c>
      <c r="BA55" s="97">
        <f>'01 - objekt A - stavební ...'!F34</f>
        <v>0</v>
      </c>
      <c r="BB55" s="97">
        <f>'01 - objekt A - stavební ...'!F35</f>
        <v>0</v>
      </c>
      <c r="BC55" s="97">
        <f>'01 - objekt A - stavební ...'!F36</f>
        <v>0</v>
      </c>
      <c r="BD55" s="99">
        <f>'01 - objekt A - stavební ...'!F37</f>
        <v>0</v>
      </c>
      <c r="BT55" s="100" t="s">
        <v>80</v>
      </c>
      <c r="BV55" s="100" t="s">
        <v>74</v>
      </c>
      <c r="BW55" s="100" t="s">
        <v>81</v>
      </c>
      <c r="BX55" s="100" t="s">
        <v>5</v>
      </c>
      <c r="CL55" s="100" t="s">
        <v>19</v>
      </c>
      <c r="CM55" s="100" t="s">
        <v>82</v>
      </c>
    </row>
    <row r="56" spans="1:91" s="7" customFormat="1" ht="24.75" customHeight="1">
      <c r="A56" s="90" t="s">
        <v>76</v>
      </c>
      <c r="B56" s="91"/>
      <c r="C56" s="92"/>
      <c r="D56" s="372" t="s">
        <v>83</v>
      </c>
      <c r="E56" s="372"/>
      <c r="F56" s="372"/>
      <c r="G56" s="372"/>
      <c r="H56" s="372"/>
      <c r="I56" s="93"/>
      <c r="J56" s="372" t="s">
        <v>84</v>
      </c>
      <c r="K56" s="372"/>
      <c r="L56" s="372"/>
      <c r="M56" s="372"/>
      <c r="N56" s="372"/>
      <c r="O56" s="372"/>
      <c r="P56" s="372"/>
      <c r="Q56" s="372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372"/>
      <c r="AC56" s="372"/>
      <c r="AD56" s="372"/>
      <c r="AE56" s="372"/>
      <c r="AF56" s="372"/>
      <c r="AG56" s="373">
        <f>'02 - Silnoproudá elektrot...'!J30</f>
        <v>0</v>
      </c>
      <c r="AH56" s="374"/>
      <c r="AI56" s="374"/>
      <c r="AJ56" s="374"/>
      <c r="AK56" s="374"/>
      <c r="AL56" s="374"/>
      <c r="AM56" s="374"/>
      <c r="AN56" s="373">
        <f>SUM(AG56,AT56)</f>
        <v>0</v>
      </c>
      <c r="AO56" s="374"/>
      <c r="AP56" s="374"/>
      <c r="AQ56" s="94" t="s">
        <v>79</v>
      </c>
      <c r="AR56" s="95"/>
      <c r="AS56" s="96">
        <v>0</v>
      </c>
      <c r="AT56" s="97">
        <f>ROUND(SUM(AV56:AW56),2)</f>
        <v>0</v>
      </c>
      <c r="AU56" s="98">
        <f>'02 - Silnoproudá elektrot...'!P111</f>
        <v>0</v>
      </c>
      <c r="AV56" s="97">
        <f>'02 - Silnoproudá elektrot...'!J33</f>
        <v>0</v>
      </c>
      <c r="AW56" s="97">
        <f>'02 - Silnoproudá elektrot...'!J34</f>
        <v>0</v>
      </c>
      <c r="AX56" s="97">
        <f>'02 - Silnoproudá elektrot...'!J35</f>
        <v>0</v>
      </c>
      <c r="AY56" s="97">
        <f>'02 - Silnoproudá elektrot...'!J36</f>
        <v>0</v>
      </c>
      <c r="AZ56" s="97">
        <f>'02 - Silnoproudá elektrot...'!F33</f>
        <v>0</v>
      </c>
      <c r="BA56" s="97">
        <f>'02 - Silnoproudá elektrot...'!F34</f>
        <v>0</v>
      </c>
      <c r="BB56" s="97">
        <f>'02 - Silnoproudá elektrot...'!F35</f>
        <v>0</v>
      </c>
      <c r="BC56" s="97">
        <f>'02 - Silnoproudá elektrot...'!F36</f>
        <v>0</v>
      </c>
      <c r="BD56" s="99">
        <f>'02 - Silnoproudá elektrot...'!F37</f>
        <v>0</v>
      </c>
      <c r="BT56" s="100" t="s">
        <v>80</v>
      </c>
      <c r="BV56" s="100" t="s">
        <v>74</v>
      </c>
      <c r="BW56" s="100" t="s">
        <v>85</v>
      </c>
      <c r="BX56" s="100" t="s">
        <v>5</v>
      </c>
      <c r="CL56" s="100" t="s">
        <v>19</v>
      </c>
      <c r="CM56" s="100" t="s">
        <v>82</v>
      </c>
    </row>
    <row r="57" spans="1:91" s="7" customFormat="1" ht="16.5" customHeight="1">
      <c r="A57" s="90" t="s">
        <v>76</v>
      </c>
      <c r="B57" s="91"/>
      <c r="C57" s="92"/>
      <c r="D57" s="372" t="s">
        <v>86</v>
      </c>
      <c r="E57" s="372"/>
      <c r="F57" s="372"/>
      <c r="G57" s="372"/>
      <c r="H57" s="372"/>
      <c r="I57" s="93"/>
      <c r="J57" s="372" t="s">
        <v>87</v>
      </c>
      <c r="K57" s="372"/>
      <c r="L57" s="372"/>
      <c r="M57" s="372"/>
      <c r="N57" s="372"/>
      <c r="O57" s="372"/>
      <c r="P57" s="372"/>
      <c r="Q57" s="372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372"/>
      <c r="AC57" s="372"/>
      <c r="AD57" s="372"/>
      <c r="AE57" s="372"/>
      <c r="AF57" s="372"/>
      <c r="AG57" s="373">
        <f>'03 - Záchytný systém'!J30</f>
        <v>0</v>
      </c>
      <c r="AH57" s="374"/>
      <c r="AI57" s="374"/>
      <c r="AJ57" s="374"/>
      <c r="AK57" s="374"/>
      <c r="AL57" s="374"/>
      <c r="AM57" s="374"/>
      <c r="AN57" s="373">
        <f>SUM(AG57,AT57)</f>
        <v>0</v>
      </c>
      <c r="AO57" s="374"/>
      <c r="AP57" s="374"/>
      <c r="AQ57" s="94" t="s">
        <v>79</v>
      </c>
      <c r="AR57" s="95"/>
      <c r="AS57" s="96">
        <v>0</v>
      </c>
      <c r="AT57" s="97">
        <f>ROUND(SUM(AV57:AW57),2)</f>
        <v>0</v>
      </c>
      <c r="AU57" s="98">
        <f>'03 - Záchytný systém'!P81</f>
        <v>0</v>
      </c>
      <c r="AV57" s="97">
        <f>'03 - Záchytný systém'!J33</f>
        <v>0</v>
      </c>
      <c r="AW57" s="97">
        <f>'03 - Záchytný systém'!J34</f>
        <v>0</v>
      </c>
      <c r="AX57" s="97">
        <f>'03 - Záchytný systém'!J35</f>
        <v>0</v>
      </c>
      <c r="AY57" s="97">
        <f>'03 - Záchytný systém'!J36</f>
        <v>0</v>
      </c>
      <c r="AZ57" s="97">
        <f>'03 - Záchytný systém'!F33</f>
        <v>0</v>
      </c>
      <c r="BA57" s="97">
        <f>'03 - Záchytný systém'!F34</f>
        <v>0</v>
      </c>
      <c r="BB57" s="97">
        <f>'03 - Záchytný systém'!F35</f>
        <v>0</v>
      </c>
      <c r="BC57" s="97">
        <f>'03 - Záchytný systém'!F36</f>
        <v>0</v>
      </c>
      <c r="BD57" s="99">
        <f>'03 - Záchytný systém'!F37</f>
        <v>0</v>
      </c>
      <c r="BT57" s="100" t="s">
        <v>80</v>
      </c>
      <c r="BV57" s="100" t="s">
        <v>74</v>
      </c>
      <c r="BW57" s="100" t="s">
        <v>88</v>
      </c>
      <c r="BX57" s="100" t="s">
        <v>5</v>
      </c>
      <c r="CL57" s="100" t="s">
        <v>19</v>
      </c>
      <c r="CM57" s="100" t="s">
        <v>82</v>
      </c>
    </row>
    <row r="58" spans="1:91" s="7" customFormat="1" ht="16.5" customHeight="1">
      <c r="A58" s="90" t="s">
        <v>76</v>
      </c>
      <c r="B58" s="91"/>
      <c r="C58" s="92"/>
      <c r="D58" s="372" t="s">
        <v>89</v>
      </c>
      <c r="E58" s="372"/>
      <c r="F58" s="372"/>
      <c r="G58" s="372"/>
      <c r="H58" s="372"/>
      <c r="I58" s="93"/>
      <c r="J58" s="372" t="s">
        <v>90</v>
      </c>
      <c r="K58" s="372"/>
      <c r="L58" s="372"/>
      <c r="M58" s="372"/>
      <c r="N58" s="372"/>
      <c r="O58" s="372"/>
      <c r="P58" s="372"/>
      <c r="Q58" s="372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372"/>
      <c r="AC58" s="372"/>
      <c r="AD58" s="372"/>
      <c r="AE58" s="372"/>
      <c r="AF58" s="372"/>
      <c r="AG58" s="373">
        <f>'VON - Vedlejší a ostatní ...'!J30</f>
        <v>0</v>
      </c>
      <c r="AH58" s="374"/>
      <c r="AI58" s="374"/>
      <c r="AJ58" s="374"/>
      <c r="AK58" s="374"/>
      <c r="AL58" s="374"/>
      <c r="AM58" s="374"/>
      <c r="AN58" s="373">
        <f>SUM(AG58,AT58)</f>
        <v>0</v>
      </c>
      <c r="AO58" s="374"/>
      <c r="AP58" s="374"/>
      <c r="AQ58" s="94" t="s">
        <v>79</v>
      </c>
      <c r="AR58" s="95"/>
      <c r="AS58" s="101">
        <v>0</v>
      </c>
      <c r="AT58" s="102">
        <f>ROUND(SUM(AV58:AW58),2)</f>
        <v>0</v>
      </c>
      <c r="AU58" s="103">
        <f>'VON - Vedlejší a ostatní ...'!P80</f>
        <v>0</v>
      </c>
      <c r="AV58" s="102">
        <f>'VON - Vedlejší a ostatní ...'!J33</f>
        <v>0</v>
      </c>
      <c r="AW58" s="102">
        <f>'VON - Vedlejší a ostatní ...'!J34</f>
        <v>0</v>
      </c>
      <c r="AX58" s="102">
        <f>'VON - Vedlejší a ostatní ...'!J35</f>
        <v>0</v>
      </c>
      <c r="AY58" s="102">
        <f>'VON - Vedlejší a ostatní ...'!J36</f>
        <v>0</v>
      </c>
      <c r="AZ58" s="102">
        <f>'VON - Vedlejší a ostatní ...'!F33</f>
        <v>0</v>
      </c>
      <c r="BA58" s="102">
        <f>'VON - Vedlejší a ostatní ...'!F34</f>
        <v>0</v>
      </c>
      <c r="BB58" s="102">
        <f>'VON - Vedlejší a ostatní ...'!F35</f>
        <v>0</v>
      </c>
      <c r="BC58" s="102">
        <f>'VON - Vedlejší a ostatní ...'!F36</f>
        <v>0</v>
      </c>
      <c r="BD58" s="104">
        <f>'VON - Vedlejší a ostatní ...'!F37</f>
        <v>0</v>
      </c>
      <c r="BT58" s="100" t="s">
        <v>80</v>
      </c>
      <c r="BV58" s="100" t="s">
        <v>74</v>
      </c>
      <c r="BW58" s="100" t="s">
        <v>91</v>
      </c>
      <c r="BX58" s="100" t="s">
        <v>5</v>
      </c>
      <c r="CL58" s="100" t="s">
        <v>19</v>
      </c>
      <c r="CM58" s="100" t="s">
        <v>82</v>
      </c>
    </row>
    <row r="59" spans="1:91" s="2" customFormat="1" ht="30" customHeight="1">
      <c r="A59" s="38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3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91" s="2" customFormat="1" ht="6.95" customHeight="1">
      <c r="A60" s="38"/>
      <c r="B60" s="51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43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</sheetData>
  <sheetProtection algorithmName="SHA-512" hashValue="C8zqY4uGx9WIbUrcQZByVRirT/1C6Ll2GQaEC6g6/GsFLuoMrYitAHaQ7nYEDvG6ZP5N6Jnh5kFLnZAXuKTeEw==" saltValue="NEhusJHoscdKPm7K265J9MrXBVSeN+n7lP3d8ALo15M+4vMdgNbMFvoIpwyi9SGFRtG8j/6MHrEKVi1xHcj7/A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G54:AM54"/>
    <mergeCell ref="AN54:AP54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01 - objekt A - stavební ...'!C2" display="/"/>
    <hyperlink ref="A56" location="'02 - Silnoproudá elektrot...'!C2" display="/"/>
    <hyperlink ref="A57" location="'03 - Záchytný systém'!C2" display="/"/>
    <hyperlink ref="A58" location="'VON - Vedlejší a ostatní 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617"/>
  <sheetViews>
    <sheetView showGridLines="0" topLeftCell="A197" workbookViewId="0">
      <selection activeCell="I243" sqref="I243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81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24"/>
      <c r="AT3" s="21" t="s">
        <v>82</v>
      </c>
    </row>
    <row r="4" spans="1:46" s="1" customFormat="1" ht="24.95" customHeight="1">
      <c r="B4" s="24"/>
      <c r="D4" s="107" t="s">
        <v>92</v>
      </c>
      <c r="L4" s="24"/>
      <c r="M4" s="108" t="s">
        <v>10</v>
      </c>
      <c r="AT4" s="21" t="s">
        <v>4</v>
      </c>
    </row>
    <row r="5" spans="1:46" s="1" customFormat="1" ht="6.95" customHeight="1">
      <c r="B5" s="24"/>
      <c r="L5" s="24"/>
    </row>
    <row r="6" spans="1:46" s="1" customFormat="1" ht="12" customHeight="1">
      <c r="B6" s="24"/>
      <c r="D6" s="109" t="s">
        <v>16</v>
      </c>
      <c r="L6" s="24"/>
    </row>
    <row r="7" spans="1:46" s="1" customFormat="1" ht="16.5" customHeight="1">
      <c r="B7" s="24"/>
      <c r="E7" s="397" t="str">
        <f>'Rekapitulace stavby'!K6</f>
        <v>ICSS, DPS Lesnov, Pod Rozhlednou 1, Jihlava - oprava ploché střechy ubytovacího pavilonu A</v>
      </c>
      <c r="F7" s="398"/>
      <c r="G7" s="398"/>
      <c r="H7" s="398"/>
      <c r="L7" s="24"/>
    </row>
    <row r="8" spans="1:46" s="2" customFormat="1" ht="12" customHeight="1">
      <c r="A8" s="38"/>
      <c r="B8" s="43"/>
      <c r="C8" s="38"/>
      <c r="D8" s="109" t="s">
        <v>93</v>
      </c>
      <c r="E8" s="38"/>
      <c r="F8" s="38"/>
      <c r="G8" s="38"/>
      <c r="H8" s="38"/>
      <c r="I8" s="38"/>
      <c r="J8" s="38"/>
      <c r="K8" s="38"/>
      <c r="L8" s="11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46" s="2" customFormat="1" ht="16.5" customHeight="1">
      <c r="A9" s="38"/>
      <c r="B9" s="43"/>
      <c r="C9" s="38"/>
      <c r="D9" s="38"/>
      <c r="E9" s="399" t="s">
        <v>94</v>
      </c>
      <c r="F9" s="400"/>
      <c r="G9" s="400"/>
      <c r="H9" s="400"/>
      <c r="I9" s="38"/>
      <c r="J9" s="38"/>
      <c r="K9" s="38"/>
      <c r="L9" s="11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1.25">
      <c r="A10" s="38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11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2" customHeight="1">
      <c r="A11" s="38"/>
      <c r="B11" s="43"/>
      <c r="C11" s="38"/>
      <c r="D11" s="109" t="s">
        <v>18</v>
      </c>
      <c r="E11" s="38"/>
      <c r="F11" s="111" t="s">
        <v>19</v>
      </c>
      <c r="G11" s="38"/>
      <c r="H11" s="38"/>
      <c r="I11" s="109" t="s">
        <v>20</v>
      </c>
      <c r="J11" s="111" t="s">
        <v>19</v>
      </c>
      <c r="K11" s="38"/>
      <c r="L11" s="11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2" customHeight="1">
      <c r="A12" s="38"/>
      <c r="B12" s="43"/>
      <c r="C12" s="38"/>
      <c r="D12" s="109" t="s">
        <v>21</v>
      </c>
      <c r="E12" s="38"/>
      <c r="F12" s="111" t="s">
        <v>22</v>
      </c>
      <c r="G12" s="38"/>
      <c r="H12" s="38"/>
      <c r="I12" s="109" t="s">
        <v>23</v>
      </c>
      <c r="J12" s="112" t="str">
        <f>'Rekapitulace stavby'!AN8</f>
        <v>7. 2. 2025</v>
      </c>
      <c r="K12" s="38"/>
      <c r="L12" s="11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0.9" customHeight="1">
      <c r="A13" s="38"/>
      <c r="B13" s="43"/>
      <c r="C13" s="38"/>
      <c r="D13" s="38"/>
      <c r="E13" s="38"/>
      <c r="F13" s="38"/>
      <c r="G13" s="38"/>
      <c r="H13" s="38"/>
      <c r="I13" s="38"/>
      <c r="J13" s="38"/>
      <c r="K13" s="38"/>
      <c r="L13" s="11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09" t="s">
        <v>25</v>
      </c>
      <c r="E14" s="38"/>
      <c r="F14" s="38"/>
      <c r="G14" s="38"/>
      <c r="H14" s="38"/>
      <c r="I14" s="109" t="s">
        <v>26</v>
      </c>
      <c r="J14" s="111" t="s">
        <v>19</v>
      </c>
      <c r="K14" s="38"/>
      <c r="L14" s="11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8" customHeight="1">
      <c r="A15" s="38"/>
      <c r="B15" s="43"/>
      <c r="C15" s="38"/>
      <c r="D15" s="38"/>
      <c r="E15" s="111" t="s">
        <v>27</v>
      </c>
      <c r="F15" s="38"/>
      <c r="G15" s="38"/>
      <c r="H15" s="38"/>
      <c r="I15" s="109" t="s">
        <v>28</v>
      </c>
      <c r="J15" s="111" t="s">
        <v>19</v>
      </c>
      <c r="K15" s="38"/>
      <c r="L15" s="11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6.95" customHeight="1">
      <c r="A16" s="38"/>
      <c r="B16" s="43"/>
      <c r="C16" s="38"/>
      <c r="D16" s="38"/>
      <c r="E16" s="38"/>
      <c r="F16" s="38"/>
      <c r="G16" s="38"/>
      <c r="H16" s="38"/>
      <c r="I16" s="38"/>
      <c r="J16" s="38"/>
      <c r="K16" s="38"/>
      <c r="L16" s="11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2" customHeight="1">
      <c r="A17" s="38"/>
      <c r="B17" s="43"/>
      <c r="C17" s="38"/>
      <c r="D17" s="109" t="s">
        <v>29</v>
      </c>
      <c r="E17" s="38"/>
      <c r="F17" s="38"/>
      <c r="G17" s="38"/>
      <c r="H17" s="38"/>
      <c r="I17" s="109" t="s">
        <v>26</v>
      </c>
      <c r="J17" s="34" t="str">
        <f>'Rekapitulace stavby'!AN13</f>
        <v>Vyplň údaj</v>
      </c>
      <c r="K17" s="38"/>
      <c r="L17" s="11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18" customHeight="1">
      <c r="A18" s="38"/>
      <c r="B18" s="43"/>
      <c r="C18" s="38"/>
      <c r="D18" s="38"/>
      <c r="E18" s="401" t="str">
        <f>'Rekapitulace stavby'!E14</f>
        <v>Vyplň údaj</v>
      </c>
      <c r="F18" s="402"/>
      <c r="G18" s="402"/>
      <c r="H18" s="402"/>
      <c r="I18" s="109" t="s">
        <v>28</v>
      </c>
      <c r="J18" s="34" t="str">
        <f>'Rekapitulace stavby'!AN14</f>
        <v>Vyplň údaj</v>
      </c>
      <c r="K18" s="38"/>
      <c r="L18" s="11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6.95" customHeight="1">
      <c r="A19" s="38"/>
      <c r="B19" s="43"/>
      <c r="C19" s="38"/>
      <c r="D19" s="38"/>
      <c r="E19" s="38"/>
      <c r="F19" s="38"/>
      <c r="G19" s="38"/>
      <c r="H19" s="38"/>
      <c r="I19" s="38"/>
      <c r="J19" s="38"/>
      <c r="K19" s="38"/>
      <c r="L19" s="11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2" customHeight="1">
      <c r="A20" s="38"/>
      <c r="B20" s="43"/>
      <c r="C20" s="38"/>
      <c r="D20" s="109" t="s">
        <v>31</v>
      </c>
      <c r="E20" s="38"/>
      <c r="F20" s="38"/>
      <c r="G20" s="38"/>
      <c r="H20" s="38"/>
      <c r="I20" s="109" t="s">
        <v>26</v>
      </c>
      <c r="J20" s="111" t="s">
        <v>19</v>
      </c>
      <c r="K20" s="38"/>
      <c r="L20" s="11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18" customHeight="1">
      <c r="A21" s="38"/>
      <c r="B21" s="43"/>
      <c r="C21" s="38"/>
      <c r="D21" s="38"/>
      <c r="E21" s="111" t="s">
        <v>32</v>
      </c>
      <c r="F21" s="38"/>
      <c r="G21" s="38"/>
      <c r="H21" s="38"/>
      <c r="I21" s="109" t="s">
        <v>28</v>
      </c>
      <c r="J21" s="111" t="s">
        <v>19</v>
      </c>
      <c r="K21" s="38"/>
      <c r="L21" s="11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6.95" customHeight="1">
      <c r="A22" s="38"/>
      <c r="B22" s="43"/>
      <c r="C22" s="38"/>
      <c r="D22" s="38"/>
      <c r="E22" s="38"/>
      <c r="F22" s="38"/>
      <c r="G22" s="38"/>
      <c r="H22" s="38"/>
      <c r="I22" s="38"/>
      <c r="J22" s="38"/>
      <c r="K22" s="38"/>
      <c r="L22" s="11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2" customHeight="1">
      <c r="A23" s="38"/>
      <c r="B23" s="43"/>
      <c r="C23" s="38"/>
      <c r="D23" s="109" t="s">
        <v>34</v>
      </c>
      <c r="E23" s="38"/>
      <c r="F23" s="38"/>
      <c r="G23" s="38"/>
      <c r="H23" s="38"/>
      <c r="I23" s="109" t="s">
        <v>26</v>
      </c>
      <c r="J23" s="111" t="s">
        <v>19</v>
      </c>
      <c r="K23" s="38"/>
      <c r="L23" s="11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18" customHeight="1">
      <c r="A24" s="38"/>
      <c r="B24" s="43"/>
      <c r="C24" s="38"/>
      <c r="D24" s="38"/>
      <c r="E24" s="111" t="s">
        <v>35</v>
      </c>
      <c r="F24" s="38"/>
      <c r="G24" s="38"/>
      <c r="H24" s="38"/>
      <c r="I24" s="109" t="s">
        <v>28</v>
      </c>
      <c r="J24" s="111" t="s">
        <v>19</v>
      </c>
      <c r="K24" s="38"/>
      <c r="L24" s="11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6.95" customHeight="1">
      <c r="A25" s="38"/>
      <c r="B25" s="43"/>
      <c r="C25" s="38"/>
      <c r="D25" s="38"/>
      <c r="E25" s="38"/>
      <c r="F25" s="38"/>
      <c r="G25" s="38"/>
      <c r="H25" s="38"/>
      <c r="I25" s="38"/>
      <c r="J25" s="38"/>
      <c r="K25" s="38"/>
      <c r="L25" s="11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2" customHeight="1">
      <c r="A26" s="38"/>
      <c r="B26" s="43"/>
      <c r="C26" s="38"/>
      <c r="D26" s="109" t="s">
        <v>36</v>
      </c>
      <c r="E26" s="38"/>
      <c r="F26" s="38"/>
      <c r="G26" s="38"/>
      <c r="H26" s="38"/>
      <c r="I26" s="38"/>
      <c r="J26" s="38"/>
      <c r="K26" s="38"/>
      <c r="L26" s="11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8" customFormat="1" ht="16.5" customHeight="1">
      <c r="A27" s="113"/>
      <c r="B27" s="114"/>
      <c r="C27" s="113"/>
      <c r="D27" s="113"/>
      <c r="E27" s="403" t="s">
        <v>19</v>
      </c>
      <c r="F27" s="403"/>
      <c r="G27" s="403"/>
      <c r="H27" s="403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8"/>
      <c r="B28" s="43"/>
      <c r="C28" s="38"/>
      <c r="D28" s="38"/>
      <c r="E28" s="38"/>
      <c r="F28" s="38"/>
      <c r="G28" s="38"/>
      <c r="H28" s="38"/>
      <c r="I28" s="38"/>
      <c r="J28" s="38"/>
      <c r="K28" s="38"/>
      <c r="L28" s="11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2" customFormat="1" ht="6.95" customHeight="1">
      <c r="A29" s="38"/>
      <c r="B29" s="43"/>
      <c r="C29" s="38"/>
      <c r="D29" s="116"/>
      <c r="E29" s="116"/>
      <c r="F29" s="116"/>
      <c r="G29" s="116"/>
      <c r="H29" s="116"/>
      <c r="I29" s="116"/>
      <c r="J29" s="116"/>
      <c r="K29" s="116"/>
      <c r="L29" s="11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pans="1:31" s="2" customFormat="1" ht="25.35" customHeight="1">
      <c r="A30" s="38"/>
      <c r="B30" s="43"/>
      <c r="C30" s="38"/>
      <c r="D30" s="117" t="s">
        <v>38</v>
      </c>
      <c r="E30" s="38"/>
      <c r="F30" s="38"/>
      <c r="G30" s="38"/>
      <c r="H30" s="38"/>
      <c r="I30" s="38"/>
      <c r="J30" s="118">
        <f>ROUND(J97, 2)</f>
        <v>0</v>
      </c>
      <c r="K30" s="38"/>
      <c r="L30" s="11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5" customHeight="1">
      <c r="A31" s="38"/>
      <c r="B31" s="43"/>
      <c r="C31" s="38"/>
      <c r="D31" s="116"/>
      <c r="E31" s="116"/>
      <c r="F31" s="116"/>
      <c r="G31" s="116"/>
      <c r="H31" s="116"/>
      <c r="I31" s="116"/>
      <c r="J31" s="116"/>
      <c r="K31" s="116"/>
      <c r="L31" s="11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14.45" customHeight="1">
      <c r="A32" s="38"/>
      <c r="B32" s="43"/>
      <c r="C32" s="38"/>
      <c r="D32" s="38"/>
      <c r="E32" s="38"/>
      <c r="F32" s="119" t="s">
        <v>40</v>
      </c>
      <c r="G32" s="38"/>
      <c r="H32" s="38"/>
      <c r="I32" s="119" t="s">
        <v>39</v>
      </c>
      <c r="J32" s="119" t="s">
        <v>41</v>
      </c>
      <c r="K32" s="38"/>
      <c r="L32" s="11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14.45" customHeight="1">
      <c r="A33" s="38"/>
      <c r="B33" s="43"/>
      <c r="C33" s="38"/>
      <c r="D33" s="120" t="s">
        <v>42</v>
      </c>
      <c r="E33" s="109" t="s">
        <v>43</v>
      </c>
      <c r="F33" s="121">
        <f>ROUND((SUM(BE97:BE616)),  2)</f>
        <v>0</v>
      </c>
      <c r="G33" s="38"/>
      <c r="H33" s="38"/>
      <c r="I33" s="122">
        <v>0.21</v>
      </c>
      <c r="J33" s="121">
        <f>ROUND(((SUM(BE97:BE616))*I33),  2)</f>
        <v>0</v>
      </c>
      <c r="K33" s="38"/>
      <c r="L33" s="11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5" customHeight="1">
      <c r="A34" s="38"/>
      <c r="B34" s="43"/>
      <c r="C34" s="38"/>
      <c r="D34" s="38"/>
      <c r="E34" s="109" t="s">
        <v>44</v>
      </c>
      <c r="F34" s="121">
        <f>ROUND((SUM(BF97:BF616)),  2)</f>
        <v>0</v>
      </c>
      <c r="G34" s="38"/>
      <c r="H34" s="38"/>
      <c r="I34" s="122">
        <v>0.15</v>
      </c>
      <c r="J34" s="121">
        <f>ROUND(((SUM(BF97:BF616))*I34),  2)</f>
        <v>0</v>
      </c>
      <c r="K34" s="38"/>
      <c r="L34" s="11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5" hidden="1" customHeight="1">
      <c r="A35" s="38"/>
      <c r="B35" s="43"/>
      <c r="C35" s="38"/>
      <c r="D35" s="38"/>
      <c r="E35" s="109" t="s">
        <v>45</v>
      </c>
      <c r="F35" s="121">
        <f>ROUND((SUM(BG97:BG616)),  2)</f>
        <v>0</v>
      </c>
      <c r="G35" s="38"/>
      <c r="H35" s="38"/>
      <c r="I35" s="122">
        <v>0.21</v>
      </c>
      <c r="J35" s="121">
        <f>0</f>
        <v>0</v>
      </c>
      <c r="K35" s="38"/>
      <c r="L35" s="11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5" hidden="1" customHeight="1">
      <c r="A36" s="38"/>
      <c r="B36" s="43"/>
      <c r="C36" s="38"/>
      <c r="D36" s="38"/>
      <c r="E36" s="109" t="s">
        <v>46</v>
      </c>
      <c r="F36" s="121">
        <f>ROUND((SUM(BH97:BH616)),  2)</f>
        <v>0</v>
      </c>
      <c r="G36" s="38"/>
      <c r="H36" s="38"/>
      <c r="I36" s="122">
        <v>0.15</v>
      </c>
      <c r="J36" s="121">
        <f>0</f>
        <v>0</v>
      </c>
      <c r="K36" s="38"/>
      <c r="L36" s="11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5" hidden="1" customHeight="1">
      <c r="A37" s="38"/>
      <c r="B37" s="43"/>
      <c r="C37" s="38"/>
      <c r="D37" s="38"/>
      <c r="E37" s="109" t="s">
        <v>47</v>
      </c>
      <c r="F37" s="121">
        <f>ROUND((SUM(BI97:BI616)),  2)</f>
        <v>0</v>
      </c>
      <c r="G37" s="38"/>
      <c r="H37" s="38"/>
      <c r="I37" s="122">
        <v>0</v>
      </c>
      <c r="J37" s="121">
        <f>0</f>
        <v>0</v>
      </c>
      <c r="K37" s="38"/>
      <c r="L37" s="11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6.95" customHeight="1">
      <c r="A38" s="38"/>
      <c r="B38" s="43"/>
      <c r="C38" s="38"/>
      <c r="D38" s="38"/>
      <c r="E38" s="38"/>
      <c r="F38" s="38"/>
      <c r="G38" s="38"/>
      <c r="H38" s="38"/>
      <c r="I38" s="38"/>
      <c r="J38" s="38"/>
      <c r="K38" s="38"/>
      <c r="L38" s="11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25.35" customHeight="1">
      <c r="A39" s="38"/>
      <c r="B39" s="43"/>
      <c r="C39" s="123"/>
      <c r="D39" s="124" t="s">
        <v>48</v>
      </c>
      <c r="E39" s="125"/>
      <c r="F39" s="125"/>
      <c r="G39" s="126" t="s">
        <v>49</v>
      </c>
      <c r="H39" s="127" t="s">
        <v>50</v>
      </c>
      <c r="I39" s="125"/>
      <c r="J39" s="128">
        <f>SUM(J30:J37)</f>
        <v>0</v>
      </c>
      <c r="K39" s="129"/>
      <c r="L39" s="11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14.45" customHeight="1">
      <c r="A40" s="38"/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1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pans="1:31" s="2" customFormat="1" ht="6.95" customHeight="1">
      <c r="A44" s="38"/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10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1" s="2" customFormat="1" ht="24.95" customHeight="1">
      <c r="A45" s="38"/>
      <c r="B45" s="39"/>
      <c r="C45" s="27" t="s">
        <v>95</v>
      </c>
      <c r="D45" s="40"/>
      <c r="E45" s="40"/>
      <c r="F45" s="40"/>
      <c r="G45" s="40"/>
      <c r="H45" s="40"/>
      <c r="I45" s="40"/>
      <c r="J45" s="40"/>
      <c r="K45" s="40"/>
      <c r="L45" s="110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pans="1:31" s="2" customFormat="1" ht="6.95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10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12" customHeight="1">
      <c r="A47" s="38"/>
      <c r="B47" s="39"/>
      <c r="C47" s="33" t="s">
        <v>16</v>
      </c>
      <c r="D47" s="40"/>
      <c r="E47" s="40"/>
      <c r="F47" s="40"/>
      <c r="G47" s="40"/>
      <c r="H47" s="40"/>
      <c r="I47" s="40"/>
      <c r="J47" s="40"/>
      <c r="K47" s="40"/>
      <c r="L47" s="110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16.5" customHeight="1">
      <c r="A48" s="38"/>
      <c r="B48" s="39"/>
      <c r="C48" s="40"/>
      <c r="D48" s="40"/>
      <c r="E48" s="404" t="str">
        <f>E7</f>
        <v>ICSS, DPS Lesnov, Pod Rozhlednou 1, Jihlava - oprava ploché střechy ubytovacího pavilonu A</v>
      </c>
      <c r="F48" s="405"/>
      <c r="G48" s="405"/>
      <c r="H48" s="405"/>
      <c r="I48" s="40"/>
      <c r="J48" s="40"/>
      <c r="K48" s="40"/>
      <c r="L48" s="110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93</v>
      </c>
      <c r="D49" s="40"/>
      <c r="E49" s="40"/>
      <c r="F49" s="40"/>
      <c r="G49" s="40"/>
      <c r="H49" s="40"/>
      <c r="I49" s="40"/>
      <c r="J49" s="40"/>
      <c r="K49" s="40"/>
      <c r="L49" s="110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16.5" customHeight="1">
      <c r="A50" s="38"/>
      <c r="B50" s="39"/>
      <c r="C50" s="40"/>
      <c r="D50" s="40"/>
      <c r="E50" s="357" t="str">
        <f>E9</f>
        <v>01 - objekt A - stavební část</v>
      </c>
      <c r="F50" s="406"/>
      <c r="G50" s="406"/>
      <c r="H50" s="406"/>
      <c r="I50" s="40"/>
      <c r="J50" s="40"/>
      <c r="K50" s="40"/>
      <c r="L50" s="110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2" customFormat="1" ht="6.95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10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pans="1:47" s="2" customFormat="1" ht="12" customHeight="1">
      <c r="A52" s="38"/>
      <c r="B52" s="39"/>
      <c r="C52" s="33" t="s">
        <v>21</v>
      </c>
      <c r="D52" s="40"/>
      <c r="E52" s="40"/>
      <c r="F52" s="31" t="str">
        <f>F12</f>
        <v>Jihlava</v>
      </c>
      <c r="G52" s="40"/>
      <c r="H52" s="40"/>
      <c r="I52" s="33" t="s">
        <v>23</v>
      </c>
      <c r="J52" s="63" t="str">
        <f>IF(J12="","",J12)</f>
        <v>7. 2. 2025</v>
      </c>
      <c r="K52" s="40"/>
      <c r="L52" s="110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6.95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10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40.15" customHeight="1">
      <c r="A54" s="38"/>
      <c r="B54" s="39"/>
      <c r="C54" s="33" t="s">
        <v>25</v>
      </c>
      <c r="D54" s="40"/>
      <c r="E54" s="40"/>
      <c r="F54" s="31" t="str">
        <f>E15</f>
        <v>Statutární město Jihlava</v>
      </c>
      <c r="G54" s="40"/>
      <c r="H54" s="40"/>
      <c r="I54" s="33" t="s">
        <v>31</v>
      </c>
      <c r="J54" s="36" t="str">
        <f>E21</f>
        <v>SPA spol.s r.o. Jihlava, Havlíčkova 46, Jihlava</v>
      </c>
      <c r="K54" s="40"/>
      <c r="L54" s="110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15.2" customHeight="1">
      <c r="A55" s="38"/>
      <c r="B55" s="39"/>
      <c r="C55" s="33" t="s">
        <v>29</v>
      </c>
      <c r="D55" s="40"/>
      <c r="E55" s="40"/>
      <c r="F55" s="31" t="str">
        <f>IF(E18="","",E18)</f>
        <v>Vyplň údaj</v>
      </c>
      <c r="G55" s="40"/>
      <c r="H55" s="40"/>
      <c r="I55" s="33" t="s">
        <v>34</v>
      </c>
      <c r="J55" s="36" t="str">
        <f>E24</f>
        <v>Fr.Neuwirth</v>
      </c>
      <c r="K55" s="40"/>
      <c r="L55" s="110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0.35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10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29.25" customHeight="1">
      <c r="A57" s="38"/>
      <c r="B57" s="39"/>
      <c r="C57" s="134" t="s">
        <v>96</v>
      </c>
      <c r="D57" s="135"/>
      <c r="E57" s="135"/>
      <c r="F57" s="135"/>
      <c r="G57" s="135"/>
      <c r="H57" s="135"/>
      <c r="I57" s="135"/>
      <c r="J57" s="136" t="s">
        <v>97</v>
      </c>
      <c r="K57" s="135"/>
      <c r="L57" s="110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10.35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10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22.9" customHeight="1">
      <c r="A59" s="38"/>
      <c r="B59" s="39"/>
      <c r="C59" s="137" t="s">
        <v>70</v>
      </c>
      <c r="D59" s="40"/>
      <c r="E59" s="40"/>
      <c r="F59" s="40"/>
      <c r="G59" s="40"/>
      <c r="H59" s="40"/>
      <c r="I59" s="40"/>
      <c r="J59" s="81">
        <f>J97</f>
        <v>0</v>
      </c>
      <c r="K59" s="40"/>
      <c r="L59" s="110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21" t="s">
        <v>98</v>
      </c>
    </row>
    <row r="60" spans="1:47" s="9" customFormat="1" ht="24.95" customHeight="1">
      <c r="B60" s="138"/>
      <c r="C60" s="139"/>
      <c r="D60" s="140" t="s">
        <v>99</v>
      </c>
      <c r="E60" s="141"/>
      <c r="F60" s="141"/>
      <c r="G60" s="141"/>
      <c r="H60" s="141"/>
      <c r="I60" s="141"/>
      <c r="J60" s="142">
        <f>J98</f>
        <v>0</v>
      </c>
      <c r="K60" s="139"/>
      <c r="L60" s="143"/>
    </row>
    <row r="61" spans="1:47" s="10" customFormat="1" ht="19.899999999999999" customHeight="1">
      <c r="B61" s="144"/>
      <c r="C61" s="145"/>
      <c r="D61" s="146" t="s">
        <v>100</v>
      </c>
      <c r="E61" s="147"/>
      <c r="F61" s="147"/>
      <c r="G61" s="147"/>
      <c r="H61" s="147"/>
      <c r="I61" s="147"/>
      <c r="J61" s="148">
        <f>J99</f>
        <v>0</v>
      </c>
      <c r="K61" s="145"/>
      <c r="L61" s="149"/>
    </row>
    <row r="62" spans="1:47" s="10" customFormat="1" ht="14.85" customHeight="1">
      <c r="B62" s="144"/>
      <c r="C62" s="145"/>
      <c r="D62" s="146" t="s">
        <v>101</v>
      </c>
      <c r="E62" s="147"/>
      <c r="F62" s="147"/>
      <c r="G62" s="147"/>
      <c r="H62" s="147"/>
      <c r="I62" s="147"/>
      <c r="J62" s="148">
        <f>J100</f>
        <v>0</v>
      </c>
      <c r="K62" s="145"/>
      <c r="L62" s="149"/>
    </row>
    <row r="63" spans="1:47" s="10" customFormat="1" ht="19.899999999999999" customHeight="1">
      <c r="B63" s="144"/>
      <c r="C63" s="145"/>
      <c r="D63" s="146" t="s">
        <v>102</v>
      </c>
      <c r="E63" s="147"/>
      <c r="F63" s="147"/>
      <c r="G63" s="147"/>
      <c r="H63" s="147"/>
      <c r="I63" s="147"/>
      <c r="J63" s="148">
        <f>J150</f>
        <v>0</v>
      </c>
      <c r="K63" s="145"/>
      <c r="L63" s="149"/>
    </row>
    <row r="64" spans="1:47" s="10" customFormat="1" ht="14.85" customHeight="1">
      <c r="B64" s="144"/>
      <c r="C64" s="145"/>
      <c r="D64" s="146" t="s">
        <v>103</v>
      </c>
      <c r="E64" s="147"/>
      <c r="F64" s="147"/>
      <c r="G64" s="147"/>
      <c r="H64" s="147"/>
      <c r="I64" s="147"/>
      <c r="J64" s="148">
        <f>J151</f>
        <v>0</v>
      </c>
      <c r="K64" s="145"/>
      <c r="L64" s="149"/>
    </row>
    <row r="65" spans="1:31" s="10" customFormat="1" ht="14.85" customHeight="1">
      <c r="B65" s="144"/>
      <c r="C65" s="145"/>
      <c r="D65" s="146" t="s">
        <v>104</v>
      </c>
      <c r="E65" s="147"/>
      <c r="F65" s="147"/>
      <c r="G65" s="147"/>
      <c r="H65" s="147"/>
      <c r="I65" s="147"/>
      <c r="J65" s="148">
        <f>J166</f>
        <v>0</v>
      </c>
      <c r="K65" s="145"/>
      <c r="L65" s="149"/>
    </row>
    <row r="66" spans="1:31" s="10" customFormat="1" ht="14.85" customHeight="1">
      <c r="B66" s="144"/>
      <c r="C66" s="145"/>
      <c r="D66" s="146" t="s">
        <v>105</v>
      </c>
      <c r="E66" s="147"/>
      <c r="F66" s="147"/>
      <c r="G66" s="147"/>
      <c r="H66" s="147"/>
      <c r="I66" s="147"/>
      <c r="J66" s="148">
        <f>J170</f>
        <v>0</v>
      </c>
      <c r="K66" s="145"/>
      <c r="L66" s="149"/>
    </row>
    <row r="67" spans="1:31" s="10" customFormat="1" ht="19.899999999999999" customHeight="1">
      <c r="B67" s="144"/>
      <c r="C67" s="145"/>
      <c r="D67" s="146" t="s">
        <v>106</v>
      </c>
      <c r="E67" s="147"/>
      <c r="F67" s="147"/>
      <c r="G67" s="147"/>
      <c r="H67" s="147"/>
      <c r="I67" s="147"/>
      <c r="J67" s="148">
        <f>J286</f>
        <v>0</v>
      </c>
      <c r="K67" s="145"/>
      <c r="L67" s="149"/>
    </row>
    <row r="68" spans="1:31" s="10" customFormat="1" ht="19.899999999999999" customHeight="1">
      <c r="B68" s="144"/>
      <c r="C68" s="145"/>
      <c r="D68" s="146" t="s">
        <v>107</v>
      </c>
      <c r="E68" s="147"/>
      <c r="F68" s="147"/>
      <c r="G68" s="147"/>
      <c r="H68" s="147"/>
      <c r="I68" s="147"/>
      <c r="J68" s="148">
        <f>J304</f>
        <v>0</v>
      </c>
      <c r="K68" s="145"/>
      <c r="L68" s="149"/>
    </row>
    <row r="69" spans="1:31" s="9" customFormat="1" ht="24.95" customHeight="1">
      <c r="B69" s="138"/>
      <c r="C69" s="139"/>
      <c r="D69" s="140" t="s">
        <v>108</v>
      </c>
      <c r="E69" s="141"/>
      <c r="F69" s="141"/>
      <c r="G69" s="141"/>
      <c r="H69" s="141"/>
      <c r="I69" s="141"/>
      <c r="J69" s="142">
        <f>J307</f>
        <v>0</v>
      </c>
      <c r="K69" s="139"/>
      <c r="L69" s="143"/>
    </row>
    <row r="70" spans="1:31" s="10" customFormat="1" ht="19.899999999999999" customHeight="1">
      <c r="B70" s="144"/>
      <c r="C70" s="145"/>
      <c r="D70" s="146" t="s">
        <v>109</v>
      </c>
      <c r="E70" s="147"/>
      <c r="F70" s="147"/>
      <c r="G70" s="147"/>
      <c r="H70" s="147"/>
      <c r="I70" s="147"/>
      <c r="J70" s="148">
        <f>J308</f>
        <v>0</v>
      </c>
      <c r="K70" s="145"/>
      <c r="L70" s="149"/>
    </row>
    <row r="71" spans="1:31" s="10" customFormat="1" ht="14.85" customHeight="1">
      <c r="B71" s="144"/>
      <c r="C71" s="145"/>
      <c r="D71" s="146" t="s">
        <v>110</v>
      </c>
      <c r="E71" s="147"/>
      <c r="F71" s="147"/>
      <c r="G71" s="147"/>
      <c r="H71" s="147"/>
      <c r="I71" s="147"/>
      <c r="J71" s="148">
        <f>J309</f>
        <v>0</v>
      </c>
      <c r="K71" s="145"/>
      <c r="L71" s="149"/>
    </row>
    <row r="72" spans="1:31" s="10" customFormat="1" ht="14.85" customHeight="1">
      <c r="B72" s="144"/>
      <c r="C72" s="145"/>
      <c r="D72" s="146" t="s">
        <v>111</v>
      </c>
      <c r="E72" s="147"/>
      <c r="F72" s="147"/>
      <c r="G72" s="147"/>
      <c r="H72" s="147"/>
      <c r="I72" s="147"/>
      <c r="J72" s="148">
        <f>J458</f>
        <v>0</v>
      </c>
      <c r="K72" s="145"/>
      <c r="L72" s="149"/>
    </row>
    <row r="73" spans="1:31" s="10" customFormat="1" ht="19.899999999999999" customHeight="1">
      <c r="B73" s="144"/>
      <c r="C73" s="145"/>
      <c r="D73" s="146" t="s">
        <v>112</v>
      </c>
      <c r="E73" s="147"/>
      <c r="F73" s="147"/>
      <c r="G73" s="147"/>
      <c r="H73" s="147"/>
      <c r="I73" s="147"/>
      <c r="J73" s="148">
        <f>J566</f>
        <v>0</v>
      </c>
      <c r="K73" s="145"/>
      <c r="L73" s="149"/>
    </row>
    <row r="74" spans="1:31" s="10" customFormat="1" ht="19.899999999999999" customHeight="1">
      <c r="B74" s="144"/>
      <c r="C74" s="145"/>
      <c r="D74" s="146" t="s">
        <v>113</v>
      </c>
      <c r="E74" s="147"/>
      <c r="F74" s="147"/>
      <c r="G74" s="147"/>
      <c r="H74" s="147"/>
      <c r="I74" s="147"/>
      <c r="J74" s="148">
        <f>J576</f>
        <v>0</v>
      </c>
      <c r="K74" s="145"/>
      <c r="L74" s="149"/>
    </row>
    <row r="75" spans="1:31" s="10" customFormat="1" ht="19.899999999999999" customHeight="1">
      <c r="B75" s="144"/>
      <c r="C75" s="145"/>
      <c r="D75" s="146" t="s">
        <v>114</v>
      </c>
      <c r="E75" s="147"/>
      <c r="F75" s="147"/>
      <c r="G75" s="147"/>
      <c r="H75" s="147"/>
      <c r="I75" s="147"/>
      <c r="J75" s="148">
        <f>J584</f>
        <v>0</v>
      </c>
      <c r="K75" s="145"/>
      <c r="L75" s="149"/>
    </row>
    <row r="76" spans="1:31" s="10" customFormat="1" ht="19.899999999999999" customHeight="1">
      <c r="B76" s="144"/>
      <c r="C76" s="145"/>
      <c r="D76" s="146" t="s">
        <v>115</v>
      </c>
      <c r="E76" s="147"/>
      <c r="F76" s="147"/>
      <c r="G76" s="147"/>
      <c r="H76" s="147"/>
      <c r="I76" s="147"/>
      <c r="J76" s="148">
        <f>J592</f>
        <v>0</v>
      </c>
      <c r="K76" s="145"/>
      <c r="L76" s="149"/>
    </row>
    <row r="77" spans="1:31" s="10" customFormat="1" ht="19.899999999999999" customHeight="1">
      <c r="B77" s="144"/>
      <c r="C77" s="145"/>
      <c r="D77" s="146" t="s">
        <v>116</v>
      </c>
      <c r="E77" s="147"/>
      <c r="F77" s="147"/>
      <c r="G77" s="147"/>
      <c r="H77" s="147"/>
      <c r="I77" s="147"/>
      <c r="J77" s="148">
        <f>J600</f>
        <v>0</v>
      </c>
      <c r="K77" s="145"/>
      <c r="L77" s="149"/>
    </row>
    <row r="78" spans="1:31" s="2" customFormat="1" ht="21.75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10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6.95" customHeight="1">
      <c r="A79" s="38"/>
      <c r="B79" s="51"/>
      <c r="C79" s="52"/>
      <c r="D79" s="52"/>
      <c r="E79" s="52"/>
      <c r="F79" s="52"/>
      <c r="G79" s="52"/>
      <c r="H79" s="52"/>
      <c r="I79" s="52"/>
      <c r="J79" s="52"/>
      <c r="K79" s="52"/>
      <c r="L79" s="110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3" spans="1:31" s="2" customFormat="1" ht="6.95" customHeight="1">
      <c r="A83" s="38"/>
      <c r="B83" s="53"/>
      <c r="C83" s="54"/>
      <c r="D83" s="54"/>
      <c r="E83" s="54"/>
      <c r="F83" s="54"/>
      <c r="G83" s="54"/>
      <c r="H83" s="54"/>
      <c r="I83" s="54"/>
      <c r="J83" s="54"/>
      <c r="K83" s="54"/>
      <c r="L83" s="11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31" s="2" customFormat="1" ht="24.95" customHeight="1">
      <c r="A84" s="38"/>
      <c r="B84" s="39"/>
      <c r="C84" s="27" t="s">
        <v>117</v>
      </c>
      <c r="D84" s="40"/>
      <c r="E84" s="40"/>
      <c r="F84" s="40"/>
      <c r="G84" s="40"/>
      <c r="H84" s="40"/>
      <c r="I84" s="40"/>
      <c r="J84" s="40"/>
      <c r="K84" s="40"/>
      <c r="L84" s="11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31" s="2" customFormat="1" ht="6.95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1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31" s="2" customFormat="1" ht="12" customHeight="1">
      <c r="A86" s="38"/>
      <c r="B86" s="39"/>
      <c r="C86" s="33" t="s">
        <v>16</v>
      </c>
      <c r="D86" s="40"/>
      <c r="E86" s="40"/>
      <c r="F86" s="40"/>
      <c r="G86" s="40"/>
      <c r="H86" s="40"/>
      <c r="I86" s="40"/>
      <c r="J86" s="40"/>
      <c r="K86" s="40"/>
      <c r="L86" s="11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31" s="2" customFormat="1" ht="16.5" customHeight="1">
      <c r="A87" s="38"/>
      <c r="B87" s="39"/>
      <c r="C87" s="40"/>
      <c r="D87" s="40"/>
      <c r="E87" s="404" t="str">
        <f>E7</f>
        <v>ICSS, DPS Lesnov, Pod Rozhlednou 1, Jihlava - oprava ploché střechy ubytovacího pavilonu A</v>
      </c>
      <c r="F87" s="405"/>
      <c r="G87" s="405"/>
      <c r="H87" s="405"/>
      <c r="I87" s="40"/>
      <c r="J87" s="40"/>
      <c r="K87" s="40"/>
      <c r="L87" s="11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31" s="2" customFormat="1" ht="12" customHeight="1">
      <c r="A88" s="38"/>
      <c r="B88" s="39"/>
      <c r="C88" s="33" t="s">
        <v>93</v>
      </c>
      <c r="D88" s="40"/>
      <c r="E88" s="40"/>
      <c r="F88" s="40"/>
      <c r="G88" s="40"/>
      <c r="H88" s="40"/>
      <c r="I88" s="40"/>
      <c r="J88" s="40"/>
      <c r="K88" s="40"/>
      <c r="L88" s="11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31" s="2" customFormat="1" ht="16.5" customHeight="1">
      <c r="A89" s="38"/>
      <c r="B89" s="39"/>
      <c r="C89" s="40"/>
      <c r="D89" s="40"/>
      <c r="E89" s="357" t="str">
        <f>E9</f>
        <v>01 - objekt A - stavební část</v>
      </c>
      <c r="F89" s="406"/>
      <c r="G89" s="406"/>
      <c r="H89" s="406"/>
      <c r="I89" s="40"/>
      <c r="J89" s="40"/>
      <c r="K89" s="40"/>
      <c r="L89" s="11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31" s="2" customFormat="1" ht="6.95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1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31" s="2" customFormat="1" ht="12" customHeight="1">
      <c r="A91" s="38"/>
      <c r="B91" s="39"/>
      <c r="C91" s="33" t="s">
        <v>21</v>
      </c>
      <c r="D91" s="40"/>
      <c r="E91" s="40"/>
      <c r="F91" s="31" t="str">
        <f>F12</f>
        <v>Jihlava</v>
      </c>
      <c r="G91" s="40"/>
      <c r="H91" s="40"/>
      <c r="I91" s="33" t="s">
        <v>23</v>
      </c>
      <c r="J91" s="63" t="str">
        <f>IF(J12="","",J12)</f>
        <v>7. 2. 2025</v>
      </c>
      <c r="K91" s="40"/>
      <c r="L91" s="11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pans="1:31" s="2" customFormat="1" ht="6.95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11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pans="1:31" s="2" customFormat="1" ht="40.15" customHeight="1">
      <c r="A93" s="38"/>
      <c r="B93" s="39"/>
      <c r="C93" s="33" t="s">
        <v>25</v>
      </c>
      <c r="D93" s="40"/>
      <c r="E93" s="40"/>
      <c r="F93" s="31" t="str">
        <f>E15</f>
        <v>Statutární město Jihlava</v>
      </c>
      <c r="G93" s="40"/>
      <c r="H93" s="40"/>
      <c r="I93" s="33" t="s">
        <v>31</v>
      </c>
      <c r="J93" s="36" t="str">
        <f>E21</f>
        <v>SPA spol.s r.o. Jihlava, Havlíčkova 46, Jihlava</v>
      </c>
      <c r="K93" s="40"/>
      <c r="L93" s="11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pans="1:31" s="2" customFormat="1" ht="15.2" customHeight="1">
      <c r="A94" s="38"/>
      <c r="B94" s="39"/>
      <c r="C94" s="33" t="s">
        <v>29</v>
      </c>
      <c r="D94" s="40"/>
      <c r="E94" s="40"/>
      <c r="F94" s="31" t="str">
        <f>IF(E18="","",E18)</f>
        <v>Vyplň údaj</v>
      </c>
      <c r="G94" s="40"/>
      <c r="H94" s="40"/>
      <c r="I94" s="33" t="s">
        <v>34</v>
      </c>
      <c r="J94" s="36" t="str">
        <f>E24</f>
        <v>Fr.Neuwirth</v>
      </c>
      <c r="K94" s="40"/>
      <c r="L94" s="11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pans="1:31" s="2" customFormat="1" ht="10.35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11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pans="1:31" s="11" customFormat="1" ht="29.25" customHeight="1">
      <c r="A96" s="150"/>
      <c r="B96" s="151"/>
      <c r="C96" s="152" t="s">
        <v>118</v>
      </c>
      <c r="D96" s="153" t="s">
        <v>57</v>
      </c>
      <c r="E96" s="153" t="s">
        <v>53</v>
      </c>
      <c r="F96" s="153" t="s">
        <v>54</v>
      </c>
      <c r="G96" s="153" t="s">
        <v>119</v>
      </c>
      <c r="H96" s="153" t="s">
        <v>120</v>
      </c>
      <c r="I96" s="153" t="s">
        <v>121</v>
      </c>
      <c r="J96" s="153" t="s">
        <v>97</v>
      </c>
      <c r="K96" s="154" t="s">
        <v>122</v>
      </c>
      <c r="L96" s="155"/>
      <c r="M96" s="72" t="s">
        <v>19</v>
      </c>
      <c r="N96" s="73" t="s">
        <v>42</v>
      </c>
      <c r="O96" s="73" t="s">
        <v>123</v>
      </c>
      <c r="P96" s="73" t="s">
        <v>124</v>
      </c>
      <c r="Q96" s="73" t="s">
        <v>125</v>
      </c>
      <c r="R96" s="73" t="s">
        <v>126</v>
      </c>
      <c r="S96" s="73" t="s">
        <v>127</v>
      </c>
      <c r="T96" s="74" t="s">
        <v>128</v>
      </c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</row>
    <row r="97" spans="1:65" s="2" customFormat="1" ht="22.9" customHeight="1">
      <c r="A97" s="38"/>
      <c r="B97" s="39"/>
      <c r="C97" s="79" t="s">
        <v>129</v>
      </c>
      <c r="D97" s="40"/>
      <c r="E97" s="40"/>
      <c r="F97" s="40"/>
      <c r="G97" s="40"/>
      <c r="H97" s="40"/>
      <c r="I97" s="40"/>
      <c r="J97" s="156">
        <f>BK97</f>
        <v>0</v>
      </c>
      <c r="K97" s="40"/>
      <c r="L97" s="43"/>
      <c r="M97" s="75"/>
      <c r="N97" s="157"/>
      <c r="O97" s="76"/>
      <c r="P97" s="158">
        <f>P98+P307</f>
        <v>0</v>
      </c>
      <c r="Q97" s="76"/>
      <c r="R97" s="158">
        <f>R98+R307</f>
        <v>8.6365633800000055</v>
      </c>
      <c r="S97" s="76"/>
      <c r="T97" s="159">
        <f>T98+T307</f>
        <v>57.454854999999995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21" t="s">
        <v>71</v>
      </c>
      <c r="AU97" s="21" t="s">
        <v>98</v>
      </c>
      <c r="BK97" s="160">
        <f>BK98+BK307</f>
        <v>0</v>
      </c>
    </row>
    <row r="98" spans="1:65" s="12" customFormat="1" ht="25.9" customHeight="1">
      <c r="B98" s="161"/>
      <c r="C98" s="162"/>
      <c r="D98" s="163" t="s">
        <v>71</v>
      </c>
      <c r="E98" s="164" t="s">
        <v>130</v>
      </c>
      <c r="F98" s="164" t="s">
        <v>131</v>
      </c>
      <c r="G98" s="162"/>
      <c r="H98" s="162"/>
      <c r="I98" s="165"/>
      <c r="J98" s="166">
        <f>BK98</f>
        <v>0</v>
      </c>
      <c r="K98" s="162"/>
      <c r="L98" s="167"/>
      <c r="M98" s="168"/>
      <c r="N98" s="169"/>
      <c r="O98" s="169"/>
      <c r="P98" s="170">
        <f>P99+P150+P286+P304</f>
        <v>0</v>
      </c>
      <c r="Q98" s="169"/>
      <c r="R98" s="170">
        <f>R99+R150+R286+R304</f>
        <v>0.14083660000000003</v>
      </c>
      <c r="S98" s="169"/>
      <c r="T98" s="171">
        <f>T99+T150+T286+T304</f>
        <v>57.454854999999995</v>
      </c>
      <c r="AR98" s="172" t="s">
        <v>80</v>
      </c>
      <c r="AT98" s="173" t="s">
        <v>71</v>
      </c>
      <c r="AU98" s="173" t="s">
        <v>72</v>
      </c>
      <c r="AY98" s="172" t="s">
        <v>132</v>
      </c>
      <c r="BK98" s="174">
        <f>BK99+BK150+BK286+BK304</f>
        <v>0</v>
      </c>
    </row>
    <row r="99" spans="1:65" s="12" customFormat="1" ht="22.9" customHeight="1">
      <c r="B99" s="161"/>
      <c r="C99" s="162"/>
      <c r="D99" s="163" t="s">
        <v>71</v>
      </c>
      <c r="E99" s="175" t="s">
        <v>133</v>
      </c>
      <c r="F99" s="175" t="s">
        <v>134</v>
      </c>
      <c r="G99" s="162"/>
      <c r="H99" s="162"/>
      <c r="I99" s="165"/>
      <c r="J99" s="176">
        <f>BK99</f>
        <v>0</v>
      </c>
      <c r="K99" s="162"/>
      <c r="L99" s="167"/>
      <c r="M99" s="168"/>
      <c r="N99" s="169"/>
      <c r="O99" s="169"/>
      <c r="P99" s="170">
        <f>P100</f>
        <v>0</v>
      </c>
      <c r="Q99" s="169"/>
      <c r="R99" s="170">
        <f>R100</f>
        <v>0.12483660000000002</v>
      </c>
      <c r="S99" s="169"/>
      <c r="T99" s="171">
        <f>T100</f>
        <v>0</v>
      </c>
      <c r="AR99" s="172" t="s">
        <v>80</v>
      </c>
      <c r="AT99" s="173" t="s">
        <v>71</v>
      </c>
      <c r="AU99" s="173" t="s">
        <v>80</v>
      </c>
      <c r="AY99" s="172" t="s">
        <v>132</v>
      </c>
      <c r="BK99" s="174">
        <f>BK100</f>
        <v>0</v>
      </c>
    </row>
    <row r="100" spans="1:65" s="12" customFormat="1" ht="20.85" customHeight="1">
      <c r="B100" s="161"/>
      <c r="C100" s="162"/>
      <c r="D100" s="163" t="s">
        <v>71</v>
      </c>
      <c r="E100" s="175" t="s">
        <v>135</v>
      </c>
      <c r="F100" s="175" t="s">
        <v>136</v>
      </c>
      <c r="G100" s="162"/>
      <c r="H100" s="162"/>
      <c r="I100" s="165"/>
      <c r="J100" s="176">
        <f>BK100</f>
        <v>0</v>
      </c>
      <c r="K100" s="162"/>
      <c r="L100" s="167"/>
      <c r="M100" s="168"/>
      <c r="N100" s="169"/>
      <c r="O100" s="169"/>
      <c r="P100" s="170">
        <f>SUM(P101:P149)</f>
        <v>0</v>
      </c>
      <c r="Q100" s="169"/>
      <c r="R100" s="170">
        <f>SUM(R101:R149)</f>
        <v>0.12483660000000002</v>
      </c>
      <c r="S100" s="169"/>
      <c r="T100" s="171">
        <f>SUM(T101:T149)</f>
        <v>0</v>
      </c>
      <c r="AR100" s="172" t="s">
        <v>80</v>
      </c>
      <c r="AT100" s="173" t="s">
        <v>71</v>
      </c>
      <c r="AU100" s="173" t="s">
        <v>82</v>
      </c>
      <c r="AY100" s="172" t="s">
        <v>132</v>
      </c>
      <c r="BK100" s="174">
        <f>SUM(BK101:BK149)</f>
        <v>0</v>
      </c>
    </row>
    <row r="101" spans="1:65" s="2" customFormat="1" ht="37.9" customHeight="1">
      <c r="A101" s="38"/>
      <c r="B101" s="39"/>
      <c r="C101" s="177" t="s">
        <v>80</v>
      </c>
      <c r="D101" s="177" t="s">
        <v>137</v>
      </c>
      <c r="E101" s="178" t="s">
        <v>138</v>
      </c>
      <c r="F101" s="179" t="s">
        <v>139</v>
      </c>
      <c r="G101" s="180" t="s">
        <v>140</v>
      </c>
      <c r="H101" s="181">
        <v>4.5650000000000004</v>
      </c>
      <c r="I101" s="182"/>
      <c r="J101" s="183">
        <f>ROUND(I101*H101,2)</f>
        <v>0</v>
      </c>
      <c r="K101" s="179" t="s">
        <v>141</v>
      </c>
      <c r="L101" s="43"/>
      <c r="M101" s="184" t="s">
        <v>19</v>
      </c>
      <c r="N101" s="185" t="s">
        <v>43</v>
      </c>
      <c r="O101" s="68"/>
      <c r="P101" s="186">
        <f>O101*H101</f>
        <v>0</v>
      </c>
      <c r="Q101" s="186">
        <v>8.6E-3</v>
      </c>
      <c r="R101" s="186">
        <f>Q101*H101</f>
        <v>3.9259000000000002E-2</v>
      </c>
      <c r="S101" s="186">
        <v>0</v>
      </c>
      <c r="T101" s="187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188" t="s">
        <v>142</v>
      </c>
      <c r="AT101" s="188" t="s">
        <v>137</v>
      </c>
      <c r="AU101" s="188" t="s">
        <v>143</v>
      </c>
      <c r="AY101" s="21" t="s">
        <v>132</v>
      </c>
      <c r="BE101" s="189">
        <f>IF(N101="základní",J101,0)</f>
        <v>0</v>
      </c>
      <c r="BF101" s="189">
        <f>IF(N101="snížená",J101,0)</f>
        <v>0</v>
      </c>
      <c r="BG101" s="189">
        <f>IF(N101="zákl. přenesená",J101,0)</f>
        <v>0</v>
      </c>
      <c r="BH101" s="189">
        <f>IF(N101="sníž. přenesená",J101,0)</f>
        <v>0</v>
      </c>
      <c r="BI101" s="189">
        <f>IF(N101="nulová",J101,0)</f>
        <v>0</v>
      </c>
      <c r="BJ101" s="21" t="s">
        <v>80</v>
      </c>
      <c r="BK101" s="189">
        <f>ROUND(I101*H101,2)</f>
        <v>0</v>
      </c>
      <c r="BL101" s="21" t="s">
        <v>142</v>
      </c>
      <c r="BM101" s="188" t="s">
        <v>144</v>
      </c>
    </row>
    <row r="102" spans="1:65" s="2" customFormat="1" ht="11.25">
      <c r="A102" s="38"/>
      <c r="B102" s="39"/>
      <c r="C102" s="40"/>
      <c r="D102" s="190" t="s">
        <v>145</v>
      </c>
      <c r="E102" s="40"/>
      <c r="F102" s="191" t="s">
        <v>146</v>
      </c>
      <c r="G102" s="40"/>
      <c r="H102" s="40"/>
      <c r="I102" s="192"/>
      <c r="J102" s="40"/>
      <c r="K102" s="40"/>
      <c r="L102" s="43"/>
      <c r="M102" s="193"/>
      <c r="N102" s="194"/>
      <c r="O102" s="68"/>
      <c r="P102" s="68"/>
      <c r="Q102" s="68"/>
      <c r="R102" s="68"/>
      <c r="S102" s="68"/>
      <c r="T102" s="69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21" t="s">
        <v>145</v>
      </c>
      <c r="AU102" s="21" t="s">
        <v>143</v>
      </c>
    </row>
    <row r="103" spans="1:65" s="13" customFormat="1" ht="11.25">
      <c r="B103" s="195"/>
      <c r="C103" s="196"/>
      <c r="D103" s="197" t="s">
        <v>147</v>
      </c>
      <c r="E103" s="198" t="s">
        <v>19</v>
      </c>
      <c r="F103" s="199" t="s">
        <v>148</v>
      </c>
      <c r="G103" s="196"/>
      <c r="H103" s="198" t="s">
        <v>19</v>
      </c>
      <c r="I103" s="200"/>
      <c r="J103" s="196"/>
      <c r="K103" s="196"/>
      <c r="L103" s="201"/>
      <c r="M103" s="202"/>
      <c r="N103" s="203"/>
      <c r="O103" s="203"/>
      <c r="P103" s="203"/>
      <c r="Q103" s="203"/>
      <c r="R103" s="203"/>
      <c r="S103" s="203"/>
      <c r="T103" s="204"/>
      <c r="AT103" s="205" t="s">
        <v>147</v>
      </c>
      <c r="AU103" s="205" t="s">
        <v>143</v>
      </c>
      <c r="AV103" s="13" t="s">
        <v>80</v>
      </c>
      <c r="AW103" s="13" t="s">
        <v>33</v>
      </c>
      <c r="AX103" s="13" t="s">
        <v>72</v>
      </c>
      <c r="AY103" s="205" t="s">
        <v>132</v>
      </c>
    </row>
    <row r="104" spans="1:65" s="14" customFormat="1" ht="11.25">
      <c r="B104" s="206"/>
      <c r="C104" s="207"/>
      <c r="D104" s="197" t="s">
        <v>147</v>
      </c>
      <c r="E104" s="208" t="s">
        <v>19</v>
      </c>
      <c r="F104" s="209" t="s">
        <v>149</v>
      </c>
      <c r="G104" s="207"/>
      <c r="H104" s="210">
        <v>4.5650000000000004</v>
      </c>
      <c r="I104" s="211"/>
      <c r="J104" s="207"/>
      <c r="K104" s="207"/>
      <c r="L104" s="212"/>
      <c r="M104" s="213"/>
      <c r="N104" s="214"/>
      <c r="O104" s="214"/>
      <c r="P104" s="214"/>
      <c r="Q104" s="214"/>
      <c r="R104" s="214"/>
      <c r="S104" s="214"/>
      <c r="T104" s="215"/>
      <c r="AT104" s="216" t="s">
        <v>147</v>
      </c>
      <c r="AU104" s="216" t="s">
        <v>143</v>
      </c>
      <c r="AV104" s="14" t="s">
        <v>82</v>
      </c>
      <c r="AW104" s="14" t="s">
        <v>33</v>
      </c>
      <c r="AX104" s="14" t="s">
        <v>72</v>
      </c>
      <c r="AY104" s="216" t="s">
        <v>132</v>
      </c>
    </row>
    <row r="105" spans="1:65" s="15" customFormat="1" ht="11.25">
      <c r="B105" s="217"/>
      <c r="C105" s="218"/>
      <c r="D105" s="197" t="s">
        <v>147</v>
      </c>
      <c r="E105" s="219" t="s">
        <v>19</v>
      </c>
      <c r="F105" s="220" t="s">
        <v>150</v>
      </c>
      <c r="G105" s="218"/>
      <c r="H105" s="221">
        <v>4.5650000000000004</v>
      </c>
      <c r="I105" s="222"/>
      <c r="J105" s="218"/>
      <c r="K105" s="218"/>
      <c r="L105" s="223"/>
      <c r="M105" s="224"/>
      <c r="N105" s="225"/>
      <c r="O105" s="225"/>
      <c r="P105" s="225"/>
      <c r="Q105" s="225"/>
      <c r="R105" s="225"/>
      <c r="S105" s="225"/>
      <c r="T105" s="226"/>
      <c r="AT105" s="227" t="s">
        <v>147</v>
      </c>
      <c r="AU105" s="227" t="s">
        <v>143</v>
      </c>
      <c r="AV105" s="15" t="s">
        <v>143</v>
      </c>
      <c r="AW105" s="15" t="s">
        <v>33</v>
      </c>
      <c r="AX105" s="15" t="s">
        <v>80</v>
      </c>
      <c r="AY105" s="227" t="s">
        <v>132</v>
      </c>
    </row>
    <row r="106" spans="1:65" s="2" customFormat="1" ht="16.5" customHeight="1">
      <c r="A106" s="38"/>
      <c r="B106" s="39"/>
      <c r="C106" s="228" t="s">
        <v>82</v>
      </c>
      <c r="D106" s="228" t="s">
        <v>151</v>
      </c>
      <c r="E106" s="229" t="s">
        <v>152</v>
      </c>
      <c r="F106" s="230" t="s">
        <v>153</v>
      </c>
      <c r="G106" s="231" t="s">
        <v>140</v>
      </c>
      <c r="H106" s="232">
        <v>5.0220000000000002</v>
      </c>
      <c r="I106" s="233"/>
      <c r="J106" s="234">
        <f>ROUND(I106*H106,2)</f>
        <v>0</v>
      </c>
      <c r="K106" s="230" t="s">
        <v>141</v>
      </c>
      <c r="L106" s="235"/>
      <c r="M106" s="236" t="s">
        <v>19</v>
      </c>
      <c r="N106" s="237" t="s">
        <v>43</v>
      </c>
      <c r="O106" s="68"/>
      <c r="P106" s="186">
        <f>O106*H106</f>
        <v>0</v>
      </c>
      <c r="Q106" s="186">
        <v>3.0000000000000001E-3</v>
      </c>
      <c r="R106" s="186">
        <f>Q106*H106</f>
        <v>1.5066000000000001E-2</v>
      </c>
      <c r="S106" s="186">
        <v>0</v>
      </c>
      <c r="T106" s="187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88" t="s">
        <v>154</v>
      </c>
      <c r="AT106" s="188" t="s">
        <v>151</v>
      </c>
      <c r="AU106" s="188" t="s">
        <v>143</v>
      </c>
      <c r="AY106" s="21" t="s">
        <v>132</v>
      </c>
      <c r="BE106" s="189">
        <f>IF(N106="základní",J106,0)</f>
        <v>0</v>
      </c>
      <c r="BF106" s="189">
        <f>IF(N106="snížená",J106,0)</f>
        <v>0</v>
      </c>
      <c r="BG106" s="189">
        <f>IF(N106="zákl. přenesená",J106,0)</f>
        <v>0</v>
      </c>
      <c r="BH106" s="189">
        <f>IF(N106="sníž. přenesená",J106,0)</f>
        <v>0</v>
      </c>
      <c r="BI106" s="189">
        <f>IF(N106="nulová",J106,0)</f>
        <v>0</v>
      </c>
      <c r="BJ106" s="21" t="s">
        <v>80</v>
      </c>
      <c r="BK106" s="189">
        <f>ROUND(I106*H106,2)</f>
        <v>0</v>
      </c>
      <c r="BL106" s="21" t="s">
        <v>142</v>
      </c>
      <c r="BM106" s="188" t="s">
        <v>155</v>
      </c>
    </row>
    <row r="107" spans="1:65" s="14" customFormat="1" ht="11.25">
      <c r="B107" s="206"/>
      <c r="C107" s="207"/>
      <c r="D107" s="197" t="s">
        <v>147</v>
      </c>
      <c r="E107" s="207"/>
      <c r="F107" s="209" t="s">
        <v>156</v>
      </c>
      <c r="G107" s="207"/>
      <c r="H107" s="210">
        <v>5.0220000000000002</v>
      </c>
      <c r="I107" s="211"/>
      <c r="J107" s="207"/>
      <c r="K107" s="207"/>
      <c r="L107" s="212"/>
      <c r="M107" s="213"/>
      <c r="N107" s="214"/>
      <c r="O107" s="214"/>
      <c r="P107" s="214"/>
      <c r="Q107" s="214"/>
      <c r="R107" s="214"/>
      <c r="S107" s="214"/>
      <c r="T107" s="215"/>
      <c r="AT107" s="216" t="s">
        <v>147</v>
      </c>
      <c r="AU107" s="216" t="s">
        <v>143</v>
      </c>
      <c r="AV107" s="14" t="s">
        <v>82</v>
      </c>
      <c r="AW107" s="14" t="s">
        <v>4</v>
      </c>
      <c r="AX107" s="14" t="s">
        <v>80</v>
      </c>
      <c r="AY107" s="216" t="s">
        <v>132</v>
      </c>
    </row>
    <row r="108" spans="1:65" s="2" customFormat="1" ht="24.2" customHeight="1">
      <c r="A108" s="38"/>
      <c r="B108" s="39"/>
      <c r="C108" s="177" t="s">
        <v>143</v>
      </c>
      <c r="D108" s="177" t="s">
        <v>137</v>
      </c>
      <c r="E108" s="178" t="s">
        <v>157</v>
      </c>
      <c r="F108" s="179" t="s">
        <v>158</v>
      </c>
      <c r="G108" s="180" t="s">
        <v>140</v>
      </c>
      <c r="H108" s="181">
        <v>6.22</v>
      </c>
      <c r="I108" s="182"/>
      <c r="J108" s="183">
        <f>ROUND(I108*H108,2)</f>
        <v>0</v>
      </c>
      <c r="K108" s="179" t="s">
        <v>141</v>
      </c>
      <c r="L108" s="43"/>
      <c r="M108" s="184" t="s">
        <v>19</v>
      </c>
      <c r="N108" s="185" t="s">
        <v>43</v>
      </c>
      <c r="O108" s="68"/>
      <c r="P108" s="186">
        <f>O108*H108</f>
        <v>0</v>
      </c>
      <c r="Q108" s="186">
        <v>3.3600000000000001E-3</v>
      </c>
      <c r="R108" s="186">
        <f>Q108*H108</f>
        <v>2.08992E-2</v>
      </c>
      <c r="S108" s="186">
        <v>0</v>
      </c>
      <c r="T108" s="187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188" t="s">
        <v>142</v>
      </c>
      <c r="AT108" s="188" t="s">
        <v>137</v>
      </c>
      <c r="AU108" s="188" t="s">
        <v>143</v>
      </c>
      <c r="AY108" s="21" t="s">
        <v>132</v>
      </c>
      <c r="BE108" s="189">
        <f>IF(N108="základní",J108,0)</f>
        <v>0</v>
      </c>
      <c r="BF108" s="189">
        <f>IF(N108="snížená",J108,0)</f>
        <v>0</v>
      </c>
      <c r="BG108" s="189">
        <f>IF(N108="zákl. přenesená",J108,0)</f>
        <v>0</v>
      </c>
      <c r="BH108" s="189">
        <f>IF(N108="sníž. přenesená",J108,0)</f>
        <v>0</v>
      </c>
      <c r="BI108" s="189">
        <f>IF(N108="nulová",J108,0)</f>
        <v>0</v>
      </c>
      <c r="BJ108" s="21" t="s">
        <v>80</v>
      </c>
      <c r="BK108" s="189">
        <f>ROUND(I108*H108,2)</f>
        <v>0</v>
      </c>
      <c r="BL108" s="21" t="s">
        <v>142</v>
      </c>
      <c r="BM108" s="188" t="s">
        <v>159</v>
      </c>
    </row>
    <row r="109" spans="1:65" s="2" customFormat="1" ht="11.25">
      <c r="A109" s="38"/>
      <c r="B109" s="39"/>
      <c r="C109" s="40"/>
      <c r="D109" s="190" t="s">
        <v>145</v>
      </c>
      <c r="E109" s="40"/>
      <c r="F109" s="191" t="s">
        <v>160</v>
      </c>
      <c r="G109" s="40"/>
      <c r="H109" s="40"/>
      <c r="I109" s="192"/>
      <c r="J109" s="40"/>
      <c r="K109" s="40"/>
      <c r="L109" s="43"/>
      <c r="M109" s="193"/>
      <c r="N109" s="194"/>
      <c r="O109" s="68"/>
      <c r="P109" s="68"/>
      <c r="Q109" s="68"/>
      <c r="R109" s="68"/>
      <c r="S109" s="68"/>
      <c r="T109" s="69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21" t="s">
        <v>145</v>
      </c>
      <c r="AU109" s="21" t="s">
        <v>143</v>
      </c>
    </row>
    <row r="110" spans="1:65" s="14" customFormat="1" ht="11.25">
      <c r="B110" s="206"/>
      <c r="C110" s="207"/>
      <c r="D110" s="197" t="s">
        <v>147</v>
      </c>
      <c r="E110" s="208" t="s">
        <v>19</v>
      </c>
      <c r="F110" s="209" t="s">
        <v>161</v>
      </c>
      <c r="G110" s="207"/>
      <c r="H110" s="210">
        <v>6.22</v>
      </c>
      <c r="I110" s="211"/>
      <c r="J110" s="207"/>
      <c r="K110" s="207"/>
      <c r="L110" s="212"/>
      <c r="M110" s="213"/>
      <c r="N110" s="214"/>
      <c r="O110" s="214"/>
      <c r="P110" s="214"/>
      <c r="Q110" s="214"/>
      <c r="R110" s="214"/>
      <c r="S110" s="214"/>
      <c r="T110" s="215"/>
      <c r="AT110" s="216" t="s">
        <v>147</v>
      </c>
      <c r="AU110" s="216" t="s">
        <v>143</v>
      </c>
      <c r="AV110" s="14" t="s">
        <v>82</v>
      </c>
      <c r="AW110" s="14" t="s">
        <v>33</v>
      </c>
      <c r="AX110" s="14" t="s">
        <v>72</v>
      </c>
      <c r="AY110" s="216" t="s">
        <v>132</v>
      </c>
    </row>
    <row r="111" spans="1:65" s="15" customFormat="1" ht="11.25">
      <c r="B111" s="217"/>
      <c r="C111" s="218"/>
      <c r="D111" s="197" t="s">
        <v>147</v>
      </c>
      <c r="E111" s="219" t="s">
        <v>19</v>
      </c>
      <c r="F111" s="220" t="s">
        <v>150</v>
      </c>
      <c r="G111" s="218"/>
      <c r="H111" s="221">
        <v>6.22</v>
      </c>
      <c r="I111" s="222"/>
      <c r="J111" s="218"/>
      <c r="K111" s="218"/>
      <c r="L111" s="223"/>
      <c r="M111" s="224"/>
      <c r="N111" s="225"/>
      <c r="O111" s="225"/>
      <c r="P111" s="225"/>
      <c r="Q111" s="225"/>
      <c r="R111" s="225"/>
      <c r="S111" s="225"/>
      <c r="T111" s="226"/>
      <c r="AT111" s="227" t="s">
        <v>147</v>
      </c>
      <c r="AU111" s="227" t="s">
        <v>143</v>
      </c>
      <c r="AV111" s="15" t="s">
        <v>143</v>
      </c>
      <c r="AW111" s="15" t="s">
        <v>33</v>
      </c>
      <c r="AX111" s="15" t="s">
        <v>80</v>
      </c>
      <c r="AY111" s="227" t="s">
        <v>132</v>
      </c>
    </row>
    <row r="112" spans="1:65" s="2" customFormat="1" ht="16.5" customHeight="1">
      <c r="A112" s="38"/>
      <c r="B112" s="39"/>
      <c r="C112" s="177" t="s">
        <v>142</v>
      </c>
      <c r="D112" s="177" t="s">
        <v>137</v>
      </c>
      <c r="E112" s="178" t="s">
        <v>162</v>
      </c>
      <c r="F112" s="179" t="s">
        <v>163</v>
      </c>
      <c r="G112" s="180" t="s">
        <v>140</v>
      </c>
      <c r="H112" s="181">
        <v>6.22</v>
      </c>
      <c r="I112" s="182"/>
      <c r="J112" s="183">
        <f>ROUND(I112*H112,2)</f>
        <v>0</v>
      </c>
      <c r="K112" s="179" t="s">
        <v>141</v>
      </c>
      <c r="L112" s="43"/>
      <c r="M112" s="184" t="s">
        <v>19</v>
      </c>
      <c r="N112" s="185" t="s">
        <v>43</v>
      </c>
      <c r="O112" s="68"/>
      <c r="P112" s="186">
        <f>O112*H112</f>
        <v>0</v>
      </c>
      <c r="Q112" s="186">
        <v>1.3999999999999999E-4</v>
      </c>
      <c r="R112" s="186">
        <f>Q112*H112</f>
        <v>8.7079999999999992E-4</v>
      </c>
      <c r="S112" s="186">
        <v>0</v>
      </c>
      <c r="T112" s="187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188" t="s">
        <v>142</v>
      </c>
      <c r="AT112" s="188" t="s">
        <v>137</v>
      </c>
      <c r="AU112" s="188" t="s">
        <v>143</v>
      </c>
      <c r="AY112" s="21" t="s">
        <v>132</v>
      </c>
      <c r="BE112" s="189">
        <f>IF(N112="základní",J112,0)</f>
        <v>0</v>
      </c>
      <c r="BF112" s="189">
        <f>IF(N112="snížená",J112,0)</f>
        <v>0</v>
      </c>
      <c r="BG112" s="189">
        <f>IF(N112="zákl. přenesená",J112,0)</f>
        <v>0</v>
      </c>
      <c r="BH112" s="189">
        <f>IF(N112="sníž. přenesená",J112,0)</f>
        <v>0</v>
      </c>
      <c r="BI112" s="189">
        <f>IF(N112="nulová",J112,0)</f>
        <v>0</v>
      </c>
      <c r="BJ112" s="21" t="s">
        <v>80</v>
      </c>
      <c r="BK112" s="189">
        <f>ROUND(I112*H112,2)</f>
        <v>0</v>
      </c>
      <c r="BL112" s="21" t="s">
        <v>142</v>
      </c>
      <c r="BM112" s="188" t="s">
        <v>164</v>
      </c>
    </row>
    <row r="113" spans="1:65" s="2" customFormat="1" ht="11.25">
      <c r="A113" s="38"/>
      <c r="B113" s="39"/>
      <c r="C113" s="40"/>
      <c r="D113" s="190" t="s">
        <v>145</v>
      </c>
      <c r="E113" s="40"/>
      <c r="F113" s="191" t="s">
        <v>165</v>
      </c>
      <c r="G113" s="40"/>
      <c r="H113" s="40"/>
      <c r="I113" s="192"/>
      <c r="J113" s="40"/>
      <c r="K113" s="40"/>
      <c r="L113" s="43"/>
      <c r="M113" s="193"/>
      <c r="N113" s="194"/>
      <c r="O113" s="68"/>
      <c r="P113" s="68"/>
      <c r="Q113" s="68"/>
      <c r="R113" s="68"/>
      <c r="S113" s="68"/>
      <c r="T113" s="69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21" t="s">
        <v>145</v>
      </c>
      <c r="AU113" s="21" t="s">
        <v>143</v>
      </c>
    </row>
    <row r="114" spans="1:65" s="2" customFormat="1" ht="24.2" customHeight="1">
      <c r="A114" s="38"/>
      <c r="B114" s="39"/>
      <c r="C114" s="177" t="s">
        <v>166</v>
      </c>
      <c r="D114" s="177" t="s">
        <v>137</v>
      </c>
      <c r="E114" s="178" t="s">
        <v>167</v>
      </c>
      <c r="F114" s="179" t="s">
        <v>168</v>
      </c>
      <c r="G114" s="180" t="s">
        <v>169</v>
      </c>
      <c r="H114" s="181">
        <v>9.1999999999999993</v>
      </c>
      <c r="I114" s="182"/>
      <c r="J114" s="183">
        <f>ROUND(I114*H114,2)</f>
        <v>0</v>
      </c>
      <c r="K114" s="179" t="s">
        <v>141</v>
      </c>
      <c r="L114" s="43"/>
      <c r="M114" s="184" t="s">
        <v>19</v>
      </c>
      <c r="N114" s="185" t="s">
        <v>43</v>
      </c>
      <c r="O114" s="68"/>
      <c r="P114" s="186">
        <f>O114*H114</f>
        <v>0</v>
      </c>
      <c r="Q114" s="186">
        <v>0</v>
      </c>
      <c r="R114" s="186">
        <f>Q114*H114</f>
        <v>0</v>
      </c>
      <c r="S114" s="186">
        <v>0</v>
      </c>
      <c r="T114" s="187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88" t="s">
        <v>142</v>
      </c>
      <c r="AT114" s="188" t="s">
        <v>137</v>
      </c>
      <c r="AU114" s="188" t="s">
        <v>143</v>
      </c>
      <c r="AY114" s="21" t="s">
        <v>132</v>
      </c>
      <c r="BE114" s="189">
        <f>IF(N114="základní",J114,0)</f>
        <v>0</v>
      </c>
      <c r="BF114" s="189">
        <f>IF(N114="snížená",J114,0)</f>
        <v>0</v>
      </c>
      <c r="BG114" s="189">
        <f>IF(N114="zákl. přenesená",J114,0)</f>
        <v>0</v>
      </c>
      <c r="BH114" s="189">
        <f>IF(N114="sníž. přenesená",J114,0)</f>
        <v>0</v>
      </c>
      <c r="BI114" s="189">
        <f>IF(N114="nulová",J114,0)</f>
        <v>0</v>
      </c>
      <c r="BJ114" s="21" t="s">
        <v>80</v>
      </c>
      <c r="BK114" s="189">
        <f>ROUND(I114*H114,2)</f>
        <v>0</v>
      </c>
      <c r="BL114" s="21" t="s">
        <v>142</v>
      </c>
      <c r="BM114" s="188" t="s">
        <v>170</v>
      </c>
    </row>
    <row r="115" spans="1:65" s="2" customFormat="1" ht="11.25">
      <c r="A115" s="38"/>
      <c r="B115" s="39"/>
      <c r="C115" s="40"/>
      <c r="D115" s="190" t="s">
        <v>145</v>
      </c>
      <c r="E115" s="40"/>
      <c r="F115" s="191" t="s">
        <v>171</v>
      </c>
      <c r="G115" s="40"/>
      <c r="H115" s="40"/>
      <c r="I115" s="192"/>
      <c r="J115" s="40"/>
      <c r="K115" s="40"/>
      <c r="L115" s="43"/>
      <c r="M115" s="193"/>
      <c r="N115" s="194"/>
      <c r="O115" s="68"/>
      <c r="P115" s="68"/>
      <c r="Q115" s="68"/>
      <c r="R115" s="68"/>
      <c r="S115" s="68"/>
      <c r="T115" s="69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21" t="s">
        <v>145</v>
      </c>
      <c r="AU115" s="21" t="s">
        <v>143</v>
      </c>
    </row>
    <row r="116" spans="1:65" s="13" customFormat="1" ht="11.25">
      <c r="B116" s="195"/>
      <c r="C116" s="196"/>
      <c r="D116" s="197" t="s">
        <v>147</v>
      </c>
      <c r="E116" s="198" t="s">
        <v>19</v>
      </c>
      <c r="F116" s="199" t="s">
        <v>172</v>
      </c>
      <c r="G116" s="196"/>
      <c r="H116" s="198" t="s">
        <v>19</v>
      </c>
      <c r="I116" s="200"/>
      <c r="J116" s="196"/>
      <c r="K116" s="196"/>
      <c r="L116" s="201"/>
      <c r="M116" s="202"/>
      <c r="N116" s="203"/>
      <c r="O116" s="203"/>
      <c r="P116" s="203"/>
      <c r="Q116" s="203"/>
      <c r="R116" s="203"/>
      <c r="S116" s="203"/>
      <c r="T116" s="204"/>
      <c r="AT116" s="205" t="s">
        <v>147</v>
      </c>
      <c r="AU116" s="205" t="s">
        <v>143</v>
      </c>
      <c r="AV116" s="13" t="s">
        <v>80</v>
      </c>
      <c r="AW116" s="13" t="s">
        <v>33</v>
      </c>
      <c r="AX116" s="13" t="s">
        <v>72</v>
      </c>
      <c r="AY116" s="205" t="s">
        <v>132</v>
      </c>
    </row>
    <row r="117" spans="1:65" s="14" customFormat="1" ht="11.25">
      <c r="B117" s="206"/>
      <c r="C117" s="207"/>
      <c r="D117" s="197" t="s">
        <v>147</v>
      </c>
      <c r="E117" s="208" t="s">
        <v>19</v>
      </c>
      <c r="F117" s="209" t="s">
        <v>173</v>
      </c>
      <c r="G117" s="207"/>
      <c r="H117" s="210">
        <v>7.8</v>
      </c>
      <c r="I117" s="211"/>
      <c r="J117" s="207"/>
      <c r="K117" s="207"/>
      <c r="L117" s="212"/>
      <c r="M117" s="213"/>
      <c r="N117" s="214"/>
      <c r="O117" s="214"/>
      <c r="P117" s="214"/>
      <c r="Q117" s="214"/>
      <c r="R117" s="214"/>
      <c r="S117" s="214"/>
      <c r="T117" s="215"/>
      <c r="AT117" s="216" t="s">
        <v>147</v>
      </c>
      <c r="AU117" s="216" t="s">
        <v>143</v>
      </c>
      <c r="AV117" s="14" t="s">
        <v>82</v>
      </c>
      <c r="AW117" s="14" t="s">
        <v>33</v>
      </c>
      <c r="AX117" s="14" t="s">
        <v>72</v>
      </c>
      <c r="AY117" s="216" t="s">
        <v>132</v>
      </c>
    </row>
    <row r="118" spans="1:65" s="13" customFormat="1" ht="11.25">
      <c r="B118" s="195"/>
      <c r="C118" s="196"/>
      <c r="D118" s="197" t="s">
        <v>147</v>
      </c>
      <c r="E118" s="198" t="s">
        <v>19</v>
      </c>
      <c r="F118" s="199" t="s">
        <v>174</v>
      </c>
      <c r="G118" s="196"/>
      <c r="H118" s="198" t="s">
        <v>19</v>
      </c>
      <c r="I118" s="200"/>
      <c r="J118" s="196"/>
      <c r="K118" s="196"/>
      <c r="L118" s="201"/>
      <c r="M118" s="202"/>
      <c r="N118" s="203"/>
      <c r="O118" s="203"/>
      <c r="P118" s="203"/>
      <c r="Q118" s="203"/>
      <c r="R118" s="203"/>
      <c r="S118" s="203"/>
      <c r="T118" s="204"/>
      <c r="AT118" s="205" t="s">
        <v>147</v>
      </c>
      <c r="AU118" s="205" t="s">
        <v>143</v>
      </c>
      <c r="AV118" s="13" t="s">
        <v>80</v>
      </c>
      <c r="AW118" s="13" t="s">
        <v>33</v>
      </c>
      <c r="AX118" s="13" t="s">
        <v>72</v>
      </c>
      <c r="AY118" s="205" t="s">
        <v>132</v>
      </c>
    </row>
    <row r="119" spans="1:65" s="14" customFormat="1" ht="11.25">
      <c r="B119" s="206"/>
      <c r="C119" s="207"/>
      <c r="D119" s="197" t="s">
        <v>147</v>
      </c>
      <c r="E119" s="208" t="s">
        <v>19</v>
      </c>
      <c r="F119" s="209" t="s">
        <v>175</v>
      </c>
      <c r="G119" s="207"/>
      <c r="H119" s="210">
        <v>1.4</v>
      </c>
      <c r="I119" s="211"/>
      <c r="J119" s="207"/>
      <c r="K119" s="207"/>
      <c r="L119" s="212"/>
      <c r="M119" s="213"/>
      <c r="N119" s="214"/>
      <c r="O119" s="214"/>
      <c r="P119" s="214"/>
      <c r="Q119" s="214"/>
      <c r="R119" s="214"/>
      <c r="S119" s="214"/>
      <c r="T119" s="215"/>
      <c r="AT119" s="216" t="s">
        <v>147</v>
      </c>
      <c r="AU119" s="216" t="s">
        <v>143</v>
      </c>
      <c r="AV119" s="14" t="s">
        <v>82</v>
      </c>
      <c r="AW119" s="14" t="s">
        <v>33</v>
      </c>
      <c r="AX119" s="14" t="s">
        <v>72</v>
      </c>
      <c r="AY119" s="216" t="s">
        <v>132</v>
      </c>
    </row>
    <row r="120" spans="1:65" s="15" customFormat="1" ht="11.25">
      <c r="B120" s="217"/>
      <c r="C120" s="218"/>
      <c r="D120" s="197" t="s">
        <v>147</v>
      </c>
      <c r="E120" s="219" t="s">
        <v>19</v>
      </c>
      <c r="F120" s="220" t="s">
        <v>150</v>
      </c>
      <c r="G120" s="218"/>
      <c r="H120" s="221">
        <v>9.1999999999999993</v>
      </c>
      <c r="I120" s="222"/>
      <c r="J120" s="218"/>
      <c r="K120" s="218"/>
      <c r="L120" s="223"/>
      <c r="M120" s="224"/>
      <c r="N120" s="225"/>
      <c r="O120" s="225"/>
      <c r="P120" s="225"/>
      <c r="Q120" s="225"/>
      <c r="R120" s="225"/>
      <c r="S120" s="225"/>
      <c r="T120" s="226"/>
      <c r="AT120" s="227" t="s">
        <v>147</v>
      </c>
      <c r="AU120" s="227" t="s">
        <v>143</v>
      </c>
      <c r="AV120" s="15" t="s">
        <v>143</v>
      </c>
      <c r="AW120" s="15" t="s">
        <v>33</v>
      </c>
      <c r="AX120" s="15" t="s">
        <v>80</v>
      </c>
      <c r="AY120" s="227" t="s">
        <v>132</v>
      </c>
    </row>
    <row r="121" spans="1:65" s="2" customFormat="1" ht="16.5" customHeight="1">
      <c r="A121" s="38"/>
      <c r="B121" s="39"/>
      <c r="C121" s="228" t="s">
        <v>133</v>
      </c>
      <c r="D121" s="228" t="s">
        <v>151</v>
      </c>
      <c r="E121" s="229" t="s">
        <v>176</v>
      </c>
      <c r="F121" s="230" t="s">
        <v>177</v>
      </c>
      <c r="G121" s="231" t="s">
        <v>169</v>
      </c>
      <c r="H121" s="232">
        <v>8.58</v>
      </c>
      <c r="I121" s="233"/>
      <c r="J121" s="234">
        <f>ROUND(I121*H121,2)</f>
        <v>0</v>
      </c>
      <c r="K121" s="230" t="s">
        <v>141</v>
      </c>
      <c r="L121" s="235"/>
      <c r="M121" s="236" t="s">
        <v>19</v>
      </c>
      <c r="N121" s="237" t="s">
        <v>43</v>
      </c>
      <c r="O121" s="68"/>
      <c r="P121" s="186">
        <f>O121*H121</f>
        <v>0</v>
      </c>
      <c r="Q121" s="186">
        <v>2.9999999999999997E-4</v>
      </c>
      <c r="R121" s="186">
        <f>Q121*H121</f>
        <v>2.5739999999999999E-3</v>
      </c>
      <c r="S121" s="186">
        <v>0</v>
      </c>
      <c r="T121" s="187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188" t="s">
        <v>154</v>
      </c>
      <c r="AT121" s="188" t="s">
        <v>151</v>
      </c>
      <c r="AU121" s="188" t="s">
        <v>143</v>
      </c>
      <c r="AY121" s="21" t="s">
        <v>132</v>
      </c>
      <c r="BE121" s="189">
        <f>IF(N121="základní",J121,0)</f>
        <v>0</v>
      </c>
      <c r="BF121" s="189">
        <f>IF(N121="snížená",J121,0)</f>
        <v>0</v>
      </c>
      <c r="BG121" s="189">
        <f>IF(N121="zákl. přenesená",J121,0)</f>
        <v>0</v>
      </c>
      <c r="BH121" s="189">
        <f>IF(N121="sníž. přenesená",J121,0)</f>
        <v>0</v>
      </c>
      <c r="BI121" s="189">
        <f>IF(N121="nulová",J121,0)</f>
        <v>0</v>
      </c>
      <c r="BJ121" s="21" t="s">
        <v>80</v>
      </c>
      <c r="BK121" s="189">
        <f>ROUND(I121*H121,2)</f>
        <v>0</v>
      </c>
      <c r="BL121" s="21" t="s">
        <v>142</v>
      </c>
      <c r="BM121" s="188" t="s">
        <v>178</v>
      </c>
    </row>
    <row r="122" spans="1:65" s="14" customFormat="1" ht="11.25">
      <c r="B122" s="206"/>
      <c r="C122" s="207"/>
      <c r="D122" s="197" t="s">
        <v>147</v>
      </c>
      <c r="E122" s="207"/>
      <c r="F122" s="209" t="s">
        <v>179</v>
      </c>
      <c r="G122" s="207"/>
      <c r="H122" s="210">
        <v>8.58</v>
      </c>
      <c r="I122" s="211"/>
      <c r="J122" s="207"/>
      <c r="K122" s="207"/>
      <c r="L122" s="212"/>
      <c r="M122" s="213"/>
      <c r="N122" s="214"/>
      <c r="O122" s="214"/>
      <c r="P122" s="214"/>
      <c r="Q122" s="214"/>
      <c r="R122" s="214"/>
      <c r="S122" s="214"/>
      <c r="T122" s="215"/>
      <c r="AT122" s="216" t="s">
        <v>147</v>
      </c>
      <c r="AU122" s="216" t="s">
        <v>143</v>
      </c>
      <c r="AV122" s="14" t="s">
        <v>82</v>
      </c>
      <c r="AW122" s="14" t="s">
        <v>4</v>
      </c>
      <c r="AX122" s="14" t="s">
        <v>80</v>
      </c>
      <c r="AY122" s="216" t="s">
        <v>132</v>
      </c>
    </row>
    <row r="123" spans="1:65" s="2" customFormat="1" ht="16.5" customHeight="1">
      <c r="A123" s="38"/>
      <c r="B123" s="39"/>
      <c r="C123" s="228" t="s">
        <v>180</v>
      </c>
      <c r="D123" s="228" t="s">
        <v>151</v>
      </c>
      <c r="E123" s="229" t="s">
        <v>181</v>
      </c>
      <c r="F123" s="230" t="s">
        <v>182</v>
      </c>
      <c r="G123" s="231" t="s">
        <v>169</v>
      </c>
      <c r="H123" s="232">
        <v>1.54</v>
      </c>
      <c r="I123" s="233"/>
      <c r="J123" s="234">
        <f>ROUND(I123*H123,2)</f>
        <v>0</v>
      </c>
      <c r="K123" s="230" t="s">
        <v>141</v>
      </c>
      <c r="L123" s="235"/>
      <c r="M123" s="236" t="s">
        <v>19</v>
      </c>
      <c r="N123" s="237" t="s">
        <v>43</v>
      </c>
      <c r="O123" s="68"/>
      <c r="P123" s="186">
        <f>O123*H123</f>
        <v>0</v>
      </c>
      <c r="Q123" s="186">
        <v>1E-4</v>
      </c>
      <c r="R123" s="186">
        <f>Q123*H123</f>
        <v>1.54E-4</v>
      </c>
      <c r="S123" s="186">
        <v>0</v>
      </c>
      <c r="T123" s="187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88" t="s">
        <v>154</v>
      </c>
      <c r="AT123" s="188" t="s">
        <v>151</v>
      </c>
      <c r="AU123" s="188" t="s">
        <v>143</v>
      </c>
      <c r="AY123" s="21" t="s">
        <v>132</v>
      </c>
      <c r="BE123" s="189">
        <f>IF(N123="základní",J123,0)</f>
        <v>0</v>
      </c>
      <c r="BF123" s="189">
        <f>IF(N123="snížená",J123,0)</f>
        <v>0</v>
      </c>
      <c r="BG123" s="189">
        <f>IF(N123="zákl. přenesená",J123,0)</f>
        <v>0</v>
      </c>
      <c r="BH123" s="189">
        <f>IF(N123="sníž. přenesená",J123,0)</f>
        <v>0</v>
      </c>
      <c r="BI123" s="189">
        <f>IF(N123="nulová",J123,0)</f>
        <v>0</v>
      </c>
      <c r="BJ123" s="21" t="s">
        <v>80</v>
      </c>
      <c r="BK123" s="189">
        <f>ROUND(I123*H123,2)</f>
        <v>0</v>
      </c>
      <c r="BL123" s="21" t="s">
        <v>142</v>
      </c>
      <c r="BM123" s="188" t="s">
        <v>183</v>
      </c>
    </row>
    <row r="124" spans="1:65" s="14" customFormat="1" ht="11.25">
      <c r="B124" s="206"/>
      <c r="C124" s="207"/>
      <c r="D124" s="197" t="s">
        <v>147</v>
      </c>
      <c r="E124" s="207"/>
      <c r="F124" s="209" t="s">
        <v>184</v>
      </c>
      <c r="G124" s="207"/>
      <c r="H124" s="210">
        <v>1.54</v>
      </c>
      <c r="I124" s="211"/>
      <c r="J124" s="207"/>
      <c r="K124" s="207"/>
      <c r="L124" s="212"/>
      <c r="M124" s="213"/>
      <c r="N124" s="214"/>
      <c r="O124" s="214"/>
      <c r="P124" s="214"/>
      <c r="Q124" s="214"/>
      <c r="R124" s="214"/>
      <c r="S124" s="214"/>
      <c r="T124" s="215"/>
      <c r="AT124" s="216" t="s">
        <v>147</v>
      </c>
      <c r="AU124" s="216" t="s">
        <v>143</v>
      </c>
      <c r="AV124" s="14" t="s">
        <v>82</v>
      </c>
      <c r="AW124" s="14" t="s">
        <v>4</v>
      </c>
      <c r="AX124" s="14" t="s">
        <v>80</v>
      </c>
      <c r="AY124" s="216" t="s">
        <v>132</v>
      </c>
    </row>
    <row r="125" spans="1:65" s="2" customFormat="1" ht="24.2" customHeight="1">
      <c r="A125" s="38"/>
      <c r="B125" s="39"/>
      <c r="C125" s="177" t="s">
        <v>154</v>
      </c>
      <c r="D125" s="177" t="s">
        <v>137</v>
      </c>
      <c r="E125" s="178" t="s">
        <v>185</v>
      </c>
      <c r="F125" s="179" t="s">
        <v>186</v>
      </c>
      <c r="G125" s="180" t="s">
        <v>140</v>
      </c>
      <c r="H125" s="181">
        <v>1.68</v>
      </c>
      <c r="I125" s="182"/>
      <c r="J125" s="183">
        <f>ROUND(I125*H125,2)</f>
        <v>0</v>
      </c>
      <c r="K125" s="179" t="s">
        <v>141</v>
      </c>
      <c r="L125" s="43"/>
      <c r="M125" s="184" t="s">
        <v>19</v>
      </c>
      <c r="N125" s="185" t="s">
        <v>43</v>
      </c>
      <c r="O125" s="68"/>
      <c r="P125" s="186">
        <f>O125*H125</f>
        <v>0</v>
      </c>
      <c r="Q125" s="186">
        <v>4.3800000000000002E-3</v>
      </c>
      <c r="R125" s="186">
        <f>Q125*H125</f>
        <v>7.3584000000000002E-3</v>
      </c>
      <c r="S125" s="186">
        <v>0</v>
      </c>
      <c r="T125" s="187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88" t="s">
        <v>142</v>
      </c>
      <c r="AT125" s="188" t="s">
        <v>137</v>
      </c>
      <c r="AU125" s="188" t="s">
        <v>143</v>
      </c>
      <c r="AY125" s="21" t="s">
        <v>132</v>
      </c>
      <c r="BE125" s="189">
        <f>IF(N125="základní",J125,0)</f>
        <v>0</v>
      </c>
      <c r="BF125" s="189">
        <f>IF(N125="snížená",J125,0)</f>
        <v>0</v>
      </c>
      <c r="BG125" s="189">
        <f>IF(N125="zákl. přenesená",J125,0)</f>
        <v>0</v>
      </c>
      <c r="BH125" s="189">
        <f>IF(N125="sníž. přenesená",J125,0)</f>
        <v>0</v>
      </c>
      <c r="BI125" s="189">
        <f>IF(N125="nulová",J125,0)</f>
        <v>0</v>
      </c>
      <c r="BJ125" s="21" t="s">
        <v>80</v>
      </c>
      <c r="BK125" s="189">
        <f>ROUND(I125*H125,2)</f>
        <v>0</v>
      </c>
      <c r="BL125" s="21" t="s">
        <v>142</v>
      </c>
      <c r="BM125" s="188" t="s">
        <v>187</v>
      </c>
    </row>
    <row r="126" spans="1:65" s="2" customFormat="1" ht="11.25">
      <c r="A126" s="38"/>
      <c r="B126" s="39"/>
      <c r="C126" s="40"/>
      <c r="D126" s="190" t="s">
        <v>145</v>
      </c>
      <c r="E126" s="40"/>
      <c r="F126" s="191" t="s">
        <v>188</v>
      </c>
      <c r="G126" s="40"/>
      <c r="H126" s="40"/>
      <c r="I126" s="192"/>
      <c r="J126" s="40"/>
      <c r="K126" s="40"/>
      <c r="L126" s="43"/>
      <c r="M126" s="193"/>
      <c r="N126" s="194"/>
      <c r="O126" s="68"/>
      <c r="P126" s="68"/>
      <c r="Q126" s="68"/>
      <c r="R126" s="68"/>
      <c r="S126" s="68"/>
      <c r="T126" s="69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21" t="s">
        <v>145</v>
      </c>
      <c r="AU126" s="21" t="s">
        <v>143</v>
      </c>
    </row>
    <row r="127" spans="1:65" s="13" customFormat="1" ht="11.25">
      <c r="B127" s="195"/>
      <c r="C127" s="196"/>
      <c r="D127" s="197" t="s">
        <v>147</v>
      </c>
      <c r="E127" s="198" t="s">
        <v>19</v>
      </c>
      <c r="F127" s="199" t="s">
        <v>189</v>
      </c>
      <c r="G127" s="196"/>
      <c r="H127" s="198" t="s">
        <v>19</v>
      </c>
      <c r="I127" s="200"/>
      <c r="J127" s="196"/>
      <c r="K127" s="196"/>
      <c r="L127" s="201"/>
      <c r="M127" s="202"/>
      <c r="N127" s="203"/>
      <c r="O127" s="203"/>
      <c r="P127" s="203"/>
      <c r="Q127" s="203"/>
      <c r="R127" s="203"/>
      <c r="S127" s="203"/>
      <c r="T127" s="204"/>
      <c r="AT127" s="205" t="s">
        <v>147</v>
      </c>
      <c r="AU127" s="205" t="s">
        <v>143</v>
      </c>
      <c r="AV127" s="13" t="s">
        <v>80</v>
      </c>
      <c r="AW127" s="13" t="s">
        <v>33</v>
      </c>
      <c r="AX127" s="13" t="s">
        <v>72</v>
      </c>
      <c r="AY127" s="205" t="s">
        <v>132</v>
      </c>
    </row>
    <row r="128" spans="1:65" s="14" customFormat="1" ht="11.25">
      <c r="B128" s="206"/>
      <c r="C128" s="207"/>
      <c r="D128" s="197" t="s">
        <v>147</v>
      </c>
      <c r="E128" s="208" t="s">
        <v>19</v>
      </c>
      <c r="F128" s="209" t="s">
        <v>190</v>
      </c>
      <c r="G128" s="207"/>
      <c r="H128" s="210">
        <v>1.68</v>
      </c>
      <c r="I128" s="211"/>
      <c r="J128" s="207"/>
      <c r="K128" s="207"/>
      <c r="L128" s="212"/>
      <c r="M128" s="213"/>
      <c r="N128" s="214"/>
      <c r="O128" s="214"/>
      <c r="P128" s="214"/>
      <c r="Q128" s="214"/>
      <c r="R128" s="214"/>
      <c r="S128" s="214"/>
      <c r="T128" s="215"/>
      <c r="AT128" s="216" t="s">
        <v>147</v>
      </c>
      <c r="AU128" s="216" t="s">
        <v>143</v>
      </c>
      <c r="AV128" s="14" t="s">
        <v>82</v>
      </c>
      <c r="AW128" s="14" t="s">
        <v>33</v>
      </c>
      <c r="AX128" s="14" t="s">
        <v>72</v>
      </c>
      <c r="AY128" s="216" t="s">
        <v>132</v>
      </c>
    </row>
    <row r="129" spans="1:65" s="15" customFormat="1" ht="11.25">
      <c r="B129" s="217"/>
      <c r="C129" s="218"/>
      <c r="D129" s="197" t="s">
        <v>147</v>
      </c>
      <c r="E129" s="219" t="s">
        <v>19</v>
      </c>
      <c r="F129" s="220" t="s">
        <v>150</v>
      </c>
      <c r="G129" s="218"/>
      <c r="H129" s="221">
        <v>1.68</v>
      </c>
      <c r="I129" s="222"/>
      <c r="J129" s="218"/>
      <c r="K129" s="218"/>
      <c r="L129" s="223"/>
      <c r="M129" s="224"/>
      <c r="N129" s="225"/>
      <c r="O129" s="225"/>
      <c r="P129" s="225"/>
      <c r="Q129" s="225"/>
      <c r="R129" s="225"/>
      <c r="S129" s="225"/>
      <c r="T129" s="226"/>
      <c r="AT129" s="227" t="s">
        <v>147</v>
      </c>
      <c r="AU129" s="227" t="s">
        <v>143</v>
      </c>
      <c r="AV129" s="15" t="s">
        <v>143</v>
      </c>
      <c r="AW129" s="15" t="s">
        <v>33</v>
      </c>
      <c r="AX129" s="15" t="s">
        <v>80</v>
      </c>
      <c r="AY129" s="227" t="s">
        <v>132</v>
      </c>
    </row>
    <row r="130" spans="1:65" s="2" customFormat="1" ht="24.2" customHeight="1">
      <c r="A130" s="38"/>
      <c r="B130" s="39"/>
      <c r="C130" s="177" t="s">
        <v>191</v>
      </c>
      <c r="D130" s="177" t="s">
        <v>137</v>
      </c>
      <c r="E130" s="178" t="s">
        <v>192</v>
      </c>
      <c r="F130" s="179" t="s">
        <v>193</v>
      </c>
      <c r="G130" s="180" t="s">
        <v>194</v>
      </c>
      <c r="H130" s="181">
        <v>2</v>
      </c>
      <c r="I130" s="182"/>
      <c r="J130" s="183">
        <f>ROUND(I130*H130,2)</f>
        <v>0</v>
      </c>
      <c r="K130" s="179" t="s">
        <v>141</v>
      </c>
      <c r="L130" s="43"/>
      <c r="M130" s="184" t="s">
        <v>19</v>
      </c>
      <c r="N130" s="185" t="s">
        <v>43</v>
      </c>
      <c r="O130" s="68"/>
      <c r="P130" s="186">
        <f>O130*H130</f>
        <v>0</v>
      </c>
      <c r="Q130" s="186">
        <v>4.2100000000000002E-3</v>
      </c>
      <c r="R130" s="186">
        <f>Q130*H130</f>
        <v>8.4200000000000004E-3</v>
      </c>
      <c r="S130" s="186">
        <v>0</v>
      </c>
      <c r="T130" s="18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88" t="s">
        <v>142</v>
      </c>
      <c r="AT130" s="188" t="s">
        <v>137</v>
      </c>
      <c r="AU130" s="188" t="s">
        <v>143</v>
      </c>
      <c r="AY130" s="21" t="s">
        <v>132</v>
      </c>
      <c r="BE130" s="189">
        <f>IF(N130="základní",J130,0)</f>
        <v>0</v>
      </c>
      <c r="BF130" s="189">
        <f>IF(N130="snížená",J130,0)</f>
        <v>0</v>
      </c>
      <c r="BG130" s="189">
        <f>IF(N130="zákl. přenesená",J130,0)</f>
        <v>0</v>
      </c>
      <c r="BH130" s="189">
        <f>IF(N130="sníž. přenesená",J130,0)</f>
        <v>0</v>
      </c>
      <c r="BI130" s="189">
        <f>IF(N130="nulová",J130,0)</f>
        <v>0</v>
      </c>
      <c r="BJ130" s="21" t="s">
        <v>80</v>
      </c>
      <c r="BK130" s="189">
        <f>ROUND(I130*H130,2)</f>
        <v>0</v>
      </c>
      <c r="BL130" s="21" t="s">
        <v>142</v>
      </c>
      <c r="BM130" s="188" t="s">
        <v>195</v>
      </c>
    </row>
    <row r="131" spans="1:65" s="2" customFormat="1" ht="11.25">
      <c r="A131" s="38"/>
      <c r="B131" s="39"/>
      <c r="C131" s="40"/>
      <c r="D131" s="190" t="s">
        <v>145</v>
      </c>
      <c r="E131" s="40"/>
      <c r="F131" s="191" t="s">
        <v>196</v>
      </c>
      <c r="G131" s="40"/>
      <c r="H131" s="40"/>
      <c r="I131" s="192"/>
      <c r="J131" s="40"/>
      <c r="K131" s="40"/>
      <c r="L131" s="43"/>
      <c r="M131" s="193"/>
      <c r="N131" s="194"/>
      <c r="O131" s="68"/>
      <c r="P131" s="68"/>
      <c r="Q131" s="68"/>
      <c r="R131" s="68"/>
      <c r="S131" s="68"/>
      <c r="T131" s="69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21" t="s">
        <v>145</v>
      </c>
      <c r="AU131" s="21" t="s">
        <v>143</v>
      </c>
    </row>
    <row r="132" spans="1:65" s="13" customFormat="1" ht="11.25">
      <c r="B132" s="195"/>
      <c r="C132" s="196"/>
      <c r="D132" s="197" t="s">
        <v>147</v>
      </c>
      <c r="E132" s="198" t="s">
        <v>19</v>
      </c>
      <c r="F132" s="199" t="s">
        <v>189</v>
      </c>
      <c r="G132" s="196"/>
      <c r="H132" s="198" t="s">
        <v>19</v>
      </c>
      <c r="I132" s="200"/>
      <c r="J132" s="196"/>
      <c r="K132" s="196"/>
      <c r="L132" s="201"/>
      <c r="M132" s="202"/>
      <c r="N132" s="203"/>
      <c r="O132" s="203"/>
      <c r="P132" s="203"/>
      <c r="Q132" s="203"/>
      <c r="R132" s="203"/>
      <c r="S132" s="203"/>
      <c r="T132" s="204"/>
      <c r="AT132" s="205" t="s">
        <v>147</v>
      </c>
      <c r="AU132" s="205" t="s">
        <v>143</v>
      </c>
      <c r="AV132" s="13" t="s">
        <v>80</v>
      </c>
      <c r="AW132" s="13" t="s">
        <v>33</v>
      </c>
      <c r="AX132" s="13" t="s">
        <v>72</v>
      </c>
      <c r="AY132" s="205" t="s">
        <v>132</v>
      </c>
    </row>
    <row r="133" spans="1:65" s="14" customFormat="1" ht="11.25">
      <c r="B133" s="206"/>
      <c r="C133" s="207"/>
      <c r="D133" s="197" t="s">
        <v>147</v>
      </c>
      <c r="E133" s="208" t="s">
        <v>19</v>
      </c>
      <c r="F133" s="209" t="s">
        <v>197</v>
      </c>
      <c r="G133" s="207"/>
      <c r="H133" s="210">
        <v>2</v>
      </c>
      <c r="I133" s="211"/>
      <c r="J133" s="207"/>
      <c r="K133" s="207"/>
      <c r="L133" s="212"/>
      <c r="M133" s="213"/>
      <c r="N133" s="214"/>
      <c r="O133" s="214"/>
      <c r="P133" s="214"/>
      <c r="Q133" s="214"/>
      <c r="R133" s="214"/>
      <c r="S133" s="214"/>
      <c r="T133" s="215"/>
      <c r="AT133" s="216" t="s">
        <v>147</v>
      </c>
      <c r="AU133" s="216" t="s">
        <v>143</v>
      </c>
      <c r="AV133" s="14" t="s">
        <v>82</v>
      </c>
      <c r="AW133" s="14" t="s">
        <v>33</v>
      </c>
      <c r="AX133" s="14" t="s">
        <v>72</v>
      </c>
      <c r="AY133" s="216" t="s">
        <v>132</v>
      </c>
    </row>
    <row r="134" spans="1:65" s="15" customFormat="1" ht="11.25">
      <c r="B134" s="217"/>
      <c r="C134" s="218"/>
      <c r="D134" s="197" t="s">
        <v>147</v>
      </c>
      <c r="E134" s="219" t="s">
        <v>19</v>
      </c>
      <c r="F134" s="220" t="s">
        <v>150</v>
      </c>
      <c r="G134" s="218"/>
      <c r="H134" s="221">
        <v>2</v>
      </c>
      <c r="I134" s="222"/>
      <c r="J134" s="218"/>
      <c r="K134" s="218"/>
      <c r="L134" s="223"/>
      <c r="M134" s="224"/>
      <c r="N134" s="225"/>
      <c r="O134" s="225"/>
      <c r="P134" s="225"/>
      <c r="Q134" s="225"/>
      <c r="R134" s="225"/>
      <c r="S134" s="225"/>
      <c r="T134" s="226"/>
      <c r="AT134" s="227" t="s">
        <v>147</v>
      </c>
      <c r="AU134" s="227" t="s">
        <v>143</v>
      </c>
      <c r="AV134" s="15" t="s">
        <v>143</v>
      </c>
      <c r="AW134" s="15" t="s">
        <v>33</v>
      </c>
      <c r="AX134" s="15" t="s">
        <v>80</v>
      </c>
      <c r="AY134" s="227" t="s">
        <v>132</v>
      </c>
    </row>
    <row r="135" spans="1:65" s="2" customFormat="1" ht="16.5" customHeight="1">
      <c r="A135" s="38"/>
      <c r="B135" s="39"/>
      <c r="C135" s="177" t="s">
        <v>198</v>
      </c>
      <c r="D135" s="177" t="s">
        <v>137</v>
      </c>
      <c r="E135" s="178" t="s">
        <v>199</v>
      </c>
      <c r="F135" s="179" t="s">
        <v>200</v>
      </c>
      <c r="G135" s="180" t="s">
        <v>140</v>
      </c>
      <c r="H135" s="181">
        <v>1.68</v>
      </c>
      <c r="I135" s="182"/>
      <c r="J135" s="183">
        <f>ROUND(I135*H135,2)</f>
        <v>0</v>
      </c>
      <c r="K135" s="179" t="s">
        <v>141</v>
      </c>
      <c r="L135" s="43"/>
      <c r="M135" s="184" t="s">
        <v>19</v>
      </c>
      <c r="N135" s="185" t="s">
        <v>43</v>
      </c>
      <c r="O135" s="68"/>
      <c r="P135" s="186">
        <f>O135*H135</f>
        <v>0</v>
      </c>
      <c r="Q135" s="186">
        <v>1.3999999999999999E-4</v>
      </c>
      <c r="R135" s="186">
        <f>Q135*H135</f>
        <v>2.3519999999999997E-4</v>
      </c>
      <c r="S135" s="186">
        <v>0</v>
      </c>
      <c r="T135" s="18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88" t="s">
        <v>142</v>
      </c>
      <c r="AT135" s="188" t="s">
        <v>137</v>
      </c>
      <c r="AU135" s="188" t="s">
        <v>143</v>
      </c>
      <c r="AY135" s="21" t="s">
        <v>132</v>
      </c>
      <c r="BE135" s="189">
        <f>IF(N135="základní",J135,0)</f>
        <v>0</v>
      </c>
      <c r="BF135" s="189">
        <f>IF(N135="snížená",J135,0)</f>
        <v>0</v>
      </c>
      <c r="BG135" s="189">
        <f>IF(N135="zákl. přenesená",J135,0)</f>
        <v>0</v>
      </c>
      <c r="BH135" s="189">
        <f>IF(N135="sníž. přenesená",J135,0)</f>
        <v>0</v>
      </c>
      <c r="BI135" s="189">
        <f>IF(N135="nulová",J135,0)</f>
        <v>0</v>
      </c>
      <c r="BJ135" s="21" t="s">
        <v>80</v>
      </c>
      <c r="BK135" s="189">
        <f>ROUND(I135*H135,2)</f>
        <v>0</v>
      </c>
      <c r="BL135" s="21" t="s">
        <v>142</v>
      </c>
      <c r="BM135" s="188" t="s">
        <v>201</v>
      </c>
    </row>
    <row r="136" spans="1:65" s="2" customFormat="1" ht="11.25">
      <c r="A136" s="38"/>
      <c r="B136" s="39"/>
      <c r="C136" s="40"/>
      <c r="D136" s="190" t="s">
        <v>145</v>
      </c>
      <c r="E136" s="40"/>
      <c r="F136" s="191" t="s">
        <v>202</v>
      </c>
      <c r="G136" s="40"/>
      <c r="H136" s="40"/>
      <c r="I136" s="192"/>
      <c r="J136" s="40"/>
      <c r="K136" s="40"/>
      <c r="L136" s="43"/>
      <c r="M136" s="193"/>
      <c r="N136" s="194"/>
      <c r="O136" s="68"/>
      <c r="P136" s="68"/>
      <c r="Q136" s="68"/>
      <c r="R136" s="68"/>
      <c r="S136" s="68"/>
      <c r="T136" s="69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21" t="s">
        <v>145</v>
      </c>
      <c r="AU136" s="21" t="s">
        <v>143</v>
      </c>
    </row>
    <row r="137" spans="1:65" s="13" customFormat="1" ht="11.25">
      <c r="B137" s="195"/>
      <c r="C137" s="196"/>
      <c r="D137" s="197" t="s">
        <v>147</v>
      </c>
      <c r="E137" s="198" t="s">
        <v>19</v>
      </c>
      <c r="F137" s="199" t="s">
        <v>189</v>
      </c>
      <c r="G137" s="196"/>
      <c r="H137" s="198" t="s">
        <v>19</v>
      </c>
      <c r="I137" s="200"/>
      <c r="J137" s="196"/>
      <c r="K137" s="196"/>
      <c r="L137" s="201"/>
      <c r="M137" s="202"/>
      <c r="N137" s="203"/>
      <c r="O137" s="203"/>
      <c r="P137" s="203"/>
      <c r="Q137" s="203"/>
      <c r="R137" s="203"/>
      <c r="S137" s="203"/>
      <c r="T137" s="204"/>
      <c r="AT137" s="205" t="s">
        <v>147</v>
      </c>
      <c r="AU137" s="205" t="s">
        <v>143</v>
      </c>
      <c r="AV137" s="13" t="s">
        <v>80</v>
      </c>
      <c r="AW137" s="13" t="s">
        <v>33</v>
      </c>
      <c r="AX137" s="13" t="s">
        <v>72</v>
      </c>
      <c r="AY137" s="205" t="s">
        <v>132</v>
      </c>
    </row>
    <row r="138" spans="1:65" s="14" customFormat="1" ht="11.25">
      <c r="B138" s="206"/>
      <c r="C138" s="207"/>
      <c r="D138" s="197" t="s">
        <v>147</v>
      </c>
      <c r="E138" s="208" t="s">
        <v>19</v>
      </c>
      <c r="F138" s="209" t="s">
        <v>203</v>
      </c>
      <c r="G138" s="207"/>
      <c r="H138" s="210">
        <v>1.68</v>
      </c>
      <c r="I138" s="211"/>
      <c r="J138" s="207"/>
      <c r="K138" s="207"/>
      <c r="L138" s="212"/>
      <c r="M138" s="213"/>
      <c r="N138" s="214"/>
      <c r="O138" s="214"/>
      <c r="P138" s="214"/>
      <c r="Q138" s="214"/>
      <c r="R138" s="214"/>
      <c r="S138" s="214"/>
      <c r="T138" s="215"/>
      <c r="AT138" s="216" t="s">
        <v>147</v>
      </c>
      <c r="AU138" s="216" t="s">
        <v>143</v>
      </c>
      <c r="AV138" s="14" t="s">
        <v>82</v>
      </c>
      <c r="AW138" s="14" t="s">
        <v>33</v>
      </c>
      <c r="AX138" s="14" t="s">
        <v>72</v>
      </c>
      <c r="AY138" s="216" t="s">
        <v>132</v>
      </c>
    </row>
    <row r="139" spans="1:65" s="15" customFormat="1" ht="11.25">
      <c r="B139" s="217"/>
      <c r="C139" s="218"/>
      <c r="D139" s="197" t="s">
        <v>147</v>
      </c>
      <c r="E139" s="219" t="s">
        <v>19</v>
      </c>
      <c r="F139" s="220" t="s">
        <v>150</v>
      </c>
      <c r="G139" s="218"/>
      <c r="H139" s="221">
        <v>1.68</v>
      </c>
      <c r="I139" s="222"/>
      <c r="J139" s="218"/>
      <c r="K139" s="218"/>
      <c r="L139" s="223"/>
      <c r="M139" s="224"/>
      <c r="N139" s="225"/>
      <c r="O139" s="225"/>
      <c r="P139" s="225"/>
      <c r="Q139" s="225"/>
      <c r="R139" s="225"/>
      <c r="S139" s="225"/>
      <c r="T139" s="226"/>
      <c r="AT139" s="227" t="s">
        <v>147</v>
      </c>
      <c r="AU139" s="227" t="s">
        <v>143</v>
      </c>
      <c r="AV139" s="15" t="s">
        <v>143</v>
      </c>
      <c r="AW139" s="15" t="s">
        <v>33</v>
      </c>
      <c r="AX139" s="15" t="s">
        <v>80</v>
      </c>
      <c r="AY139" s="227" t="s">
        <v>132</v>
      </c>
    </row>
    <row r="140" spans="1:65" s="2" customFormat="1" ht="24.2" customHeight="1">
      <c r="A140" s="38"/>
      <c r="B140" s="39"/>
      <c r="C140" s="177" t="s">
        <v>204</v>
      </c>
      <c r="D140" s="177" t="s">
        <v>137</v>
      </c>
      <c r="E140" s="178" t="s">
        <v>205</v>
      </c>
      <c r="F140" s="179" t="s">
        <v>206</v>
      </c>
      <c r="G140" s="180" t="s">
        <v>169</v>
      </c>
      <c r="H140" s="181">
        <v>19.2</v>
      </c>
      <c r="I140" s="182"/>
      <c r="J140" s="183">
        <f>ROUND(I140*H140,2)</f>
        <v>0</v>
      </c>
      <c r="K140" s="179" t="s">
        <v>141</v>
      </c>
      <c r="L140" s="43"/>
      <c r="M140" s="184" t="s">
        <v>19</v>
      </c>
      <c r="N140" s="185" t="s">
        <v>43</v>
      </c>
      <c r="O140" s="68"/>
      <c r="P140" s="186">
        <f>O140*H140</f>
        <v>0</v>
      </c>
      <c r="Q140" s="186">
        <v>0</v>
      </c>
      <c r="R140" s="186">
        <f>Q140*H140</f>
        <v>0</v>
      </c>
      <c r="S140" s="186">
        <v>0</v>
      </c>
      <c r="T140" s="18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88" t="s">
        <v>142</v>
      </c>
      <c r="AT140" s="188" t="s">
        <v>137</v>
      </c>
      <c r="AU140" s="188" t="s">
        <v>143</v>
      </c>
      <c r="AY140" s="21" t="s">
        <v>132</v>
      </c>
      <c r="BE140" s="189">
        <f>IF(N140="základní",J140,0)</f>
        <v>0</v>
      </c>
      <c r="BF140" s="189">
        <f>IF(N140="snížená",J140,0)</f>
        <v>0</v>
      </c>
      <c r="BG140" s="189">
        <f>IF(N140="zákl. přenesená",J140,0)</f>
        <v>0</v>
      </c>
      <c r="BH140" s="189">
        <f>IF(N140="sníž. přenesená",J140,0)</f>
        <v>0</v>
      </c>
      <c r="BI140" s="189">
        <f>IF(N140="nulová",J140,0)</f>
        <v>0</v>
      </c>
      <c r="BJ140" s="21" t="s">
        <v>80</v>
      </c>
      <c r="BK140" s="189">
        <f>ROUND(I140*H140,2)</f>
        <v>0</v>
      </c>
      <c r="BL140" s="21" t="s">
        <v>142</v>
      </c>
      <c r="BM140" s="188" t="s">
        <v>207</v>
      </c>
    </row>
    <row r="141" spans="1:65" s="2" customFormat="1" ht="11.25">
      <c r="A141" s="38"/>
      <c r="B141" s="39"/>
      <c r="C141" s="40"/>
      <c r="D141" s="190" t="s">
        <v>145</v>
      </c>
      <c r="E141" s="40"/>
      <c r="F141" s="191" t="s">
        <v>208</v>
      </c>
      <c r="G141" s="40"/>
      <c r="H141" s="40"/>
      <c r="I141" s="192"/>
      <c r="J141" s="40"/>
      <c r="K141" s="40"/>
      <c r="L141" s="43"/>
      <c r="M141" s="193"/>
      <c r="N141" s="194"/>
      <c r="O141" s="68"/>
      <c r="P141" s="68"/>
      <c r="Q141" s="68"/>
      <c r="R141" s="68"/>
      <c r="S141" s="68"/>
      <c r="T141" s="69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21" t="s">
        <v>145</v>
      </c>
      <c r="AU141" s="21" t="s">
        <v>143</v>
      </c>
    </row>
    <row r="142" spans="1:65" s="13" customFormat="1" ht="11.25">
      <c r="B142" s="195"/>
      <c r="C142" s="196"/>
      <c r="D142" s="197" t="s">
        <v>147</v>
      </c>
      <c r="E142" s="198" t="s">
        <v>19</v>
      </c>
      <c r="F142" s="199" t="s">
        <v>209</v>
      </c>
      <c r="G142" s="196"/>
      <c r="H142" s="198" t="s">
        <v>19</v>
      </c>
      <c r="I142" s="200"/>
      <c r="J142" s="196"/>
      <c r="K142" s="196"/>
      <c r="L142" s="201"/>
      <c r="M142" s="202"/>
      <c r="N142" s="203"/>
      <c r="O142" s="203"/>
      <c r="P142" s="203"/>
      <c r="Q142" s="203"/>
      <c r="R142" s="203"/>
      <c r="S142" s="203"/>
      <c r="T142" s="204"/>
      <c r="AT142" s="205" t="s">
        <v>147</v>
      </c>
      <c r="AU142" s="205" t="s">
        <v>143</v>
      </c>
      <c r="AV142" s="13" t="s">
        <v>80</v>
      </c>
      <c r="AW142" s="13" t="s">
        <v>33</v>
      </c>
      <c r="AX142" s="13" t="s">
        <v>72</v>
      </c>
      <c r="AY142" s="205" t="s">
        <v>132</v>
      </c>
    </row>
    <row r="143" spans="1:65" s="14" customFormat="1" ht="11.25">
      <c r="B143" s="206"/>
      <c r="C143" s="207"/>
      <c r="D143" s="197" t="s">
        <v>147</v>
      </c>
      <c r="E143" s="208" t="s">
        <v>19</v>
      </c>
      <c r="F143" s="209" t="s">
        <v>210</v>
      </c>
      <c r="G143" s="207"/>
      <c r="H143" s="210">
        <v>19.2</v>
      </c>
      <c r="I143" s="211"/>
      <c r="J143" s="207"/>
      <c r="K143" s="207"/>
      <c r="L143" s="212"/>
      <c r="M143" s="213"/>
      <c r="N143" s="214"/>
      <c r="O143" s="214"/>
      <c r="P143" s="214"/>
      <c r="Q143" s="214"/>
      <c r="R143" s="214"/>
      <c r="S143" s="214"/>
      <c r="T143" s="215"/>
      <c r="AT143" s="216" t="s">
        <v>147</v>
      </c>
      <c r="AU143" s="216" t="s">
        <v>143</v>
      </c>
      <c r="AV143" s="14" t="s">
        <v>82</v>
      </c>
      <c r="AW143" s="14" t="s">
        <v>33</v>
      </c>
      <c r="AX143" s="14" t="s">
        <v>72</v>
      </c>
      <c r="AY143" s="216" t="s">
        <v>132</v>
      </c>
    </row>
    <row r="144" spans="1:65" s="15" customFormat="1" ht="11.25">
      <c r="B144" s="217"/>
      <c r="C144" s="218"/>
      <c r="D144" s="197" t="s">
        <v>147</v>
      </c>
      <c r="E144" s="219" t="s">
        <v>19</v>
      </c>
      <c r="F144" s="220" t="s">
        <v>150</v>
      </c>
      <c r="G144" s="218"/>
      <c r="H144" s="221">
        <v>19.2</v>
      </c>
      <c r="I144" s="222"/>
      <c r="J144" s="218"/>
      <c r="K144" s="218"/>
      <c r="L144" s="223"/>
      <c r="M144" s="224"/>
      <c r="N144" s="225"/>
      <c r="O144" s="225"/>
      <c r="P144" s="225"/>
      <c r="Q144" s="225"/>
      <c r="R144" s="225"/>
      <c r="S144" s="225"/>
      <c r="T144" s="226"/>
      <c r="AT144" s="227" t="s">
        <v>147</v>
      </c>
      <c r="AU144" s="227" t="s">
        <v>143</v>
      </c>
      <c r="AV144" s="15" t="s">
        <v>143</v>
      </c>
      <c r="AW144" s="15" t="s">
        <v>33</v>
      </c>
      <c r="AX144" s="15" t="s">
        <v>80</v>
      </c>
      <c r="AY144" s="227" t="s">
        <v>132</v>
      </c>
    </row>
    <row r="145" spans="1:65" s="2" customFormat="1" ht="16.5" customHeight="1">
      <c r="A145" s="38"/>
      <c r="B145" s="39"/>
      <c r="C145" s="177" t="s">
        <v>211</v>
      </c>
      <c r="D145" s="177" t="s">
        <v>137</v>
      </c>
      <c r="E145" s="178" t="s">
        <v>212</v>
      </c>
      <c r="F145" s="179" t="s">
        <v>213</v>
      </c>
      <c r="G145" s="180" t="s">
        <v>169</v>
      </c>
      <c r="H145" s="181">
        <v>20</v>
      </c>
      <c r="I145" s="182"/>
      <c r="J145" s="183">
        <f>ROUND(I145*H145,2)</f>
        <v>0</v>
      </c>
      <c r="K145" s="179" t="s">
        <v>141</v>
      </c>
      <c r="L145" s="43"/>
      <c r="M145" s="184" t="s">
        <v>19</v>
      </c>
      <c r="N145" s="185" t="s">
        <v>43</v>
      </c>
      <c r="O145" s="68"/>
      <c r="P145" s="186">
        <f>O145*H145</f>
        <v>0</v>
      </c>
      <c r="Q145" s="186">
        <v>1.5E-3</v>
      </c>
      <c r="R145" s="186">
        <f>Q145*H145</f>
        <v>0.03</v>
      </c>
      <c r="S145" s="186">
        <v>0</v>
      </c>
      <c r="T145" s="18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88" t="s">
        <v>142</v>
      </c>
      <c r="AT145" s="188" t="s">
        <v>137</v>
      </c>
      <c r="AU145" s="188" t="s">
        <v>143</v>
      </c>
      <c r="AY145" s="21" t="s">
        <v>132</v>
      </c>
      <c r="BE145" s="189">
        <f>IF(N145="základní",J145,0)</f>
        <v>0</v>
      </c>
      <c r="BF145" s="189">
        <f>IF(N145="snížená",J145,0)</f>
        <v>0</v>
      </c>
      <c r="BG145" s="189">
        <f>IF(N145="zákl. přenesená",J145,0)</f>
        <v>0</v>
      </c>
      <c r="BH145" s="189">
        <f>IF(N145="sníž. přenesená",J145,0)</f>
        <v>0</v>
      </c>
      <c r="BI145" s="189">
        <f>IF(N145="nulová",J145,0)</f>
        <v>0</v>
      </c>
      <c r="BJ145" s="21" t="s">
        <v>80</v>
      </c>
      <c r="BK145" s="189">
        <f>ROUND(I145*H145,2)</f>
        <v>0</v>
      </c>
      <c r="BL145" s="21" t="s">
        <v>142</v>
      </c>
      <c r="BM145" s="188" t="s">
        <v>214</v>
      </c>
    </row>
    <row r="146" spans="1:65" s="2" customFormat="1" ht="11.25">
      <c r="A146" s="38"/>
      <c r="B146" s="39"/>
      <c r="C146" s="40"/>
      <c r="D146" s="190" t="s">
        <v>145</v>
      </c>
      <c r="E146" s="40"/>
      <c r="F146" s="191" t="s">
        <v>215</v>
      </c>
      <c r="G146" s="40"/>
      <c r="H146" s="40"/>
      <c r="I146" s="192"/>
      <c r="J146" s="40"/>
      <c r="K146" s="40"/>
      <c r="L146" s="43"/>
      <c r="M146" s="193"/>
      <c r="N146" s="194"/>
      <c r="O146" s="68"/>
      <c r="P146" s="68"/>
      <c r="Q146" s="68"/>
      <c r="R146" s="68"/>
      <c r="S146" s="68"/>
      <c r="T146" s="69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21" t="s">
        <v>145</v>
      </c>
      <c r="AU146" s="21" t="s">
        <v>143</v>
      </c>
    </row>
    <row r="147" spans="1:65" s="13" customFormat="1" ht="11.25">
      <c r="B147" s="195"/>
      <c r="C147" s="196"/>
      <c r="D147" s="197" t="s">
        <v>147</v>
      </c>
      <c r="E147" s="198" t="s">
        <v>19</v>
      </c>
      <c r="F147" s="199" t="s">
        <v>216</v>
      </c>
      <c r="G147" s="196"/>
      <c r="H147" s="198" t="s">
        <v>19</v>
      </c>
      <c r="I147" s="200"/>
      <c r="J147" s="196"/>
      <c r="K147" s="196"/>
      <c r="L147" s="201"/>
      <c r="M147" s="202"/>
      <c r="N147" s="203"/>
      <c r="O147" s="203"/>
      <c r="P147" s="203"/>
      <c r="Q147" s="203"/>
      <c r="R147" s="203"/>
      <c r="S147" s="203"/>
      <c r="T147" s="204"/>
      <c r="AT147" s="205" t="s">
        <v>147</v>
      </c>
      <c r="AU147" s="205" t="s">
        <v>143</v>
      </c>
      <c r="AV147" s="13" t="s">
        <v>80</v>
      </c>
      <c r="AW147" s="13" t="s">
        <v>33</v>
      </c>
      <c r="AX147" s="13" t="s">
        <v>72</v>
      </c>
      <c r="AY147" s="205" t="s">
        <v>132</v>
      </c>
    </row>
    <row r="148" spans="1:65" s="14" customFormat="1" ht="11.25">
      <c r="B148" s="206"/>
      <c r="C148" s="207"/>
      <c r="D148" s="197" t="s">
        <v>147</v>
      </c>
      <c r="E148" s="208" t="s">
        <v>19</v>
      </c>
      <c r="F148" s="209" t="s">
        <v>217</v>
      </c>
      <c r="G148" s="207"/>
      <c r="H148" s="210">
        <v>20</v>
      </c>
      <c r="I148" s="211"/>
      <c r="J148" s="207"/>
      <c r="K148" s="207"/>
      <c r="L148" s="212"/>
      <c r="M148" s="213"/>
      <c r="N148" s="214"/>
      <c r="O148" s="214"/>
      <c r="P148" s="214"/>
      <c r="Q148" s="214"/>
      <c r="R148" s="214"/>
      <c r="S148" s="214"/>
      <c r="T148" s="215"/>
      <c r="AT148" s="216" t="s">
        <v>147</v>
      </c>
      <c r="AU148" s="216" t="s">
        <v>143</v>
      </c>
      <c r="AV148" s="14" t="s">
        <v>82</v>
      </c>
      <c r="AW148" s="14" t="s">
        <v>33</v>
      </c>
      <c r="AX148" s="14" t="s">
        <v>72</v>
      </c>
      <c r="AY148" s="216" t="s">
        <v>132</v>
      </c>
    </row>
    <row r="149" spans="1:65" s="15" customFormat="1" ht="11.25">
      <c r="B149" s="217"/>
      <c r="C149" s="218"/>
      <c r="D149" s="197" t="s">
        <v>147</v>
      </c>
      <c r="E149" s="219" t="s">
        <v>19</v>
      </c>
      <c r="F149" s="220" t="s">
        <v>150</v>
      </c>
      <c r="G149" s="218"/>
      <c r="H149" s="221">
        <v>20</v>
      </c>
      <c r="I149" s="222"/>
      <c r="J149" s="218"/>
      <c r="K149" s="218"/>
      <c r="L149" s="223"/>
      <c r="M149" s="224"/>
      <c r="N149" s="225"/>
      <c r="O149" s="225"/>
      <c r="P149" s="225"/>
      <c r="Q149" s="225"/>
      <c r="R149" s="225"/>
      <c r="S149" s="225"/>
      <c r="T149" s="226"/>
      <c r="AT149" s="227" t="s">
        <v>147</v>
      </c>
      <c r="AU149" s="227" t="s">
        <v>143</v>
      </c>
      <c r="AV149" s="15" t="s">
        <v>143</v>
      </c>
      <c r="AW149" s="15" t="s">
        <v>33</v>
      </c>
      <c r="AX149" s="15" t="s">
        <v>80</v>
      </c>
      <c r="AY149" s="227" t="s">
        <v>132</v>
      </c>
    </row>
    <row r="150" spans="1:65" s="12" customFormat="1" ht="22.9" customHeight="1">
      <c r="B150" s="161"/>
      <c r="C150" s="162"/>
      <c r="D150" s="163" t="s">
        <v>71</v>
      </c>
      <c r="E150" s="175" t="s">
        <v>191</v>
      </c>
      <c r="F150" s="175" t="s">
        <v>218</v>
      </c>
      <c r="G150" s="162"/>
      <c r="H150" s="162"/>
      <c r="I150" s="165"/>
      <c r="J150" s="176">
        <f>BK150</f>
        <v>0</v>
      </c>
      <c r="K150" s="162"/>
      <c r="L150" s="167"/>
      <c r="M150" s="168"/>
      <c r="N150" s="169"/>
      <c r="O150" s="169"/>
      <c r="P150" s="170">
        <f>P151+P166+P170</f>
        <v>0</v>
      </c>
      <c r="Q150" s="169"/>
      <c r="R150" s="170">
        <f>R151+R166+R170</f>
        <v>1.6E-2</v>
      </c>
      <c r="S150" s="169"/>
      <c r="T150" s="171">
        <f>T151+T166+T170</f>
        <v>57.454854999999995</v>
      </c>
      <c r="AR150" s="172" t="s">
        <v>80</v>
      </c>
      <c r="AT150" s="173" t="s">
        <v>71</v>
      </c>
      <c r="AU150" s="173" t="s">
        <v>80</v>
      </c>
      <c r="AY150" s="172" t="s">
        <v>132</v>
      </c>
      <c r="BK150" s="174">
        <f>BK151+BK166+BK170</f>
        <v>0</v>
      </c>
    </row>
    <row r="151" spans="1:65" s="12" customFormat="1" ht="20.85" customHeight="1">
      <c r="B151" s="161"/>
      <c r="C151" s="162"/>
      <c r="D151" s="163" t="s">
        <v>71</v>
      </c>
      <c r="E151" s="175" t="s">
        <v>219</v>
      </c>
      <c r="F151" s="175" t="s">
        <v>220</v>
      </c>
      <c r="G151" s="162"/>
      <c r="H151" s="162"/>
      <c r="I151" s="165"/>
      <c r="J151" s="176">
        <f>BK151</f>
        <v>0</v>
      </c>
      <c r="K151" s="162"/>
      <c r="L151" s="167"/>
      <c r="M151" s="168"/>
      <c r="N151" s="169"/>
      <c r="O151" s="169"/>
      <c r="P151" s="170">
        <f>SUM(P152:P165)</f>
        <v>0</v>
      </c>
      <c r="Q151" s="169"/>
      <c r="R151" s="170">
        <f>SUM(R152:R165)</f>
        <v>0</v>
      </c>
      <c r="S151" s="169"/>
      <c r="T151" s="171">
        <f>SUM(T152:T165)</f>
        <v>0</v>
      </c>
      <c r="AR151" s="172" t="s">
        <v>80</v>
      </c>
      <c r="AT151" s="173" t="s">
        <v>71</v>
      </c>
      <c r="AU151" s="173" t="s">
        <v>82</v>
      </c>
      <c r="AY151" s="172" t="s">
        <v>132</v>
      </c>
      <c r="BK151" s="174">
        <f>SUM(BK152:BK165)</f>
        <v>0</v>
      </c>
    </row>
    <row r="152" spans="1:65" s="2" customFormat="1" ht="33" customHeight="1">
      <c r="A152" s="38"/>
      <c r="B152" s="39"/>
      <c r="C152" s="177" t="s">
        <v>221</v>
      </c>
      <c r="D152" s="177" t="s">
        <v>137</v>
      </c>
      <c r="E152" s="178" t="s">
        <v>222</v>
      </c>
      <c r="F152" s="179" t="s">
        <v>223</v>
      </c>
      <c r="G152" s="180" t="s">
        <v>140</v>
      </c>
      <c r="H152" s="181">
        <v>268.8</v>
      </c>
      <c r="I152" s="182"/>
      <c r="J152" s="183">
        <f>ROUND(I152*H152,2)</f>
        <v>0</v>
      </c>
      <c r="K152" s="179" t="s">
        <v>19</v>
      </c>
      <c r="L152" s="43"/>
      <c r="M152" s="184" t="s">
        <v>19</v>
      </c>
      <c r="N152" s="185" t="s">
        <v>43</v>
      </c>
      <c r="O152" s="68"/>
      <c r="P152" s="186">
        <f>O152*H152</f>
        <v>0</v>
      </c>
      <c r="Q152" s="186">
        <v>0</v>
      </c>
      <c r="R152" s="186">
        <f>Q152*H152</f>
        <v>0</v>
      </c>
      <c r="S152" s="186">
        <v>0</v>
      </c>
      <c r="T152" s="18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88" t="s">
        <v>142</v>
      </c>
      <c r="AT152" s="188" t="s">
        <v>137</v>
      </c>
      <c r="AU152" s="188" t="s">
        <v>143</v>
      </c>
      <c r="AY152" s="21" t="s">
        <v>132</v>
      </c>
      <c r="BE152" s="189">
        <f>IF(N152="základní",J152,0)</f>
        <v>0</v>
      </c>
      <c r="BF152" s="189">
        <f>IF(N152="snížená",J152,0)</f>
        <v>0</v>
      </c>
      <c r="BG152" s="189">
        <f>IF(N152="zákl. přenesená",J152,0)</f>
        <v>0</v>
      </c>
      <c r="BH152" s="189">
        <f>IF(N152="sníž. přenesená",J152,0)</f>
        <v>0</v>
      </c>
      <c r="BI152" s="189">
        <f>IF(N152="nulová",J152,0)</f>
        <v>0</v>
      </c>
      <c r="BJ152" s="21" t="s">
        <v>80</v>
      </c>
      <c r="BK152" s="189">
        <f>ROUND(I152*H152,2)</f>
        <v>0</v>
      </c>
      <c r="BL152" s="21" t="s">
        <v>142</v>
      </c>
      <c r="BM152" s="188" t="s">
        <v>224</v>
      </c>
    </row>
    <row r="153" spans="1:65" s="13" customFormat="1" ht="11.25">
      <c r="B153" s="195"/>
      <c r="C153" s="196"/>
      <c r="D153" s="197" t="s">
        <v>147</v>
      </c>
      <c r="E153" s="198" t="s">
        <v>19</v>
      </c>
      <c r="F153" s="199" t="s">
        <v>225</v>
      </c>
      <c r="G153" s="196"/>
      <c r="H153" s="198" t="s">
        <v>19</v>
      </c>
      <c r="I153" s="200"/>
      <c r="J153" s="196"/>
      <c r="K153" s="196"/>
      <c r="L153" s="201"/>
      <c r="M153" s="202"/>
      <c r="N153" s="203"/>
      <c r="O153" s="203"/>
      <c r="P153" s="203"/>
      <c r="Q153" s="203"/>
      <c r="R153" s="203"/>
      <c r="S153" s="203"/>
      <c r="T153" s="204"/>
      <c r="AT153" s="205" t="s">
        <v>147</v>
      </c>
      <c r="AU153" s="205" t="s">
        <v>143</v>
      </c>
      <c r="AV153" s="13" t="s">
        <v>80</v>
      </c>
      <c r="AW153" s="13" t="s">
        <v>33</v>
      </c>
      <c r="AX153" s="13" t="s">
        <v>72</v>
      </c>
      <c r="AY153" s="205" t="s">
        <v>132</v>
      </c>
    </row>
    <row r="154" spans="1:65" s="14" customFormat="1" ht="11.25">
      <c r="B154" s="206"/>
      <c r="C154" s="207"/>
      <c r="D154" s="197" t="s">
        <v>147</v>
      </c>
      <c r="E154" s="208" t="s">
        <v>19</v>
      </c>
      <c r="F154" s="209" t="s">
        <v>226</v>
      </c>
      <c r="G154" s="207"/>
      <c r="H154" s="210">
        <v>268.8</v>
      </c>
      <c r="I154" s="211"/>
      <c r="J154" s="207"/>
      <c r="K154" s="207"/>
      <c r="L154" s="212"/>
      <c r="M154" s="213"/>
      <c r="N154" s="214"/>
      <c r="O154" s="214"/>
      <c r="P154" s="214"/>
      <c r="Q154" s="214"/>
      <c r="R154" s="214"/>
      <c r="S154" s="214"/>
      <c r="T154" s="215"/>
      <c r="AT154" s="216" t="s">
        <v>147</v>
      </c>
      <c r="AU154" s="216" t="s">
        <v>143</v>
      </c>
      <c r="AV154" s="14" t="s">
        <v>82</v>
      </c>
      <c r="AW154" s="14" t="s">
        <v>33</v>
      </c>
      <c r="AX154" s="14" t="s">
        <v>72</v>
      </c>
      <c r="AY154" s="216" t="s">
        <v>132</v>
      </c>
    </row>
    <row r="155" spans="1:65" s="15" customFormat="1" ht="11.25">
      <c r="B155" s="217"/>
      <c r="C155" s="218"/>
      <c r="D155" s="197" t="s">
        <v>147</v>
      </c>
      <c r="E155" s="219" t="s">
        <v>19</v>
      </c>
      <c r="F155" s="220" t="s">
        <v>150</v>
      </c>
      <c r="G155" s="218"/>
      <c r="H155" s="221">
        <v>268.8</v>
      </c>
      <c r="I155" s="222"/>
      <c r="J155" s="218"/>
      <c r="K155" s="218"/>
      <c r="L155" s="223"/>
      <c r="M155" s="224"/>
      <c r="N155" s="225"/>
      <c r="O155" s="225"/>
      <c r="P155" s="225"/>
      <c r="Q155" s="225"/>
      <c r="R155" s="225"/>
      <c r="S155" s="225"/>
      <c r="T155" s="226"/>
      <c r="AT155" s="227" t="s">
        <v>147</v>
      </c>
      <c r="AU155" s="227" t="s">
        <v>143</v>
      </c>
      <c r="AV155" s="15" t="s">
        <v>143</v>
      </c>
      <c r="AW155" s="15" t="s">
        <v>33</v>
      </c>
      <c r="AX155" s="15" t="s">
        <v>80</v>
      </c>
      <c r="AY155" s="227" t="s">
        <v>132</v>
      </c>
    </row>
    <row r="156" spans="1:65" s="2" customFormat="1" ht="16.5" customHeight="1">
      <c r="A156" s="38"/>
      <c r="B156" s="39"/>
      <c r="C156" s="177" t="s">
        <v>227</v>
      </c>
      <c r="D156" s="177" t="s">
        <v>137</v>
      </c>
      <c r="E156" s="178" t="s">
        <v>228</v>
      </c>
      <c r="F156" s="179" t="s">
        <v>229</v>
      </c>
      <c r="G156" s="180" t="s">
        <v>230</v>
      </c>
      <c r="H156" s="181">
        <v>6</v>
      </c>
      <c r="I156" s="182"/>
      <c r="J156" s="183">
        <f>ROUND(I156*H156,2)</f>
        <v>0</v>
      </c>
      <c r="K156" s="179" t="s">
        <v>141</v>
      </c>
      <c r="L156" s="43"/>
      <c r="M156" s="184" t="s">
        <v>19</v>
      </c>
      <c r="N156" s="185" t="s">
        <v>43</v>
      </c>
      <c r="O156" s="68"/>
      <c r="P156" s="186">
        <f>O156*H156</f>
        <v>0</v>
      </c>
      <c r="Q156" s="186">
        <v>0</v>
      </c>
      <c r="R156" s="186">
        <f>Q156*H156</f>
        <v>0</v>
      </c>
      <c r="S156" s="186">
        <v>0</v>
      </c>
      <c r="T156" s="18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88" t="s">
        <v>142</v>
      </c>
      <c r="AT156" s="188" t="s">
        <v>137</v>
      </c>
      <c r="AU156" s="188" t="s">
        <v>143</v>
      </c>
      <c r="AY156" s="21" t="s">
        <v>132</v>
      </c>
      <c r="BE156" s="189">
        <f>IF(N156="základní",J156,0)</f>
        <v>0</v>
      </c>
      <c r="BF156" s="189">
        <f>IF(N156="snížená",J156,0)</f>
        <v>0</v>
      </c>
      <c r="BG156" s="189">
        <f>IF(N156="zákl. přenesená",J156,0)</f>
        <v>0</v>
      </c>
      <c r="BH156" s="189">
        <f>IF(N156="sníž. přenesená",J156,0)</f>
        <v>0</v>
      </c>
      <c r="BI156" s="189">
        <f>IF(N156="nulová",J156,0)</f>
        <v>0</v>
      </c>
      <c r="BJ156" s="21" t="s">
        <v>80</v>
      </c>
      <c r="BK156" s="189">
        <f>ROUND(I156*H156,2)</f>
        <v>0</v>
      </c>
      <c r="BL156" s="21" t="s">
        <v>142</v>
      </c>
      <c r="BM156" s="188" t="s">
        <v>231</v>
      </c>
    </row>
    <row r="157" spans="1:65" s="2" customFormat="1" ht="11.25">
      <c r="A157" s="38"/>
      <c r="B157" s="39"/>
      <c r="C157" s="40"/>
      <c r="D157" s="190" t="s">
        <v>145</v>
      </c>
      <c r="E157" s="40"/>
      <c r="F157" s="191" t="s">
        <v>232</v>
      </c>
      <c r="G157" s="40"/>
      <c r="H157" s="40"/>
      <c r="I157" s="192"/>
      <c r="J157" s="40"/>
      <c r="K157" s="40"/>
      <c r="L157" s="43"/>
      <c r="M157" s="193"/>
      <c r="N157" s="194"/>
      <c r="O157" s="68"/>
      <c r="P157" s="68"/>
      <c r="Q157" s="68"/>
      <c r="R157" s="68"/>
      <c r="S157" s="68"/>
      <c r="T157" s="69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21" t="s">
        <v>145</v>
      </c>
      <c r="AU157" s="21" t="s">
        <v>143</v>
      </c>
    </row>
    <row r="158" spans="1:65" s="14" customFormat="1" ht="11.25">
      <c r="B158" s="206"/>
      <c r="C158" s="207"/>
      <c r="D158" s="197" t="s">
        <v>147</v>
      </c>
      <c r="E158" s="208" t="s">
        <v>19</v>
      </c>
      <c r="F158" s="209" t="s">
        <v>233</v>
      </c>
      <c r="G158" s="207"/>
      <c r="H158" s="210">
        <v>6</v>
      </c>
      <c r="I158" s="211"/>
      <c r="J158" s="207"/>
      <c r="K158" s="207"/>
      <c r="L158" s="212"/>
      <c r="M158" s="213"/>
      <c r="N158" s="214"/>
      <c r="O158" s="214"/>
      <c r="P158" s="214"/>
      <c r="Q158" s="214"/>
      <c r="R158" s="214"/>
      <c r="S158" s="214"/>
      <c r="T158" s="215"/>
      <c r="AT158" s="216" t="s">
        <v>147</v>
      </c>
      <c r="AU158" s="216" t="s">
        <v>143</v>
      </c>
      <c r="AV158" s="14" t="s">
        <v>82</v>
      </c>
      <c r="AW158" s="14" t="s">
        <v>33</v>
      </c>
      <c r="AX158" s="14" t="s">
        <v>72</v>
      </c>
      <c r="AY158" s="216" t="s">
        <v>132</v>
      </c>
    </row>
    <row r="159" spans="1:65" s="15" customFormat="1" ht="11.25">
      <c r="B159" s="217"/>
      <c r="C159" s="218"/>
      <c r="D159" s="197" t="s">
        <v>147</v>
      </c>
      <c r="E159" s="219" t="s">
        <v>19</v>
      </c>
      <c r="F159" s="220" t="s">
        <v>150</v>
      </c>
      <c r="G159" s="218"/>
      <c r="H159" s="221">
        <v>6</v>
      </c>
      <c r="I159" s="222"/>
      <c r="J159" s="218"/>
      <c r="K159" s="218"/>
      <c r="L159" s="223"/>
      <c r="M159" s="224"/>
      <c r="N159" s="225"/>
      <c r="O159" s="225"/>
      <c r="P159" s="225"/>
      <c r="Q159" s="225"/>
      <c r="R159" s="225"/>
      <c r="S159" s="225"/>
      <c r="T159" s="226"/>
      <c r="AT159" s="227" t="s">
        <v>147</v>
      </c>
      <c r="AU159" s="227" t="s">
        <v>143</v>
      </c>
      <c r="AV159" s="15" t="s">
        <v>143</v>
      </c>
      <c r="AW159" s="15" t="s">
        <v>33</v>
      </c>
      <c r="AX159" s="15" t="s">
        <v>80</v>
      </c>
      <c r="AY159" s="227" t="s">
        <v>132</v>
      </c>
    </row>
    <row r="160" spans="1:65" s="2" customFormat="1" ht="21.75" customHeight="1">
      <c r="A160" s="38"/>
      <c r="B160" s="39"/>
      <c r="C160" s="177" t="s">
        <v>8</v>
      </c>
      <c r="D160" s="177" t="s">
        <v>137</v>
      </c>
      <c r="E160" s="178" t="s">
        <v>234</v>
      </c>
      <c r="F160" s="179" t="s">
        <v>235</v>
      </c>
      <c r="G160" s="180" t="s">
        <v>230</v>
      </c>
      <c r="H160" s="181">
        <v>180</v>
      </c>
      <c r="I160" s="182"/>
      <c r="J160" s="183">
        <f>ROUND(I160*H160,2)</f>
        <v>0</v>
      </c>
      <c r="K160" s="179" t="s">
        <v>141</v>
      </c>
      <c r="L160" s="43"/>
      <c r="M160" s="184" t="s">
        <v>19</v>
      </c>
      <c r="N160" s="185" t="s">
        <v>43</v>
      </c>
      <c r="O160" s="68"/>
      <c r="P160" s="186">
        <f>O160*H160</f>
        <v>0</v>
      </c>
      <c r="Q160" s="186">
        <v>0</v>
      </c>
      <c r="R160" s="186">
        <f>Q160*H160</f>
        <v>0</v>
      </c>
      <c r="S160" s="186">
        <v>0</v>
      </c>
      <c r="T160" s="18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88" t="s">
        <v>142</v>
      </c>
      <c r="AT160" s="188" t="s">
        <v>137</v>
      </c>
      <c r="AU160" s="188" t="s">
        <v>143</v>
      </c>
      <c r="AY160" s="21" t="s">
        <v>132</v>
      </c>
      <c r="BE160" s="189">
        <f>IF(N160="základní",J160,0)</f>
        <v>0</v>
      </c>
      <c r="BF160" s="189">
        <f>IF(N160="snížená",J160,0)</f>
        <v>0</v>
      </c>
      <c r="BG160" s="189">
        <f>IF(N160="zákl. přenesená",J160,0)</f>
        <v>0</v>
      </c>
      <c r="BH160" s="189">
        <f>IF(N160="sníž. přenesená",J160,0)</f>
        <v>0</v>
      </c>
      <c r="BI160" s="189">
        <f>IF(N160="nulová",J160,0)</f>
        <v>0</v>
      </c>
      <c r="BJ160" s="21" t="s">
        <v>80</v>
      </c>
      <c r="BK160" s="189">
        <f>ROUND(I160*H160,2)</f>
        <v>0</v>
      </c>
      <c r="BL160" s="21" t="s">
        <v>142</v>
      </c>
      <c r="BM160" s="188" t="s">
        <v>236</v>
      </c>
    </row>
    <row r="161" spans="1:65" s="2" customFormat="1" ht="11.25">
      <c r="A161" s="38"/>
      <c r="B161" s="39"/>
      <c r="C161" s="40"/>
      <c r="D161" s="190" t="s">
        <v>145</v>
      </c>
      <c r="E161" s="40"/>
      <c r="F161" s="191" t="s">
        <v>237</v>
      </c>
      <c r="G161" s="40"/>
      <c r="H161" s="40"/>
      <c r="I161" s="192"/>
      <c r="J161" s="40"/>
      <c r="K161" s="40"/>
      <c r="L161" s="43"/>
      <c r="M161" s="193"/>
      <c r="N161" s="194"/>
      <c r="O161" s="68"/>
      <c r="P161" s="68"/>
      <c r="Q161" s="68"/>
      <c r="R161" s="68"/>
      <c r="S161" s="68"/>
      <c r="T161" s="69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21" t="s">
        <v>145</v>
      </c>
      <c r="AU161" s="21" t="s">
        <v>143</v>
      </c>
    </row>
    <row r="162" spans="1:65" s="14" customFormat="1" ht="11.25">
      <c r="B162" s="206"/>
      <c r="C162" s="207"/>
      <c r="D162" s="197" t="s">
        <v>147</v>
      </c>
      <c r="E162" s="208" t="s">
        <v>19</v>
      </c>
      <c r="F162" s="209" t="s">
        <v>238</v>
      </c>
      <c r="G162" s="207"/>
      <c r="H162" s="210">
        <v>180</v>
      </c>
      <c r="I162" s="211"/>
      <c r="J162" s="207"/>
      <c r="K162" s="207"/>
      <c r="L162" s="212"/>
      <c r="M162" s="213"/>
      <c r="N162" s="214"/>
      <c r="O162" s="214"/>
      <c r="P162" s="214"/>
      <c r="Q162" s="214"/>
      <c r="R162" s="214"/>
      <c r="S162" s="214"/>
      <c r="T162" s="215"/>
      <c r="AT162" s="216" t="s">
        <v>147</v>
      </c>
      <c r="AU162" s="216" t="s">
        <v>143</v>
      </c>
      <c r="AV162" s="14" t="s">
        <v>82</v>
      </c>
      <c r="AW162" s="14" t="s">
        <v>33</v>
      </c>
      <c r="AX162" s="14" t="s">
        <v>72</v>
      </c>
      <c r="AY162" s="216" t="s">
        <v>132</v>
      </c>
    </row>
    <row r="163" spans="1:65" s="15" customFormat="1" ht="11.25">
      <c r="B163" s="217"/>
      <c r="C163" s="218"/>
      <c r="D163" s="197" t="s">
        <v>147</v>
      </c>
      <c r="E163" s="219" t="s">
        <v>19</v>
      </c>
      <c r="F163" s="220" t="s">
        <v>150</v>
      </c>
      <c r="G163" s="218"/>
      <c r="H163" s="221">
        <v>180</v>
      </c>
      <c r="I163" s="222"/>
      <c r="J163" s="218"/>
      <c r="K163" s="218"/>
      <c r="L163" s="223"/>
      <c r="M163" s="224"/>
      <c r="N163" s="225"/>
      <c r="O163" s="225"/>
      <c r="P163" s="225"/>
      <c r="Q163" s="225"/>
      <c r="R163" s="225"/>
      <c r="S163" s="225"/>
      <c r="T163" s="226"/>
      <c r="AT163" s="227" t="s">
        <v>147</v>
      </c>
      <c r="AU163" s="227" t="s">
        <v>143</v>
      </c>
      <c r="AV163" s="15" t="s">
        <v>143</v>
      </c>
      <c r="AW163" s="15" t="s">
        <v>33</v>
      </c>
      <c r="AX163" s="15" t="s">
        <v>80</v>
      </c>
      <c r="AY163" s="227" t="s">
        <v>132</v>
      </c>
    </row>
    <row r="164" spans="1:65" s="2" customFormat="1" ht="16.5" customHeight="1">
      <c r="A164" s="38"/>
      <c r="B164" s="39"/>
      <c r="C164" s="177" t="s">
        <v>239</v>
      </c>
      <c r="D164" s="177" t="s">
        <v>137</v>
      </c>
      <c r="E164" s="178" t="s">
        <v>240</v>
      </c>
      <c r="F164" s="179" t="s">
        <v>241</v>
      </c>
      <c r="G164" s="180" t="s">
        <v>230</v>
      </c>
      <c r="H164" s="181">
        <v>6</v>
      </c>
      <c r="I164" s="182"/>
      <c r="J164" s="183">
        <f>ROUND(I164*H164,2)</f>
        <v>0</v>
      </c>
      <c r="K164" s="179" t="s">
        <v>141</v>
      </c>
      <c r="L164" s="43"/>
      <c r="M164" s="184" t="s">
        <v>19</v>
      </c>
      <c r="N164" s="185" t="s">
        <v>43</v>
      </c>
      <c r="O164" s="68"/>
      <c r="P164" s="186">
        <f>O164*H164</f>
        <v>0</v>
      </c>
      <c r="Q164" s="186">
        <v>0</v>
      </c>
      <c r="R164" s="186">
        <f>Q164*H164</f>
        <v>0</v>
      </c>
      <c r="S164" s="186">
        <v>0</v>
      </c>
      <c r="T164" s="18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88" t="s">
        <v>142</v>
      </c>
      <c r="AT164" s="188" t="s">
        <v>137</v>
      </c>
      <c r="AU164" s="188" t="s">
        <v>143</v>
      </c>
      <c r="AY164" s="21" t="s">
        <v>132</v>
      </c>
      <c r="BE164" s="189">
        <f>IF(N164="základní",J164,0)</f>
        <v>0</v>
      </c>
      <c r="BF164" s="189">
        <f>IF(N164="snížená",J164,0)</f>
        <v>0</v>
      </c>
      <c r="BG164" s="189">
        <f>IF(N164="zákl. přenesená",J164,0)</f>
        <v>0</v>
      </c>
      <c r="BH164" s="189">
        <f>IF(N164="sníž. přenesená",J164,0)</f>
        <v>0</v>
      </c>
      <c r="BI164" s="189">
        <f>IF(N164="nulová",J164,0)</f>
        <v>0</v>
      </c>
      <c r="BJ164" s="21" t="s">
        <v>80</v>
      </c>
      <c r="BK164" s="189">
        <f>ROUND(I164*H164,2)</f>
        <v>0</v>
      </c>
      <c r="BL164" s="21" t="s">
        <v>142</v>
      </c>
      <c r="BM164" s="188" t="s">
        <v>242</v>
      </c>
    </row>
    <row r="165" spans="1:65" s="2" customFormat="1" ht="11.25">
      <c r="A165" s="38"/>
      <c r="B165" s="39"/>
      <c r="C165" s="40"/>
      <c r="D165" s="190" t="s">
        <v>145</v>
      </c>
      <c r="E165" s="40"/>
      <c r="F165" s="191" t="s">
        <v>243</v>
      </c>
      <c r="G165" s="40"/>
      <c r="H165" s="40"/>
      <c r="I165" s="192"/>
      <c r="J165" s="40"/>
      <c r="K165" s="40"/>
      <c r="L165" s="43"/>
      <c r="M165" s="193"/>
      <c r="N165" s="194"/>
      <c r="O165" s="68"/>
      <c r="P165" s="68"/>
      <c r="Q165" s="68"/>
      <c r="R165" s="68"/>
      <c r="S165" s="68"/>
      <c r="T165" s="69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21" t="s">
        <v>145</v>
      </c>
      <c r="AU165" s="21" t="s">
        <v>143</v>
      </c>
    </row>
    <row r="166" spans="1:65" s="12" customFormat="1" ht="20.85" customHeight="1">
      <c r="B166" s="161"/>
      <c r="C166" s="162"/>
      <c r="D166" s="163" t="s">
        <v>71</v>
      </c>
      <c r="E166" s="175" t="s">
        <v>244</v>
      </c>
      <c r="F166" s="175" t="s">
        <v>245</v>
      </c>
      <c r="G166" s="162"/>
      <c r="H166" s="162"/>
      <c r="I166" s="165"/>
      <c r="J166" s="176">
        <f>BK166</f>
        <v>0</v>
      </c>
      <c r="K166" s="162"/>
      <c r="L166" s="167"/>
      <c r="M166" s="168"/>
      <c r="N166" s="169"/>
      <c r="O166" s="169"/>
      <c r="P166" s="170">
        <f>SUM(P167:P169)</f>
        <v>0</v>
      </c>
      <c r="Q166" s="169"/>
      <c r="R166" s="170">
        <f>SUM(R167:R169)</f>
        <v>1.6E-2</v>
      </c>
      <c r="S166" s="169"/>
      <c r="T166" s="171">
        <f>SUM(T167:T169)</f>
        <v>0</v>
      </c>
      <c r="AR166" s="172" t="s">
        <v>80</v>
      </c>
      <c r="AT166" s="173" t="s">
        <v>71</v>
      </c>
      <c r="AU166" s="173" t="s">
        <v>82</v>
      </c>
      <c r="AY166" s="172" t="s">
        <v>132</v>
      </c>
      <c r="BK166" s="174">
        <f>SUM(BK167:BK169)</f>
        <v>0</v>
      </c>
    </row>
    <row r="167" spans="1:65" s="2" customFormat="1" ht="33" customHeight="1">
      <c r="A167" s="38"/>
      <c r="B167" s="39"/>
      <c r="C167" s="177" t="s">
        <v>246</v>
      </c>
      <c r="D167" s="177" t="s">
        <v>137</v>
      </c>
      <c r="E167" s="178" t="s">
        <v>247</v>
      </c>
      <c r="F167" s="179" t="s">
        <v>248</v>
      </c>
      <c r="G167" s="180" t="s">
        <v>249</v>
      </c>
      <c r="H167" s="181">
        <v>1</v>
      </c>
      <c r="I167" s="182"/>
      <c r="J167" s="183">
        <f>ROUND(I167*H167,2)</f>
        <v>0</v>
      </c>
      <c r="K167" s="179" t="s">
        <v>19</v>
      </c>
      <c r="L167" s="43"/>
      <c r="M167" s="184" t="s">
        <v>19</v>
      </c>
      <c r="N167" s="185" t="s">
        <v>43</v>
      </c>
      <c r="O167" s="68"/>
      <c r="P167" s="186">
        <f>O167*H167</f>
        <v>0</v>
      </c>
      <c r="Q167" s="186">
        <v>0</v>
      </c>
      <c r="R167" s="186">
        <f>Q167*H167</f>
        <v>0</v>
      </c>
      <c r="S167" s="186">
        <v>0</v>
      </c>
      <c r="T167" s="18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88" t="s">
        <v>142</v>
      </c>
      <c r="AT167" s="188" t="s">
        <v>137</v>
      </c>
      <c r="AU167" s="188" t="s">
        <v>143</v>
      </c>
      <c r="AY167" s="21" t="s">
        <v>132</v>
      </c>
      <c r="BE167" s="189">
        <f>IF(N167="základní",J167,0)</f>
        <v>0</v>
      </c>
      <c r="BF167" s="189">
        <f>IF(N167="snížená",J167,0)</f>
        <v>0</v>
      </c>
      <c r="BG167" s="189">
        <f>IF(N167="zákl. přenesená",J167,0)</f>
        <v>0</v>
      </c>
      <c r="BH167" s="189">
        <f>IF(N167="sníž. přenesená",J167,0)</f>
        <v>0</v>
      </c>
      <c r="BI167" s="189">
        <f>IF(N167="nulová",J167,0)</f>
        <v>0</v>
      </c>
      <c r="BJ167" s="21" t="s">
        <v>80</v>
      </c>
      <c r="BK167" s="189">
        <f>ROUND(I167*H167,2)</f>
        <v>0</v>
      </c>
      <c r="BL167" s="21" t="s">
        <v>142</v>
      </c>
      <c r="BM167" s="188" t="s">
        <v>250</v>
      </c>
    </row>
    <row r="168" spans="1:65" s="2" customFormat="1" ht="66.75" customHeight="1">
      <c r="A168" s="38"/>
      <c r="B168" s="39"/>
      <c r="C168" s="177" t="s">
        <v>251</v>
      </c>
      <c r="D168" s="177" t="s">
        <v>137</v>
      </c>
      <c r="E168" s="178" t="s">
        <v>252</v>
      </c>
      <c r="F168" s="179" t="s">
        <v>253</v>
      </c>
      <c r="G168" s="180" t="s">
        <v>254</v>
      </c>
      <c r="H168" s="181">
        <v>1</v>
      </c>
      <c r="I168" s="182"/>
      <c r="J168" s="183">
        <f>ROUND(I168*H168,2)</f>
        <v>0</v>
      </c>
      <c r="K168" s="179" t="s">
        <v>19</v>
      </c>
      <c r="L168" s="43"/>
      <c r="M168" s="184" t="s">
        <v>19</v>
      </c>
      <c r="N168" s="185" t="s">
        <v>43</v>
      </c>
      <c r="O168" s="68"/>
      <c r="P168" s="186">
        <f>O168*H168</f>
        <v>0</v>
      </c>
      <c r="Q168" s="186">
        <v>1.6E-2</v>
      </c>
      <c r="R168" s="186">
        <f>Q168*H168</f>
        <v>1.6E-2</v>
      </c>
      <c r="S168" s="186">
        <v>0</v>
      </c>
      <c r="T168" s="187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88" t="s">
        <v>142</v>
      </c>
      <c r="AT168" s="188" t="s">
        <v>137</v>
      </c>
      <c r="AU168" s="188" t="s">
        <v>143</v>
      </c>
      <c r="AY168" s="21" t="s">
        <v>132</v>
      </c>
      <c r="BE168" s="189">
        <f>IF(N168="základní",J168,0)</f>
        <v>0</v>
      </c>
      <c r="BF168" s="189">
        <f>IF(N168="snížená",J168,0)</f>
        <v>0</v>
      </c>
      <c r="BG168" s="189">
        <f>IF(N168="zákl. přenesená",J168,0)</f>
        <v>0</v>
      </c>
      <c r="BH168" s="189">
        <f>IF(N168="sníž. přenesená",J168,0)</f>
        <v>0</v>
      </c>
      <c r="BI168" s="189">
        <f>IF(N168="nulová",J168,0)</f>
        <v>0</v>
      </c>
      <c r="BJ168" s="21" t="s">
        <v>80</v>
      </c>
      <c r="BK168" s="189">
        <f>ROUND(I168*H168,2)</f>
        <v>0</v>
      </c>
      <c r="BL168" s="21" t="s">
        <v>142</v>
      </c>
      <c r="BM168" s="188" t="s">
        <v>255</v>
      </c>
    </row>
    <row r="169" spans="1:65" s="2" customFormat="1" ht="24.2" customHeight="1">
      <c r="A169" s="38"/>
      <c r="B169" s="39"/>
      <c r="C169" s="177" t="s">
        <v>256</v>
      </c>
      <c r="D169" s="177" t="s">
        <v>137</v>
      </c>
      <c r="E169" s="178" t="s">
        <v>257</v>
      </c>
      <c r="F169" s="179" t="s">
        <v>258</v>
      </c>
      <c r="G169" s="180" t="s">
        <v>194</v>
      </c>
      <c r="H169" s="181">
        <v>1</v>
      </c>
      <c r="I169" s="182"/>
      <c r="J169" s="183">
        <f>ROUND(I169*H169,2)</f>
        <v>0</v>
      </c>
      <c r="K169" s="179" t="s">
        <v>19</v>
      </c>
      <c r="L169" s="43"/>
      <c r="M169" s="184" t="s">
        <v>19</v>
      </c>
      <c r="N169" s="185" t="s">
        <v>43</v>
      </c>
      <c r="O169" s="68"/>
      <c r="P169" s="186">
        <f>O169*H169</f>
        <v>0</v>
      </c>
      <c r="Q169" s="186">
        <v>0</v>
      </c>
      <c r="R169" s="186">
        <f>Q169*H169</f>
        <v>0</v>
      </c>
      <c r="S169" s="186">
        <v>0</v>
      </c>
      <c r="T169" s="18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88" t="s">
        <v>142</v>
      </c>
      <c r="AT169" s="188" t="s">
        <v>137</v>
      </c>
      <c r="AU169" s="188" t="s">
        <v>143</v>
      </c>
      <c r="AY169" s="21" t="s">
        <v>132</v>
      </c>
      <c r="BE169" s="189">
        <f>IF(N169="základní",J169,0)</f>
        <v>0</v>
      </c>
      <c r="BF169" s="189">
        <f>IF(N169="snížená",J169,0)</f>
        <v>0</v>
      </c>
      <c r="BG169" s="189">
        <f>IF(N169="zákl. přenesená",J169,0)</f>
        <v>0</v>
      </c>
      <c r="BH169" s="189">
        <f>IF(N169="sníž. přenesená",J169,0)</f>
        <v>0</v>
      </c>
      <c r="BI169" s="189">
        <f>IF(N169="nulová",J169,0)</f>
        <v>0</v>
      </c>
      <c r="BJ169" s="21" t="s">
        <v>80</v>
      </c>
      <c r="BK169" s="189">
        <f>ROUND(I169*H169,2)</f>
        <v>0</v>
      </c>
      <c r="BL169" s="21" t="s">
        <v>142</v>
      </c>
      <c r="BM169" s="188" t="s">
        <v>259</v>
      </c>
    </row>
    <row r="170" spans="1:65" s="12" customFormat="1" ht="20.85" customHeight="1">
      <c r="B170" s="161"/>
      <c r="C170" s="162"/>
      <c r="D170" s="163" t="s">
        <v>71</v>
      </c>
      <c r="E170" s="175" t="s">
        <v>260</v>
      </c>
      <c r="F170" s="175" t="s">
        <v>261</v>
      </c>
      <c r="G170" s="162"/>
      <c r="H170" s="162"/>
      <c r="I170" s="165"/>
      <c r="J170" s="176">
        <f>BK170</f>
        <v>0</v>
      </c>
      <c r="K170" s="162"/>
      <c r="L170" s="167"/>
      <c r="M170" s="168"/>
      <c r="N170" s="169"/>
      <c r="O170" s="169"/>
      <c r="P170" s="170">
        <f>SUM(P171:P285)</f>
        <v>0</v>
      </c>
      <c r="Q170" s="169"/>
      <c r="R170" s="170">
        <f>SUM(R171:R285)</f>
        <v>0</v>
      </c>
      <c r="S170" s="169"/>
      <c r="T170" s="171">
        <f>SUM(T171:T285)</f>
        <v>57.454854999999995</v>
      </c>
      <c r="AR170" s="172" t="s">
        <v>80</v>
      </c>
      <c r="AT170" s="173" t="s">
        <v>71</v>
      </c>
      <c r="AU170" s="173" t="s">
        <v>82</v>
      </c>
      <c r="AY170" s="172" t="s">
        <v>132</v>
      </c>
      <c r="BK170" s="174">
        <f>SUM(BK171:BK285)</f>
        <v>0</v>
      </c>
    </row>
    <row r="171" spans="1:65" s="2" customFormat="1" ht="16.5" customHeight="1">
      <c r="A171" s="38"/>
      <c r="B171" s="39"/>
      <c r="C171" s="177" t="s">
        <v>262</v>
      </c>
      <c r="D171" s="177" t="s">
        <v>137</v>
      </c>
      <c r="E171" s="178" t="s">
        <v>263</v>
      </c>
      <c r="F171" s="179" t="s">
        <v>264</v>
      </c>
      <c r="G171" s="180" t="s">
        <v>169</v>
      </c>
      <c r="H171" s="181">
        <v>94</v>
      </c>
      <c r="I171" s="182"/>
      <c r="J171" s="183">
        <f>ROUND(I171*H171,2)</f>
        <v>0</v>
      </c>
      <c r="K171" s="179" t="s">
        <v>141</v>
      </c>
      <c r="L171" s="43"/>
      <c r="M171" s="184" t="s">
        <v>19</v>
      </c>
      <c r="N171" s="185" t="s">
        <v>43</v>
      </c>
      <c r="O171" s="68"/>
      <c r="P171" s="186">
        <f>O171*H171</f>
        <v>0</v>
      </c>
      <c r="Q171" s="186">
        <v>0</v>
      </c>
      <c r="R171" s="186">
        <f>Q171*H171</f>
        <v>0</v>
      </c>
      <c r="S171" s="186">
        <v>1.91E-3</v>
      </c>
      <c r="T171" s="187">
        <f>S171*H171</f>
        <v>0.17954000000000001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88" t="s">
        <v>142</v>
      </c>
      <c r="AT171" s="188" t="s">
        <v>137</v>
      </c>
      <c r="AU171" s="188" t="s">
        <v>143</v>
      </c>
      <c r="AY171" s="21" t="s">
        <v>132</v>
      </c>
      <c r="BE171" s="189">
        <f>IF(N171="základní",J171,0)</f>
        <v>0</v>
      </c>
      <c r="BF171" s="189">
        <f>IF(N171="snížená",J171,0)</f>
        <v>0</v>
      </c>
      <c r="BG171" s="189">
        <f>IF(N171="zákl. přenesená",J171,0)</f>
        <v>0</v>
      </c>
      <c r="BH171" s="189">
        <f>IF(N171="sníž. přenesená",J171,0)</f>
        <v>0</v>
      </c>
      <c r="BI171" s="189">
        <f>IF(N171="nulová",J171,0)</f>
        <v>0</v>
      </c>
      <c r="BJ171" s="21" t="s">
        <v>80</v>
      </c>
      <c r="BK171" s="189">
        <f>ROUND(I171*H171,2)</f>
        <v>0</v>
      </c>
      <c r="BL171" s="21" t="s">
        <v>142</v>
      </c>
      <c r="BM171" s="188" t="s">
        <v>265</v>
      </c>
    </row>
    <row r="172" spans="1:65" s="2" customFormat="1" ht="11.25">
      <c r="A172" s="38"/>
      <c r="B172" s="39"/>
      <c r="C172" s="40"/>
      <c r="D172" s="190" t="s">
        <v>145</v>
      </c>
      <c r="E172" s="40"/>
      <c r="F172" s="191" t="s">
        <v>266</v>
      </c>
      <c r="G172" s="40"/>
      <c r="H172" s="40"/>
      <c r="I172" s="192"/>
      <c r="J172" s="40"/>
      <c r="K172" s="40"/>
      <c r="L172" s="43"/>
      <c r="M172" s="193"/>
      <c r="N172" s="194"/>
      <c r="O172" s="68"/>
      <c r="P172" s="68"/>
      <c r="Q172" s="68"/>
      <c r="R172" s="68"/>
      <c r="S172" s="68"/>
      <c r="T172" s="69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21" t="s">
        <v>145</v>
      </c>
      <c r="AU172" s="21" t="s">
        <v>143</v>
      </c>
    </row>
    <row r="173" spans="1:65" s="14" customFormat="1" ht="11.25">
      <c r="B173" s="206"/>
      <c r="C173" s="207"/>
      <c r="D173" s="197" t="s">
        <v>147</v>
      </c>
      <c r="E173" s="208" t="s">
        <v>19</v>
      </c>
      <c r="F173" s="209" t="s">
        <v>267</v>
      </c>
      <c r="G173" s="207"/>
      <c r="H173" s="210">
        <v>77.400000000000006</v>
      </c>
      <c r="I173" s="211"/>
      <c r="J173" s="207"/>
      <c r="K173" s="207"/>
      <c r="L173" s="212"/>
      <c r="M173" s="213"/>
      <c r="N173" s="214"/>
      <c r="O173" s="214"/>
      <c r="P173" s="214"/>
      <c r="Q173" s="214"/>
      <c r="R173" s="214"/>
      <c r="S173" s="214"/>
      <c r="T173" s="215"/>
      <c r="AT173" s="216" t="s">
        <v>147</v>
      </c>
      <c r="AU173" s="216" t="s">
        <v>143</v>
      </c>
      <c r="AV173" s="14" t="s">
        <v>82</v>
      </c>
      <c r="AW173" s="14" t="s">
        <v>33</v>
      </c>
      <c r="AX173" s="14" t="s">
        <v>72</v>
      </c>
      <c r="AY173" s="216" t="s">
        <v>132</v>
      </c>
    </row>
    <row r="174" spans="1:65" s="14" customFormat="1" ht="11.25">
      <c r="B174" s="206"/>
      <c r="C174" s="207"/>
      <c r="D174" s="197" t="s">
        <v>147</v>
      </c>
      <c r="E174" s="208" t="s">
        <v>19</v>
      </c>
      <c r="F174" s="209" t="s">
        <v>268</v>
      </c>
      <c r="G174" s="207"/>
      <c r="H174" s="210">
        <v>16.600000000000001</v>
      </c>
      <c r="I174" s="211"/>
      <c r="J174" s="207"/>
      <c r="K174" s="207"/>
      <c r="L174" s="212"/>
      <c r="M174" s="213"/>
      <c r="N174" s="214"/>
      <c r="O174" s="214"/>
      <c r="P174" s="214"/>
      <c r="Q174" s="214"/>
      <c r="R174" s="214"/>
      <c r="S174" s="214"/>
      <c r="T174" s="215"/>
      <c r="AT174" s="216" t="s">
        <v>147</v>
      </c>
      <c r="AU174" s="216" t="s">
        <v>143</v>
      </c>
      <c r="AV174" s="14" t="s">
        <v>82</v>
      </c>
      <c r="AW174" s="14" t="s">
        <v>33</v>
      </c>
      <c r="AX174" s="14" t="s">
        <v>72</v>
      </c>
      <c r="AY174" s="216" t="s">
        <v>132</v>
      </c>
    </row>
    <row r="175" spans="1:65" s="15" customFormat="1" ht="11.25">
      <c r="B175" s="217"/>
      <c r="C175" s="218"/>
      <c r="D175" s="197" t="s">
        <v>147</v>
      </c>
      <c r="E175" s="219" t="s">
        <v>19</v>
      </c>
      <c r="F175" s="220" t="s">
        <v>150</v>
      </c>
      <c r="G175" s="218"/>
      <c r="H175" s="221">
        <v>94</v>
      </c>
      <c r="I175" s="222"/>
      <c r="J175" s="218"/>
      <c r="K175" s="218"/>
      <c r="L175" s="223"/>
      <c r="M175" s="224"/>
      <c r="N175" s="225"/>
      <c r="O175" s="225"/>
      <c r="P175" s="225"/>
      <c r="Q175" s="225"/>
      <c r="R175" s="225"/>
      <c r="S175" s="225"/>
      <c r="T175" s="226"/>
      <c r="AT175" s="227" t="s">
        <v>147</v>
      </c>
      <c r="AU175" s="227" t="s">
        <v>143</v>
      </c>
      <c r="AV175" s="15" t="s">
        <v>143</v>
      </c>
      <c r="AW175" s="15" t="s">
        <v>33</v>
      </c>
      <c r="AX175" s="15" t="s">
        <v>80</v>
      </c>
      <c r="AY175" s="227" t="s">
        <v>132</v>
      </c>
    </row>
    <row r="176" spans="1:65" s="2" customFormat="1" ht="21.75" customHeight="1">
      <c r="A176" s="38"/>
      <c r="B176" s="39"/>
      <c r="C176" s="177" t="s">
        <v>7</v>
      </c>
      <c r="D176" s="177" t="s">
        <v>137</v>
      </c>
      <c r="E176" s="178" t="s">
        <v>269</v>
      </c>
      <c r="F176" s="179" t="s">
        <v>270</v>
      </c>
      <c r="G176" s="180" t="s">
        <v>140</v>
      </c>
      <c r="H176" s="181">
        <v>430.11</v>
      </c>
      <c r="I176" s="182"/>
      <c r="J176" s="183">
        <f>ROUND(I176*H176,2)</f>
        <v>0</v>
      </c>
      <c r="K176" s="179" t="s">
        <v>141</v>
      </c>
      <c r="L176" s="43"/>
      <c r="M176" s="184" t="s">
        <v>19</v>
      </c>
      <c r="N176" s="185" t="s">
        <v>43</v>
      </c>
      <c r="O176" s="68"/>
      <c r="P176" s="186">
        <f>O176*H176</f>
        <v>0</v>
      </c>
      <c r="Q176" s="186">
        <v>0</v>
      </c>
      <c r="R176" s="186">
        <f>Q176*H176</f>
        <v>0</v>
      </c>
      <c r="S176" s="186">
        <v>1.0999999999999999E-2</v>
      </c>
      <c r="T176" s="187">
        <f>S176*H176</f>
        <v>4.7312099999999999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88" t="s">
        <v>142</v>
      </c>
      <c r="AT176" s="188" t="s">
        <v>137</v>
      </c>
      <c r="AU176" s="188" t="s">
        <v>143</v>
      </c>
      <c r="AY176" s="21" t="s">
        <v>132</v>
      </c>
      <c r="BE176" s="189">
        <f>IF(N176="základní",J176,0)</f>
        <v>0</v>
      </c>
      <c r="BF176" s="189">
        <f>IF(N176="snížená",J176,0)</f>
        <v>0</v>
      </c>
      <c r="BG176" s="189">
        <f>IF(N176="zákl. přenesená",J176,0)</f>
        <v>0</v>
      </c>
      <c r="BH176" s="189">
        <f>IF(N176="sníž. přenesená",J176,0)</f>
        <v>0</v>
      </c>
      <c r="BI176" s="189">
        <f>IF(N176="nulová",J176,0)</f>
        <v>0</v>
      </c>
      <c r="BJ176" s="21" t="s">
        <v>80</v>
      </c>
      <c r="BK176" s="189">
        <f>ROUND(I176*H176,2)</f>
        <v>0</v>
      </c>
      <c r="BL176" s="21" t="s">
        <v>142</v>
      </c>
      <c r="BM176" s="188" t="s">
        <v>271</v>
      </c>
    </row>
    <row r="177" spans="1:65" s="2" customFormat="1" ht="11.25">
      <c r="A177" s="38"/>
      <c r="B177" s="39"/>
      <c r="C177" s="40"/>
      <c r="D177" s="190" t="s">
        <v>145</v>
      </c>
      <c r="E177" s="40"/>
      <c r="F177" s="191" t="s">
        <v>272</v>
      </c>
      <c r="G177" s="40"/>
      <c r="H177" s="40"/>
      <c r="I177" s="192"/>
      <c r="J177" s="40"/>
      <c r="K177" s="40"/>
      <c r="L177" s="43"/>
      <c r="M177" s="193"/>
      <c r="N177" s="194"/>
      <c r="O177" s="68"/>
      <c r="P177" s="68"/>
      <c r="Q177" s="68"/>
      <c r="R177" s="68"/>
      <c r="S177" s="68"/>
      <c r="T177" s="69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21" t="s">
        <v>145</v>
      </c>
      <c r="AU177" s="21" t="s">
        <v>143</v>
      </c>
    </row>
    <row r="178" spans="1:65" s="13" customFormat="1" ht="11.25">
      <c r="B178" s="195"/>
      <c r="C178" s="196"/>
      <c r="D178" s="197" t="s">
        <v>147</v>
      </c>
      <c r="E178" s="198" t="s">
        <v>19</v>
      </c>
      <c r="F178" s="199" t="s">
        <v>273</v>
      </c>
      <c r="G178" s="196"/>
      <c r="H178" s="198" t="s">
        <v>19</v>
      </c>
      <c r="I178" s="200"/>
      <c r="J178" s="196"/>
      <c r="K178" s="196"/>
      <c r="L178" s="201"/>
      <c r="M178" s="202"/>
      <c r="N178" s="203"/>
      <c r="O178" s="203"/>
      <c r="P178" s="203"/>
      <c r="Q178" s="203"/>
      <c r="R178" s="203"/>
      <c r="S178" s="203"/>
      <c r="T178" s="204"/>
      <c r="AT178" s="205" t="s">
        <v>147</v>
      </c>
      <c r="AU178" s="205" t="s">
        <v>143</v>
      </c>
      <c r="AV178" s="13" t="s">
        <v>80</v>
      </c>
      <c r="AW178" s="13" t="s">
        <v>33</v>
      </c>
      <c r="AX178" s="13" t="s">
        <v>72</v>
      </c>
      <c r="AY178" s="205" t="s">
        <v>132</v>
      </c>
    </row>
    <row r="179" spans="1:65" s="13" customFormat="1" ht="11.25">
      <c r="B179" s="195"/>
      <c r="C179" s="196"/>
      <c r="D179" s="197" t="s">
        <v>147</v>
      </c>
      <c r="E179" s="198" t="s">
        <v>19</v>
      </c>
      <c r="F179" s="199" t="s">
        <v>274</v>
      </c>
      <c r="G179" s="196"/>
      <c r="H179" s="198" t="s">
        <v>19</v>
      </c>
      <c r="I179" s="200"/>
      <c r="J179" s="196"/>
      <c r="K179" s="196"/>
      <c r="L179" s="201"/>
      <c r="M179" s="202"/>
      <c r="N179" s="203"/>
      <c r="O179" s="203"/>
      <c r="P179" s="203"/>
      <c r="Q179" s="203"/>
      <c r="R179" s="203"/>
      <c r="S179" s="203"/>
      <c r="T179" s="204"/>
      <c r="AT179" s="205" t="s">
        <v>147</v>
      </c>
      <c r="AU179" s="205" t="s">
        <v>143</v>
      </c>
      <c r="AV179" s="13" t="s">
        <v>80</v>
      </c>
      <c r="AW179" s="13" t="s">
        <v>33</v>
      </c>
      <c r="AX179" s="13" t="s">
        <v>72</v>
      </c>
      <c r="AY179" s="205" t="s">
        <v>132</v>
      </c>
    </row>
    <row r="180" spans="1:65" s="14" customFormat="1" ht="11.25">
      <c r="B180" s="206"/>
      <c r="C180" s="207"/>
      <c r="D180" s="197" t="s">
        <v>147</v>
      </c>
      <c r="E180" s="208" t="s">
        <v>19</v>
      </c>
      <c r="F180" s="209" t="s">
        <v>275</v>
      </c>
      <c r="G180" s="207"/>
      <c r="H180" s="210">
        <v>343.44</v>
      </c>
      <c r="I180" s="211"/>
      <c r="J180" s="207"/>
      <c r="K180" s="207"/>
      <c r="L180" s="212"/>
      <c r="M180" s="213"/>
      <c r="N180" s="214"/>
      <c r="O180" s="214"/>
      <c r="P180" s="214"/>
      <c r="Q180" s="214"/>
      <c r="R180" s="214"/>
      <c r="S180" s="214"/>
      <c r="T180" s="215"/>
      <c r="AT180" s="216" t="s">
        <v>147</v>
      </c>
      <c r="AU180" s="216" t="s">
        <v>143</v>
      </c>
      <c r="AV180" s="14" t="s">
        <v>82</v>
      </c>
      <c r="AW180" s="14" t="s">
        <v>33</v>
      </c>
      <c r="AX180" s="14" t="s">
        <v>72</v>
      </c>
      <c r="AY180" s="216" t="s">
        <v>132</v>
      </c>
    </row>
    <row r="181" spans="1:65" s="13" customFormat="1" ht="11.25">
      <c r="B181" s="195"/>
      <c r="C181" s="196"/>
      <c r="D181" s="197" t="s">
        <v>147</v>
      </c>
      <c r="E181" s="198" t="s">
        <v>19</v>
      </c>
      <c r="F181" s="199" t="s">
        <v>276</v>
      </c>
      <c r="G181" s="196"/>
      <c r="H181" s="198" t="s">
        <v>19</v>
      </c>
      <c r="I181" s="200"/>
      <c r="J181" s="196"/>
      <c r="K181" s="196"/>
      <c r="L181" s="201"/>
      <c r="M181" s="202"/>
      <c r="N181" s="203"/>
      <c r="O181" s="203"/>
      <c r="P181" s="203"/>
      <c r="Q181" s="203"/>
      <c r="R181" s="203"/>
      <c r="S181" s="203"/>
      <c r="T181" s="204"/>
      <c r="AT181" s="205" t="s">
        <v>147</v>
      </c>
      <c r="AU181" s="205" t="s">
        <v>143</v>
      </c>
      <c r="AV181" s="13" t="s">
        <v>80</v>
      </c>
      <c r="AW181" s="13" t="s">
        <v>33</v>
      </c>
      <c r="AX181" s="13" t="s">
        <v>72</v>
      </c>
      <c r="AY181" s="205" t="s">
        <v>132</v>
      </c>
    </row>
    <row r="182" spans="1:65" s="14" customFormat="1" ht="11.25">
      <c r="B182" s="206"/>
      <c r="C182" s="207"/>
      <c r="D182" s="197" t="s">
        <v>147</v>
      </c>
      <c r="E182" s="208" t="s">
        <v>19</v>
      </c>
      <c r="F182" s="209" t="s">
        <v>277</v>
      </c>
      <c r="G182" s="207"/>
      <c r="H182" s="210">
        <v>-15.52</v>
      </c>
      <c r="I182" s="211"/>
      <c r="J182" s="207"/>
      <c r="K182" s="207"/>
      <c r="L182" s="212"/>
      <c r="M182" s="213"/>
      <c r="N182" s="214"/>
      <c r="O182" s="214"/>
      <c r="P182" s="214"/>
      <c r="Q182" s="214"/>
      <c r="R182" s="214"/>
      <c r="S182" s="214"/>
      <c r="T182" s="215"/>
      <c r="AT182" s="216" t="s">
        <v>147</v>
      </c>
      <c r="AU182" s="216" t="s">
        <v>143</v>
      </c>
      <c r="AV182" s="14" t="s">
        <v>82</v>
      </c>
      <c r="AW182" s="14" t="s">
        <v>33</v>
      </c>
      <c r="AX182" s="14" t="s">
        <v>72</v>
      </c>
      <c r="AY182" s="216" t="s">
        <v>132</v>
      </c>
    </row>
    <row r="183" spans="1:65" s="13" customFormat="1" ht="11.25">
      <c r="B183" s="195"/>
      <c r="C183" s="196"/>
      <c r="D183" s="197" t="s">
        <v>147</v>
      </c>
      <c r="E183" s="198" t="s">
        <v>19</v>
      </c>
      <c r="F183" s="199" t="s">
        <v>278</v>
      </c>
      <c r="G183" s="196"/>
      <c r="H183" s="198" t="s">
        <v>19</v>
      </c>
      <c r="I183" s="200"/>
      <c r="J183" s="196"/>
      <c r="K183" s="196"/>
      <c r="L183" s="201"/>
      <c r="M183" s="202"/>
      <c r="N183" s="203"/>
      <c r="O183" s="203"/>
      <c r="P183" s="203"/>
      <c r="Q183" s="203"/>
      <c r="R183" s="203"/>
      <c r="S183" s="203"/>
      <c r="T183" s="204"/>
      <c r="AT183" s="205" t="s">
        <v>147</v>
      </c>
      <c r="AU183" s="205" t="s">
        <v>143</v>
      </c>
      <c r="AV183" s="13" t="s">
        <v>80</v>
      </c>
      <c r="AW183" s="13" t="s">
        <v>33</v>
      </c>
      <c r="AX183" s="13" t="s">
        <v>72</v>
      </c>
      <c r="AY183" s="205" t="s">
        <v>132</v>
      </c>
    </row>
    <row r="184" spans="1:65" s="14" customFormat="1" ht="11.25">
      <c r="B184" s="206"/>
      <c r="C184" s="207"/>
      <c r="D184" s="197" t="s">
        <v>147</v>
      </c>
      <c r="E184" s="208" t="s">
        <v>19</v>
      </c>
      <c r="F184" s="209" t="s">
        <v>279</v>
      </c>
      <c r="G184" s="207"/>
      <c r="H184" s="210">
        <v>4.9000000000000004</v>
      </c>
      <c r="I184" s="211"/>
      <c r="J184" s="207"/>
      <c r="K184" s="207"/>
      <c r="L184" s="212"/>
      <c r="M184" s="213"/>
      <c r="N184" s="214"/>
      <c r="O184" s="214"/>
      <c r="P184" s="214"/>
      <c r="Q184" s="214"/>
      <c r="R184" s="214"/>
      <c r="S184" s="214"/>
      <c r="T184" s="215"/>
      <c r="AT184" s="216" t="s">
        <v>147</v>
      </c>
      <c r="AU184" s="216" t="s">
        <v>143</v>
      </c>
      <c r="AV184" s="14" t="s">
        <v>82</v>
      </c>
      <c r="AW184" s="14" t="s">
        <v>33</v>
      </c>
      <c r="AX184" s="14" t="s">
        <v>72</v>
      </c>
      <c r="AY184" s="216" t="s">
        <v>132</v>
      </c>
    </row>
    <row r="185" spans="1:65" s="13" customFormat="1" ht="11.25">
      <c r="B185" s="195"/>
      <c r="C185" s="196"/>
      <c r="D185" s="197" t="s">
        <v>147</v>
      </c>
      <c r="E185" s="198" t="s">
        <v>19</v>
      </c>
      <c r="F185" s="199" t="s">
        <v>280</v>
      </c>
      <c r="G185" s="196"/>
      <c r="H185" s="198" t="s">
        <v>19</v>
      </c>
      <c r="I185" s="200"/>
      <c r="J185" s="196"/>
      <c r="K185" s="196"/>
      <c r="L185" s="201"/>
      <c r="M185" s="202"/>
      <c r="N185" s="203"/>
      <c r="O185" s="203"/>
      <c r="P185" s="203"/>
      <c r="Q185" s="203"/>
      <c r="R185" s="203"/>
      <c r="S185" s="203"/>
      <c r="T185" s="204"/>
      <c r="AT185" s="205" t="s">
        <v>147</v>
      </c>
      <c r="AU185" s="205" t="s">
        <v>143</v>
      </c>
      <c r="AV185" s="13" t="s">
        <v>80</v>
      </c>
      <c r="AW185" s="13" t="s">
        <v>33</v>
      </c>
      <c r="AX185" s="13" t="s">
        <v>72</v>
      </c>
      <c r="AY185" s="205" t="s">
        <v>132</v>
      </c>
    </row>
    <row r="186" spans="1:65" s="14" customFormat="1" ht="11.25">
      <c r="B186" s="206"/>
      <c r="C186" s="207"/>
      <c r="D186" s="197" t="s">
        <v>147</v>
      </c>
      <c r="E186" s="208" t="s">
        <v>19</v>
      </c>
      <c r="F186" s="209" t="s">
        <v>281</v>
      </c>
      <c r="G186" s="207"/>
      <c r="H186" s="210">
        <v>68.459999999999994</v>
      </c>
      <c r="I186" s="211"/>
      <c r="J186" s="207"/>
      <c r="K186" s="207"/>
      <c r="L186" s="212"/>
      <c r="M186" s="213"/>
      <c r="N186" s="214"/>
      <c r="O186" s="214"/>
      <c r="P186" s="214"/>
      <c r="Q186" s="214"/>
      <c r="R186" s="214"/>
      <c r="S186" s="214"/>
      <c r="T186" s="215"/>
      <c r="AT186" s="216" t="s">
        <v>147</v>
      </c>
      <c r="AU186" s="216" t="s">
        <v>143</v>
      </c>
      <c r="AV186" s="14" t="s">
        <v>82</v>
      </c>
      <c r="AW186" s="14" t="s">
        <v>33</v>
      </c>
      <c r="AX186" s="14" t="s">
        <v>72</v>
      </c>
      <c r="AY186" s="216" t="s">
        <v>132</v>
      </c>
    </row>
    <row r="187" spans="1:65" s="15" customFormat="1" ht="11.25">
      <c r="B187" s="217"/>
      <c r="C187" s="218"/>
      <c r="D187" s="197" t="s">
        <v>147</v>
      </c>
      <c r="E187" s="219" t="s">
        <v>19</v>
      </c>
      <c r="F187" s="220" t="s">
        <v>150</v>
      </c>
      <c r="G187" s="218"/>
      <c r="H187" s="221">
        <v>401.28</v>
      </c>
      <c r="I187" s="222"/>
      <c r="J187" s="218"/>
      <c r="K187" s="218"/>
      <c r="L187" s="223"/>
      <c r="M187" s="224"/>
      <c r="N187" s="225"/>
      <c r="O187" s="225"/>
      <c r="P187" s="225"/>
      <c r="Q187" s="225"/>
      <c r="R187" s="225"/>
      <c r="S187" s="225"/>
      <c r="T187" s="226"/>
      <c r="AT187" s="227" t="s">
        <v>147</v>
      </c>
      <c r="AU187" s="227" t="s">
        <v>143</v>
      </c>
      <c r="AV187" s="15" t="s">
        <v>143</v>
      </c>
      <c r="AW187" s="15" t="s">
        <v>33</v>
      </c>
      <c r="AX187" s="15" t="s">
        <v>72</v>
      </c>
      <c r="AY187" s="227" t="s">
        <v>132</v>
      </c>
    </row>
    <row r="188" spans="1:65" s="13" customFormat="1" ht="11.25">
      <c r="B188" s="195"/>
      <c r="C188" s="196"/>
      <c r="D188" s="197" t="s">
        <v>147</v>
      </c>
      <c r="E188" s="198" t="s">
        <v>19</v>
      </c>
      <c r="F188" s="199" t="s">
        <v>282</v>
      </c>
      <c r="G188" s="196"/>
      <c r="H188" s="198" t="s">
        <v>19</v>
      </c>
      <c r="I188" s="200"/>
      <c r="J188" s="196"/>
      <c r="K188" s="196"/>
      <c r="L188" s="201"/>
      <c r="M188" s="202"/>
      <c r="N188" s="203"/>
      <c r="O188" s="203"/>
      <c r="P188" s="203"/>
      <c r="Q188" s="203"/>
      <c r="R188" s="203"/>
      <c r="S188" s="203"/>
      <c r="T188" s="204"/>
      <c r="AT188" s="205" t="s">
        <v>147</v>
      </c>
      <c r="AU188" s="205" t="s">
        <v>143</v>
      </c>
      <c r="AV188" s="13" t="s">
        <v>80</v>
      </c>
      <c r="AW188" s="13" t="s">
        <v>33</v>
      </c>
      <c r="AX188" s="13" t="s">
        <v>72</v>
      </c>
      <c r="AY188" s="205" t="s">
        <v>132</v>
      </c>
    </row>
    <row r="189" spans="1:65" s="14" customFormat="1" ht="11.25">
      <c r="B189" s="206"/>
      <c r="C189" s="207"/>
      <c r="D189" s="197" t="s">
        <v>147</v>
      </c>
      <c r="E189" s="208" t="s">
        <v>19</v>
      </c>
      <c r="F189" s="209" t="s">
        <v>283</v>
      </c>
      <c r="G189" s="207"/>
      <c r="H189" s="210">
        <v>28.83</v>
      </c>
      <c r="I189" s="211"/>
      <c r="J189" s="207"/>
      <c r="K189" s="207"/>
      <c r="L189" s="212"/>
      <c r="M189" s="213"/>
      <c r="N189" s="214"/>
      <c r="O189" s="214"/>
      <c r="P189" s="214"/>
      <c r="Q189" s="214"/>
      <c r="R189" s="214"/>
      <c r="S189" s="214"/>
      <c r="T189" s="215"/>
      <c r="AT189" s="216" t="s">
        <v>147</v>
      </c>
      <c r="AU189" s="216" t="s">
        <v>143</v>
      </c>
      <c r="AV189" s="14" t="s">
        <v>82</v>
      </c>
      <c r="AW189" s="14" t="s">
        <v>33</v>
      </c>
      <c r="AX189" s="14" t="s">
        <v>72</v>
      </c>
      <c r="AY189" s="216" t="s">
        <v>132</v>
      </c>
    </row>
    <row r="190" spans="1:65" s="15" customFormat="1" ht="11.25">
      <c r="B190" s="217"/>
      <c r="C190" s="218"/>
      <c r="D190" s="197" t="s">
        <v>147</v>
      </c>
      <c r="E190" s="219" t="s">
        <v>19</v>
      </c>
      <c r="F190" s="220" t="s">
        <v>150</v>
      </c>
      <c r="G190" s="218"/>
      <c r="H190" s="221">
        <v>28.83</v>
      </c>
      <c r="I190" s="222"/>
      <c r="J190" s="218"/>
      <c r="K190" s="218"/>
      <c r="L190" s="223"/>
      <c r="M190" s="224"/>
      <c r="N190" s="225"/>
      <c r="O190" s="225"/>
      <c r="P190" s="225"/>
      <c r="Q190" s="225"/>
      <c r="R190" s="225"/>
      <c r="S190" s="225"/>
      <c r="T190" s="226"/>
      <c r="AT190" s="227" t="s">
        <v>147</v>
      </c>
      <c r="AU190" s="227" t="s">
        <v>143</v>
      </c>
      <c r="AV190" s="15" t="s">
        <v>143</v>
      </c>
      <c r="AW190" s="15" t="s">
        <v>33</v>
      </c>
      <c r="AX190" s="15" t="s">
        <v>72</v>
      </c>
      <c r="AY190" s="227" t="s">
        <v>132</v>
      </c>
    </row>
    <row r="191" spans="1:65" s="16" customFormat="1" ht="11.25">
      <c r="B191" s="238"/>
      <c r="C191" s="239"/>
      <c r="D191" s="197" t="s">
        <v>147</v>
      </c>
      <c r="E191" s="240" t="s">
        <v>19</v>
      </c>
      <c r="F191" s="241" t="s">
        <v>284</v>
      </c>
      <c r="G191" s="239"/>
      <c r="H191" s="242">
        <v>430.11</v>
      </c>
      <c r="I191" s="243"/>
      <c r="J191" s="239"/>
      <c r="K191" s="239"/>
      <c r="L191" s="244"/>
      <c r="M191" s="245"/>
      <c r="N191" s="246"/>
      <c r="O191" s="246"/>
      <c r="P191" s="246"/>
      <c r="Q191" s="246"/>
      <c r="R191" s="246"/>
      <c r="S191" s="246"/>
      <c r="T191" s="247"/>
      <c r="AT191" s="248" t="s">
        <v>147</v>
      </c>
      <c r="AU191" s="248" t="s">
        <v>143</v>
      </c>
      <c r="AV191" s="16" t="s">
        <v>142</v>
      </c>
      <c r="AW191" s="16" t="s">
        <v>33</v>
      </c>
      <c r="AX191" s="16" t="s">
        <v>80</v>
      </c>
      <c r="AY191" s="248" t="s">
        <v>132</v>
      </c>
    </row>
    <row r="192" spans="1:65" s="2" customFormat="1" ht="24.2" customHeight="1">
      <c r="A192" s="38"/>
      <c r="B192" s="39"/>
      <c r="C192" s="177" t="s">
        <v>285</v>
      </c>
      <c r="D192" s="177" t="s">
        <v>137</v>
      </c>
      <c r="E192" s="178" t="s">
        <v>286</v>
      </c>
      <c r="F192" s="179" t="s">
        <v>287</v>
      </c>
      <c r="G192" s="180" t="s">
        <v>140</v>
      </c>
      <c r="H192" s="181">
        <v>320.81</v>
      </c>
      <c r="I192" s="182"/>
      <c r="J192" s="183">
        <f>ROUND(I192*H192,2)</f>
        <v>0</v>
      </c>
      <c r="K192" s="179" t="s">
        <v>141</v>
      </c>
      <c r="L192" s="43"/>
      <c r="M192" s="184" t="s">
        <v>19</v>
      </c>
      <c r="N192" s="185" t="s">
        <v>43</v>
      </c>
      <c r="O192" s="68"/>
      <c r="P192" s="186">
        <f>O192*H192</f>
        <v>0</v>
      </c>
      <c r="Q192" s="186">
        <v>0</v>
      </c>
      <c r="R192" s="186">
        <f>Q192*H192</f>
        <v>0</v>
      </c>
      <c r="S192" s="186">
        <v>6.4999999999999997E-3</v>
      </c>
      <c r="T192" s="187">
        <f>S192*H192</f>
        <v>2.0852649999999997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88" t="s">
        <v>142</v>
      </c>
      <c r="AT192" s="188" t="s">
        <v>137</v>
      </c>
      <c r="AU192" s="188" t="s">
        <v>143</v>
      </c>
      <c r="AY192" s="21" t="s">
        <v>132</v>
      </c>
      <c r="BE192" s="189">
        <f>IF(N192="základní",J192,0)</f>
        <v>0</v>
      </c>
      <c r="BF192" s="189">
        <f>IF(N192="snížená",J192,0)</f>
        <v>0</v>
      </c>
      <c r="BG192" s="189">
        <f>IF(N192="zákl. přenesená",J192,0)</f>
        <v>0</v>
      </c>
      <c r="BH192" s="189">
        <f>IF(N192="sníž. přenesená",J192,0)</f>
        <v>0</v>
      </c>
      <c r="BI192" s="189">
        <f>IF(N192="nulová",J192,0)</f>
        <v>0</v>
      </c>
      <c r="BJ192" s="21" t="s">
        <v>80</v>
      </c>
      <c r="BK192" s="189">
        <f>ROUND(I192*H192,2)</f>
        <v>0</v>
      </c>
      <c r="BL192" s="21" t="s">
        <v>142</v>
      </c>
      <c r="BM192" s="188" t="s">
        <v>288</v>
      </c>
    </row>
    <row r="193" spans="1:65" s="2" customFormat="1" ht="11.25">
      <c r="A193" s="38"/>
      <c r="B193" s="39"/>
      <c r="C193" s="40"/>
      <c r="D193" s="190" t="s">
        <v>145</v>
      </c>
      <c r="E193" s="40"/>
      <c r="F193" s="191" t="s">
        <v>289</v>
      </c>
      <c r="G193" s="40"/>
      <c r="H193" s="40"/>
      <c r="I193" s="192"/>
      <c r="J193" s="40"/>
      <c r="K193" s="40"/>
      <c r="L193" s="43"/>
      <c r="M193" s="193"/>
      <c r="N193" s="194"/>
      <c r="O193" s="68"/>
      <c r="P193" s="68"/>
      <c r="Q193" s="68"/>
      <c r="R193" s="68"/>
      <c r="S193" s="68"/>
      <c r="T193" s="69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21" t="s">
        <v>145</v>
      </c>
      <c r="AU193" s="21" t="s">
        <v>143</v>
      </c>
    </row>
    <row r="194" spans="1:65" s="13" customFormat="1" ht="11.25">
      <c r="B194" s="195"/>
      <c r="C194" s="196"/>
      <c r="D194" s="197" t="s">
        <v>147</v>
      </c>
      <c r="E194" s="198" t="s">
        <v>19</v>
      </c>
      <c r="F194" s="199" t="s">
        <v>273</v>
      </c>
      <c r="G194" s="196"/>
      <c r="H194" s="198" t="s">
        <v>19</v>
      </c>
      <c r="I194" s="200"/>
      <c r="J194" s="196"/>
      <c r="K194" s="196"/>
      <c r="L194" s="201"/>
      <c r="M194" s="202"/>
      <c r="N194" s="203"/>
      <c r="O194" s="203"/>
      <c r="P194" s="203"/>
      <c r="Q194" s="203"/>
      <c r="R194" s="203"/>
      <c r="S194" s="203"/>
      <c r="T194" s="204"/>
      <c r="AT194" s="205" t="s">
        <v>147</v>
      </c>
      <c r="AU194" s="205" t="s">
        <v>143</v>
      </c>
      <c r="AV194" s="13" t="s">
        <v>80</v>
      </c>
      <c r="AW194" s="13" t="s">
        <v>33</v>
      </c>
      <c r="AX194" s="13" t="s">
        <v>72</v>
      </c>
      <c r="AY194" s="205" t="s">
        <v>132</v>
      </c>
    </row>
    <row r="195" spans="1:65" s="13" customFormat="1" ht="11.25">
      <c r="B195" s="195"/>
      <c r="C195" s="196"/>
      <c r="D195" s="197" t="s">
        <v>147</v>
      </c>
      <c r="E195" s="198" t="s">
        <v>19</v>
      </c>
      <c r="F195" s="199" t="s">
        <v>290</v>
      </c>
      <c r="G195" s="196"/>
      <c r="H195" s="198" t="s">
        <v>19</v>
      </c>
      <c r="I195" s="200"/>
      <c r="J195" s="196"/>
      <c r="K195" s="196"/>
      <c r="L195" s="201"/>
      <c r="M195" s="202"/>
      <c r="N195" s="203"/>
      <c r="O195" s="203"/>
      <c r="P195" s="203"/>
      <c r="Q195" s="203"/>
      <c r="R195" s="203"/>
      <c r="S195" s="203"/>
      <c r="T195" s="204"/>
      <c r="AT195" s="205" t="s">
        <v>147</v>
      </c>
      <c r="AU195" s="205" t="s">
        <v>143</v>
      </c>
      <c r="AV195" s="13" t="s">
        <v>80</v>
      </c>
      <c r="AW195" s="13" t="s">
        <v>33</v>
      </c>
      <c r="AX195" s="13" t="s">
        <v>72</v>
      </c>
      <c r="AY195" s="205" t="s">
        <v>132</v>
      </c>
    </row>
    <row r="196" spans="1:65" s="14" customFormat="1" ht="11.25">
      <c r="B196" s="206"/>
      <c r="C196" s="207"/>
      <c r="D196" s="197" t="s">
        <v>147</v>
      </c>
      <c r="E196" s="208" t="s">
        <v>19</v>
      </c>
      <c r="F196" s="209" t="s">
        <v>275</v>
      </c>
      <c r="G196" s="207"/>
      <c r="H196" s="210">
        <v>343.44</v>
      </c>
      <c r="I196" s="211"/>
      <c r="J196" s="207"/>
      <c r="K196" s="207"/>
      <c r="L196" s="212"/>
      <c r="M196" s="213"/>
      <c r="N196" s="214"/>
      <c r="O196" s="214"/>
      <c r="P196" s="214"/>
      <c r="Q196" s="214"/>
      <c r="R196" s="214"/>
      <c r="S196" s="214"/>
      <c r="T196" s="215"/>
      <c r="AT196" s="216" t="s">
        <v>147</v>
      </c>
      <c r="AU196" s="216" t="s">
        <v>143</v>
      </c>
      <c r="AV196" s="14" t="s">
        <v>82</v>
      </c>
      <c r="AW196" s="14" t="s">
        <v>33</v>
      </c>
      <c r="AX196" s="14" t="s">
        <v>72</v>
      </c>
      <c r="AY196" s="216" t="s">
        <v>132</v>
      </c>
    </row>
    <row r="197" spans="1:65" s="13" customFormat="1" ht="11.25">
      <c r="B197" s="195"/>
      <c r="C197" s="196"/>
      <c r="D197" s="197" t="s">
        <v>147</v>
      </c>
      <c r="E197" s="198" t="s">
        <v>19</v>
      </c>
      <c r="F197" s="199" t="s">
        <v>276</v>
      </c>
      <c r="G197" s="196"/>
      <c r="H197" s="198" t="s">
        <v>19</v>
      </c>
      <c r="I197" s="200"/>
      <c r="J197" s="196"/>
      <c r="K197" s="196"/>
      <c r="L197" s="201"/>
      <c r="M197" s="202"/>
      <c r="N197" s="203"/>
      <c r="O197" s="203"/>
      <c r="P197" s="203"/>
      <c r="Q197" s="203"/>
      <c r="R197" s="203"/>
      <c r="S197" s="203"/>
      <c r="T197" s="204"/>
      <c r="AT197" s="205" t="s">
        <v>147</v>
      </c>
      <c r="AU197" s="205" t="s">
        <v>143</v>
      </c>
      <c r="AV197" s="13" t="s">
        <v>80</v>
      </c>
      <c r="AW197" s="13" t="s">
        <v>33</v>
      </c>
      <c r="AX197" s="13" t="s">
        <v>72</v>
      </c>
      <c r="AY197" s="205" t="s">
        <v>132</v>
      </c>
    </row>
    <row r="198" spans="1:65" s="14" customFormat="1" ht="11.25">
      <c r="B198" s="206"/>
      <c r="C198" s="207"/>
      <c r="D198" s="197" t="s">
        <v>147</v>
      </c>
      <c r="E198" s="208" t="s">
        <v>19</v>
      </c>
      <c r="F198" s="209" t="s">
        <v>277</v>
      </c>
      <c r="G198" s="207"/>
      <c r="H198" s="210">
        <v>-15.52</v>
      </c>
      <c r="I198" s="211"/>
      <c r="J198" s="207"/>
      <c r="K198" s="207"/>
      <c r="L198" s="212"/>
      <c r="M198" s="213"/>
      <c r="N198" s="214"/>
      <c r="O198" s="214"/>
      <c r="P198" s="214"/>
      <c r="Q198" s="214"/>
      <c r="R198" s="214"/>
      <c r="S198" s="214"/>
      <c r="T198" s="215"/>
      <c r="AT198" s="216" t="s">
        <v>147</v>
      </c>
      <c r="AU198" s="216" t="s">
        <v>143</v>
      </c>
      <c r="AV198" s="14" t="s">
        <v>82</v>
      </c>
      <c r="AW198" s="14" t="s">
        <v>33</v>
      </c>
      <c r="AX198" s="14" t="s">
        <v>72</v>
      </c>
      <c r="AY198" s="216" t="s">
        <v>132</v>
      </c>
    </row>
    <row r="199" spans="1:65" s="13" customFormat="1" ht="11.25">
      <c r="B199" s="195"/>
      <c r="C199" s="196"/>
      <c r="D199" s="197" t="s">
        <v>147</v>
      </c>
      <c r="E199" s="198" t="s">
        <v>19</v>
      </c>
      <c r="F199" s="199" t="s">
        <v>291</v>
      </c>
      <c r="G199" s="196"/>
      <c r="H199" s="198" t="s">
        <v>19</v>
      </c>
      <c r="I199" s="200"/>
      <c r="J199" s="196"/>
      <c r="K199" s="196"/>
      <c r="L199" s="201"/>
      <c r="M199" s="202"/>
      <c r="N199" s="203"/>
      <c r="O199" s="203"/>
      <c r="P199" s="203"/>
      <c r="Q199" s="203"/>
      <c r="R199" s="203"/>
      <c r="S199" s="203"/>
      <c r="T199" s="204"/>
      <c r="AT199" s="205" t="s">
        <v>147</v>
      </c>
      <c r="AU199" s="205" t="s">
        <v>143</v>
      </c>
      <c r="AV199" s="13" t="s">
        <v>80</v>
      </c>
      <c r="AW199" s="13" t="s">
        <v>33</v>
      </c>
      <c r="AX199" s="13" t="s">
        <v>72</v>
      </c>
      <c r="AY199" s="205" t="s">
        <v>132</v>
      </c>
    </row>
    <row r="200" spans="1:65" s="14" customFormat="1" ht="11.25">
      <c r="B200" s="206"/>
      <c r="C200" s="207"/>
      <c r="D200" s="197" t="s">
        <v>147</v>
      </c>
      <c r="E200" s="208" t="s">
        <v>19</v>
      </c>
      <c r="F200" s="209" t="s">
        <v>292</v>
      </c>
      <c r="G200" s="207"/>
      <c r="H200" s="210">
        <v>-7.11</v>
      </c>
      <c r="I200" s="211"/>
      <c r="J200" s="207"/>
      <c r="K200" s="207"/>
      <c r="L200" s="212"/>
      <c r="M200" s="213"/>
      <c r="N200" s="214"/>
      <c r="O200" s="214"/>
      <c r="P200" s="214"/>
      <c r="Q200" s="214"/>
      <c r="R200" s="214"/>
      <c r="S200" s="214"/>
      <c r="T200" s="215"/>
      <c r="AT200" s="216" t="s">
        <v>147</v>
      </c>
      <c r="AU200" s="216" t="s">
        <v>143</v>
      </c>
      <c r="AV200" s="14" t="s">
        <v>82</v>
      </c>
      <c r="AW200" s="14" t="s">
        <v>33</v>
      </c>
      <c r="AX200" s="14" t="s">
        <v>72</v>
      </c>
      <c r="AY200" s="216" t="s">
        <v>132</v>
      </c>
    </row>
    <row r="201" spans="1:65" s="15" customFormat="1" ht="11.25">
      <c r="B201" s="217"/>
      <c r="C201" s="218"/>
      <c r="D201" s="197" t="s">
        <v>147</v>
      </c>
      <c r="E201" s="219" t="s">
        <v>19</v>
      </c>
      <c r="F201" s="220" t="s">
        <v>150</v>
      </c>
      <c r="G201" s="218"/>
      <c r="H201" s="221">
        <v>320.81</v>
      </c>
      <c r="I201" s="222"/>
      <c r="J201" s="218"/>
      <c r="K201" s="218"/>
      <c r="L201" s="223"/>
      <c r="M201" s="224"/>
      <c r="N201" s="225"/>
      <c r="O201" s="225"/>
      <c r="P201" s="225"/>
      <c r="Q201" s="225"/>
      <c r="R201" s="225"/>
      <c r="S201" s="225"/>
      <c r="T201" s="226"/>
      <c r="AT201" s="227" t="s">
        <v>147</v>
      </c>
      <c r="AU201" s="227" t="s">
        <v>143</v>
      </c>
      <c r="AV201" s="15" t="s">
        <v>143</v>
      </c>
      <c r="AW201" s="15" t="s">
        <v>33</v>
      </c>
      <c r="AX201" s="15" t="s">
        <v>80</v>
      </c>
      <c r="AY201" s="227" t="s">
        <v>132</v>
      </c>
    </row>
    <row r="202" spans="1:65" s="2" customFormat="1" ht="21.75" customHeight="1">
      <c r="A202" s="38"/>
      <c r="B202" s="39"/>
      <c r="C202" s="177" t="s">
        <v>293</v>
      </c>
      <c r="D202" s="177" t="s">
        <v>137</v>
      </c>
      <c r="E202" s="178" t="s">
        <v>269</v>
      </c>
      <c r="F202" s="179" t="s">
        <v>270</v>
      </c>
      <c r="G202" s="180" t="s">
        <v>140</v>
      </c>
      <c r="H202" s="181">
        <v>431.09</v>
      </c>
      <c r="I202" s="182"/>
      <c r="J202" s="183">
        <f>ROUND(I202*H202,2)</f>
        <v>0</v>
      </c>
      <c r="K202" s="179" t="s">
        <v>141</v>
      </c>
      <c r="L202" s="43"/>
      <c r="M202" s="184" t="s">
        <v>19</v>
      </c>
      <c r="N202" s="185" t="s">
        <v>43</v>
      </c>
      <c r="O202" s="68"/>
      <c r="P202" s="186">
        <f>O202*H202</f>
        <v>0</v>
      </c>
      <c r="Q202" s="186">
        <v>0</v>
      </c>
      <c r="R202" s="186">
        <f>Q202*H202</f>
        <v>0</v>
      </c>
      <c r="S202" s="186">
        <v>1.0999999999999999E-2</v>
      </c>
      <c r="T202" s="187">
        <f>S202*H202</f>
        <v>4.7419899999999995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88" t="s">
        <v>142</v>
      </c>
      <c r="AT202" s="188" t="s">
        <v>137</v>
      </c>
      <c r="AU202" s="188" t="s">
        <v>143</v>
      </c>
      <c r="AY202" s="21" t="s">
        <v>132</v>
      </c>
      <c r="BE202" s="189">
        <f>IF(N202="základní",J202,0)</f>
        <v>0</v>
      </c>
      <c r="BF202" s="189">
        <f>IF(N202="snížená",J202,0)</f>
        <v>0</v>
      </c>
      <c r="BG202" s="189">
        <f>IF(N202="zákl. přenesená",J202,0)</f>
        <v>0</v>
      </c>
      <c r="BH202" s="189">
        <f>IF(N202="sníž. přenesená",J202,0)</f>
        <v>0</v>
      </c>
      <c r="BI202" s="189">
        <f>IF(N202="nulová",J202,0)</f>
        <v>0</v>
      </c>
      <c r="BJ202" s="21" t="s">
        <v>80</v>
      </c>
      <c r="BK202" s="189">
        <f>ROUND(I202*H202,2)</f>
        <v>0</v>
      </c>
      <c r="BL202" s="21" t="s">
        <v>142</v>
      </c>
      <c r="BM202" s="188" t="s">
        <v>294</v>
      </c>
    </row>
    <row r="203" spans="1:65" s="2" customFormat="1" ht="11.25">
      <c r="A203" s="38"/>
      <c r="B203" s="39"/>
      <c r="C203" s="40"/>
      <c r="D203" s="190" t="s">
        <v>145</v>
      </c>
      <c r="E203" s="40"/>
      <c r="F203" s="191" t="s">
        <v>272</v>
      </c>
      <c r="G203" s="40"/>
      <c r="H203" s="40"/>
      <c r="I203" s="192"/>
      <c r="J203" s="40"/>
      <c r="K203" s="40"/>
      <c r="L203" s="43"/>
      <c r="M203" s="193"/>
      <c r="N203" s="194"/>
      <c r="O203" s="68"/>
      <c r="P203" s="68"/>
      <c r="Q203" s="68"/>
      <c r="R203" s="68"/>
      <c r="S203" s="68"/>
      <c r="T203" s="69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21" t="s">
        <v>145</v>
      </c>
      <c r="AU203" s="21" t="s">
        <v>143</v>
      </c>
    </row>
    <row r="204" spans="1:65" s="13" customFormat="1" ht="11.25">
      <c r="B204" s="195"/>
      <c r="C204" s="196"/>
      <c r="D204" s="197" t="s">
        <v>147</v>
      </c>
      <c r="E204" s="198" t="s">
        <v>19</v>
      </c>
      <c r="F204" s="199" t="s">
        <v>273</v>
      </c>
      <c r="G204" s="196"/>
      <c r="H204" s="198" t="s">
        <v>19</v>
      </c>
      <c r="I204" s="200"/>
      <c r="J204" s="196"/>
      <c r="K204" s="196"/>
      <c r="L204" s="201"/>
      <c r="M204" s="202"/>
      <c r="N204" s="203"/>
      <c r="O204" s="203"/>
      <c r="P204" s="203"/>
      <c r="Q204" s="203"/>
      <c r="R204" s="203"/>
      <c r="S204" s="203"/>
      <c r="T204" s="204"/>
      <c r="AT204" s="205" t="s">
        <v>147</v>
      </c>
      <c r="AU204" s="205" t="s">
        <v>143</v>
      </c>
      <c r="AV204" s="13" t="s">
        <v>80</v>
      </c>
      <c r="AW204" s="13" t="s">
        <v>33</v>
      </c>
      <c r="AX204" s="13" t="s">
        <v>72</v>
      </c>
      <c r="AY204" s="205" t="s">
        <v>132</v>
      </c>
    </row>
    <row r="205" spans="1:65" s="13" customFormat="1" ht="11.25">
      <c r="B205" s="195"/>
      <c r="C205" s="196"/>
      <c r="D205" s="197" t="s">
        <v>147</v>
      </c>
      <c r="E205" s="198" t="s">
        <v>19</v>
      </c>
      <c r="F205" s="199" t="s">
        <v>295</v>
      </c>
      <c r="G205" s="196"/>
      <c r="H205" s="198" t="s">
        <v>19</v>
      </c>
      <c r="I205" s="200"/>
      <c r="J205" s="196"/>
      <c r="K205" s="196"/>
      <c r="L205" s="201"/>
      <c r="M205" s="202"/>
      <c r="N205" s="203"/>
      <c r="O205" s="203"/>
      <c r="P205" s="203"/>
      <c r="Q205" s="203"/>
      <c r="R205" s="203"/>
      <c r="S205" s="203"/>
      <c r="T205" s="204"/>
      <c r="AT205" s="205" t="s">
        <v>147</v>
      </c>
      <c r="AU205" s="205" t="s">
        <v>143</v>
      </c>
      <c r="AV205" s="13" t="s">
        <v>80</v>
      </c>
      <c r="AW205" s="13" t="s">
        <v>33</v>
      </c>
      <c r="AX205" s="13" t="s">
        <v>72</v>
      </c>
      <c r="AY205" s="205" t="s">
        <v>132</v>
      </c>
    </row>
    <row r="206" spans="1:65" s="14" customFormat="1" ht="11.25">
      <c r="B206" s="206"/>
      <c r="C206" s="207"/>
      <c r="D206" s="197" t="s">
        <v>147</v>
      </c>
      <c r="E206" s="208" t="s">
        <v>19</v>
      </c>
      <c r="F206" s="209" t="s">
        <v>275</v>
      </c>
      <c r="G206" s="207"/>
      <c r="H206" s="210">
        <v>343.44</v>
      </c>
      <c r="I206" s="211"/>
      <c r="J206" s="207"/>
      <c r="K206" s="207"/>
      <c r="L206" s="212"/>
      <c r="M206" s="213"/>
      <c r="N206" s="214"/>
      <c r="O206" s="214"/>
      <c r="P206" s="214"/>
      <c r="Q206" s="214"/>
      <c r="R206" s="214"/>
      <c r="S206" s="214"/>
      <c r="T206" s="215"/>
      <c r="AT206" s="216" t="s">
        <v>147</v>
      </c>
      <c r="AU206" s="216" t="s">
        <v>143</v>
      </c>
      <c r="AV206" s="14" t="s">
        <v>82</v>
      </c>
      <c r="AW206" s="14" t="s">
        <v>33</v>
      </c>
      <c r="AX206" s="14" t="s">
        <v>72</v>
      </c>
      <c r="AY206" s="216" t="s">
        <v>132</v>
      </c>
    </row>
    <row r="207" spans="1:65" s="13" customFormat="1" ht="11.25">
      <c r="B207" s="195"/>
      <c r="C207" s="196"/>
      <c r="D207" s="197" t="s">
        <v>147</v>
      </c>
      <c r="E207" s="198" t="s">
        <v>19</v>
      </c>
      <c r="F207" s="199" t="s">
        <v>276</v>
      </c>
      <c r="G207" s="196"/>
      <c r="H207" s="198" t="s">
        <v>19</v>
      </c>
      <c r="I207" s="200"/>
      <c r="J207" s="196"/>
      <c r="K207" s="196"/>
      <c r="L207" s="201"/>
      <c r="M207" s="202"/>
      <c r="N207" s="203"/>
      <c r="O207" s="203"/>
      <c r="P207" s="203"/>
      <c r="Q207" s="203"/>
      <c r="R207" s="203"/>
      <c r="S207" s="203"/>
      <c r="T207" s="204"/>
      <c r="AT207" s="205" t="s">
        <v>147</v>
      </c>
      <c r="AU207" s="205" t="s">
        <v>143</v>
      </c>
      <c r="AV207" s="13" t="s">
        <v>80</v>
      </c>
      <c r="AW207" s="13" t="s">
        <v>33</v>
      </c>
      <c r="AX207" s="13" t="s">
        <v>72</v>
      </c>
      <c r="AY207" s="205" t="s">
        <v>132</v>
      </c>
    </row>
    <row r="208" spans="1:65" s="14" customFormat="1" ht="11.25">
      <c r="B208" s="206"/>
      <c r="C208" s="207"/>
      <c r="D208" s="197" t="s">
        <v>147</v>
      </c>
      <c r="E208" s="208" t="s">
        <v>19</v>
      </c>
      <c r="F208" s="209" t="s">
        <v>277</v>
      </c>
      <c r="G208" s="207"/>
      <c r="H208" s="210">
        <v>-15.52</v>
      </c>
      <c r="I208" s="211"/>
      <c r="J208" s="207"/>
      <c r="K208" s="207"/>
      <c r="L208" s="212"/>
      <c r="M208" s="213"/>
      <c r="N208" s="214"/>
      <c r="O208" s="214"/>
      <c r="P208" s="214"/>
      <c r="Q208" s="214"/>
      <c r="R208" s="214"/>
      <c r="S208" s="214"/>
      <c r="T208" s="215"/>
      <c r="AT208" s="216" t="s">
        <v>147</v>
      </c>
      <c r="AU208" s="216" t="s">
        <v>143</v>
      </c>
      <c r="AV208" s="14" t="s">
        <v>82</v>
      </c>
      <c r="AW208" s="14" t="s">
        <v>33</v>
      </c>
      <c r="AX208" s="14" t="s">
        <v>72</v>
      </c>
      <c r="AY208" s="216" t="s">
        <v>132</v>
      </c>
    </row>
    <row r="209" spans="1:65" s="13" customFormat="1" ht="11.25">
      <c r="B209" s="195"/>
      <c r="C209" s="196"/>
      <c r="D209" s="197" t="s">
        <v>147</v>
      </c>
      <c r="E209" s="198" t="s">
        <v>19</v>
      </c>
      <c r="F209" s="199" t="s">
        <v>278</v>
      </c>
      <c r="G209" s="196"/>
      <c r="H209" s="198" t="s">
        <v>19</v>
      </c>
      <c r="I209" s="200"/>
      <c r="J209" s="196"/>
      <c r="K209" s="196"/>
      <c r="L209" s="201"/>
      <c r="M209" s="202"/>
      <c r="N209" s="203"/>
      <c r="O209" s="203"/>
      <c r="P209" s="203"/>
      <c r="Q209" s="203"/>
      <c r="R209" s="203"/>
      <c r="S209" s="203"/>
      <c r="T209" s="204"/>
      <c r="AT209" s="205" t="s">
        <v>147</v>
      </c>
      <c r="AU209" s="205" t="s">
        <v>143</v>
      </c>
      <c r="AV209" s="13" t="s">
        <v>80</v>
      </c>
      <c r="AW209" s="13" t="s">
        <v>33</v>
      </c>
      <c r="AX209" s="13" t="s">
        <v>72</v>
      </c>
      <c r="AY209" s="205" t="s">
        <v>132</v>
      </c>
    </row>
    <row r="210" spans="1:65" s="14" customFormat="1" ht="11.25">
      <c r="B210" s="206"/>
      <c r="C210" s="207"/>
      <c r="D210" s="197" t="s">
        <v>147</v>
      </c>
      <c r="E210" s="208" t="s">
        <v>19</v>
      </c>
      <c r="F210" s="209" t="s">
        <v>296</v>
      </c>
      <c r="G210" s="207"/>
      <c r="H210" s="210">
        <v>5.88</v>
      </c>
      <c r="I210" s="211"/>
      <c r="J210" s="207"/>
      <c r="K210" s="207"/>
      <c r="L210" s="212"/>
      <c r="M210" s="213"/>
      <c r="N210" s="214"/>
      <c r="O210" s="214"/>
      <c r="P210" s="214"/>
      <c r="Q210" s="214"/>
      <c r="R210" s="214"/>
      <c r="S210" s="214"/>
      <c r="T210" s="215"/>
      <c r="AT210" s="216" t="s">
        <v>147</v>
      </c>
      <c r="AU210" s="216" t="s">
        <v>143</v>
      </c>
      <c r="AV210" s="14" t="s">
        <v>82</v>
      </c>
      <c r="AW210" s="14" t="s">
        <v>33</v>
      </c>
      <c r="AX210" s="14" t="s">
        <v>72</v>
      </c>
      <c r="AY210" s="216" t="s">
        <v>132</v>
      </c>
    </row>
    <row r="211" spans="1:65" s="13" customFormat="1" ht="11.25">
      <c r="B211" s="195"/>
      <c r="C211" s="196"/>
      <c r="D211" s="197" t="s">
        <v>147</v>
      </c>
      <c r="E211" s="198" t="s">
        <v>19</v>
      </c>
      <c r="F211" s="199" t="s">
        <v>280</v>
      </c>
      <c r="G211" s="196"/>
      <c r="H211" s="198" t="s">
        <v>19</v>
      </c>
      <c r="I211" s="200"/>
      <c r="J211" s="196"/>
      <c r="K211" s="196"/>
      <c r="L211" s="201"/>
      <c r="M211" s="202"/>
      <c r="N211" s="203"/>
      <c r="O211" s="203"/>
      <c r="P211" s="203"/>
      <c r="Q211" s="203"/>
      <c r="R211" s="203"/>
      <c r="S211" s="203"/>
      <c r="T211" s="204"/>
      <c r="AT211" s="205" t="s">
        <v>147</v>
      </c>
      <c r="AU211" s="205" t="s">
        <v>143</v>
      </c>
      <c r="AV211" s="13" t="s">
        <v>80</v>
      </c>
      <c r="AW211" s="13" t="s">
        <v>33</v>
      </c>
      <c r="AX211" s="13" t="s">
        <v>72</v>
      </c>
      <c r="AY211" s="205" t="s">
        <v>132</v>
      </c>
    </row>
    <row r="212" spans="1:65" s="14" customFormat="1" ht="11.25">
      <c r="B212" s="206"/>
      <c r="C212" s="207"/>
      <c r="D212" s="197" t="s">
        <v>147</v>
      </c>
      <c r="E212" s="208" t="s">
        <v>19</v>
      </c>
      <c r="F212" s="209" t="s">
        <v>281</v>
      </c>
      <c r="G212" s="207"/>
      <c r="H212" s="210">
        <v>68.459999999999994</v>
      </c>
      <c r="I212" s="211"/>
      <c r="J212" s="207"/>
      <c r="K212" s="207"/>
      <c r="L212" s="212"/>
      <c r="M212" s="213"/>
      <c r="N212" s="214"/>
      <c r="O212" s="214"/>
      <c r="P212" s="214"/>
      <c r="Q212" s="214"/>
      <c r="R212" s="214"/>
      <c r="S212" s="214"/>
      <c r="T212" s="215"/>
      <c r="AT212" s="216" t="s">
        <v>147</v>
      </c>
      <c r="AU212" s="216" t="s">
        <v>143</v>
      </c>
      <c r="AV212" s="14" t="s">
        <v>82</v>
      </c>
      <c r="AW212" s="14" t="s">
        <v>33</v>
      </c>
      <c r="AX212" s="14" t="s">
        <v>72</v>
      </c>
      <c r="AY212" s="216" t="s">
        <v>132</v>
      </c>
    </row>
    <row r="213" spans="1:65" s="15" customFormat="1" ht="11.25">
      <c r="B213" s="217"/>
      <c r="C213" s="218"/>
      <c r="D213" s="197" t="s">
        <v>147</v>
      </c>
      <c r="E213" s="219" t="s">
        <v>19</v>
      </c>
      <c r="F213" s="220" t="s">
        <v>150</v>
      </c>
      <c r="G213" s="218"/>
      <c r="H213" s="221">
        <v>402.26</v>
      </c>
      <c r="I213" s="222"/>
      <c r="J213" s="218"/>
      <c r="K213" s="218"/>
      <c r="L213" s="223"/>
      <c r="M213" s="224"/>
      <c r="N213" s="225"/>
      <c r="O213" s="225"/>
      <c r="P213" s="225"/>
      <c r="Q213" s="225"/>
      <c r="R213" s="225"/>
      <c r="S213" s="225"/>
      <c r="T213" s="226"/>
      <c r="AT213" s="227" t="s">
        <v>147</v>
      </c>
      <c r="AU213" s="227" t="s">
        <v>143</v>
      </c>
      <c r="AV213" s="15" t="s">
        <v>143</v>
      </c>
      <c r="AW213" s="15" t="s">
        <v>33</v>
      </c>
      <c r="AX213" s="15" t="s">
        <v>72</v>
      </c>
      <c r="AY213" s="227" t="s">
        <v>132</v>
      </c>
    </row>
    <row r="214" spans="1:65" s="13" customFormat="1" ht="11.25">
      <c r="B214" s="195"/>
      <c r="C214" s="196"/>
      <c r="D214" s="197" t="s">
        <v>147</v>
      </c>
      <c r="E214" s="198" t="s">
        <v>19</v>
      </c>
      <c r="F214" s="199" t="s">
        <v>282</v>
      </c>
      <c r="G214" s="196"/>
      <c r="H214" s="198" t="s">
        <v>19</v>
      </c>
      <c r="I214" s="200"/>
      <c r="J214" s="196"/>
      <c r="K214" s="196"/>
      <c r="L214" s="201"/>
      <c r="M214" s="202"/>
      <c r="N214" s="203"/>
      <c r="O214" s="203"/>
      <c r="P214" s="203"/>
      <c r="Q214" s="203"/>
      <c r="R214" s="203"/>
      <c r="S214" s="203"/>
      <c r="T214" s="204"/>
      <c r="AT214" s="205" t="s">
        <v>147</v>
      </c>
      <c r="AU214" s="205" t="s">
        <v>143</v>
      </c>
      <c r="AV214" s="13" t="s">
        <v>80</v>
      </c>
      <c r="AW214" s="13" t="s">
        <v>33</v>
      </c>
      <c r="AX214" s="13" t="s">
        <v>72</v>
      </c>
      <c r="AY214" s="205" t="s">
        <v>132</v>
      </c>
    </row>
    <row r="215" spans="1:65" s="13" customFormat="1" ht="11.25">
      <c r="B215" s="195"/>
      <c r="C215" s="196"/>
      <c r="D215" s="197" t="s">
        <v>147</v>
      </c>
      <c r="E215" s="198" t="s">
        <v>19</v>
      </c>
      <c r="F215" s="199" t="s">
        <v>295</v>
      </c>
      <c r="G215" s="196"/>
      <c r="H215" s="198" t="s">
        <v>19</v>
      </c>
      <c r="I215" s="200"/>
      <c r="J215" s="196"/>
      <c r="K215" s="196"/>
      <c r="L215" s="201"/>
      <c r="M215" s="202"/>
      <c r="N215" s="203"/>
      <c r="O215" s="203"/>
      <c r="P215" s="203"/>
      <c r="Q215" s="203"/>
      <c r="R215" s="203"/>
      <c r="S215" s="203"/>
      <c r="T215" s="204"/>
      <c r="AT215" s="205" t="s">
        <v>147</v>
      </c>
      <c r="AU215" s="205" t="s">
        <v>143</v>
      </c>
      <c r="AV215" s="13" t="s">
        <v>80</v>
      </c>
      <c r="AW215" s="13" t="s">
        <v>33</v>
      </c>
      <c r="AX215" s="13" t="s">
        <v>72</v>
      </c>
      <c r="AY215" s="205" t="s">
        <v>132</v>
      </c>
    </row>
    <row r="216" spans="1:65" s="14" customFormat="1" ht="11.25">
      <c r="B216" s="206"/>
      <c r="C216" s="207"/>
      <c r="D216" s="197" t="s">
        <v>147</v>
      </c>
      <c r="E216" s="208" t="s">
        <v>19</v>
      </c>
      <c r="F216" s="209" t="s">
        <v>283</v>
      </c>
      <c r="G216" s="207"/>
      <c r="H216" s="210">
        <v>28.83</v>
      </c>
      <c r="I216" s="211"/>
      <c r="J216" s="207"/>
      <c r="K216" s="207"/>
      <c r="L216" s="212"/>
      <c r="M216" s="213"/>
      <c r="N216" s="214"/>
      <c r="O216" s="214"/>
      <c r="P216" s="214"/>
      <c r="Q216" s="214"/>
      <c r="R216" s="214"/>
      <c r="S216" s="214"/>
      <c r="T216" s="215"/>
      <c r="AT216" s="216" t="s">
        <v>147</v>
      </c>
      <c r="AU216" s="216" t="s">
        <v>143</v>
      </c>
      <c r="AV216" s="14" t="s">
        <v>82</v>
      </c>
      <c r="AW216" s="14" t="s">
        <v>33</v>
      </c>
      <c r="AX216" s="14" t="s">
        <v>72</v>
      </c>
      <c r="AY216" s="216" t="s">
        <v>132</v>
      </c>
    </row>
    <row r="217" spans="1:65" s="15" customFormat="1" ht="11.25">
      <c r="B217" s="217"/>
      <c r="C217" s="218"/>
      <c r="D217" s="197" t="s">
        <v>147</v>
      </c>
      <c r="E217" s="219" t="s">
        <v>19</v>
      </c>
      <c r="F217" s="220" t="s">
        <v>150</v>
      </c>
      <c r="G217" s="218"/>
      <c r="H217" s="221">
        <v>28.83</v>
      </c>
      <c r="I217" s="222"/>
      <c r="J217" s="218"/>
      <c r="K217" s="218"/>
      <c r="L217" s="223"/>
      <c r="M217" s="224"/>
      <c r="N217" s="225"/>
      <c r="O217" s="225"/>
      <c r="P217" s="225"/>
      <c r="Q217" s="225"/>
      <c r="R217" s="225"/>
      <c r="S217" s="225"/>
      <c r="T217" s="226"/>
      <c r="AT217" s="227" t="s">
        <v>147</v>
      </c>
      <c r="AU217" s="227" t="s">
        <v>143</v>
      </c>
      <c r="AV217" s="15" t="s">
        <v>143</v>
      </c>
      <c r="AW217" s="15" t="s">
        <v>33</v>
      </c>
      <c r="AX217" s="15" t="s">
        <v>72</v>
      </c>
      <c r="AY217" s="227" t="s">
        <v>132</v>
      </c>
    </row>
    <row r="218" spans="1:65" s="16" customFormat="1" ht="11.25">
      <c r="B218" s="238"/>
      <c r="C218" s="239"/>
      <c r="D218" s="197" t="s">
        <v>147</v>
      </c>
      <c r="E218" s="240" t="s">
        <v>19</v>
      </c>
      <c r="F218" s="241" t="s">
        <v>284</v>
      </c>
      <c r="G218" s="239"/>
      <c r="H218" s="242">
        <v>431.09</v>
      </c>
      <c r="I218" s="243"/>
      <c r="J218" s="239"/>
      <c r="K218" s="239"/>
      <c r="L218" s="244"/>
      <c r="M218" s="245"/>
      <c r="N218" s="246"/>
      <c r="O218" s="246"/>
      <c r="P218" s="246"/>
      <c r="Q218" s="246"/>
      <c r="R218" s="246"/>
      <c r="S218" s="246"/>
      <c r="T218" s="247"/>
      <c r="AT218" s="248" t="s">
        <v>147</v>
      </c>
      <c r="AU218" s="248" t="s">
        <v>143</v>
      </c>
      <c r="AV218" s="16" t="s">
        <v>142</v>
      </c>
      <c r="AW218" s="16" t="s">
        <v>33</v>
      </c>
      <c r="AX218" s="16" t="s">
        <v>80</v>
      </c>
      <c r="AY218" s="248" t="s">
        <v>132</v>
      </c>
    </row>
    <row r="219" spans="1:65" s="2" customFormat="1" ht="16.5" customHeight="1">
      <c r="A219" s="38"/>
      <c r="B219" s="39"/>
      <c r="C219" s="177" t="s">
        <v>297</v>
      </c>
      <c r="D219" s="177" t="s">
        <v>137</v>
      </c>
      <c r="E219" s="178" t="s">
        <v>298</v>
      </c>
      <c r="F219" s="179" t="s">
        <v>299</v>
      </c>
      <c r="G219" s="180" t="s">
        <v>169</v>
      </c>
      <c r="H219" s="181">
        <v>48.4</v>
      </c>
      <c r="I219" s="182"/>
      <c r="J219" s="183">
        <f>ROUND(I219*H219,2)</f>
        <v>0</v>
      </c>
      <c r="K219" s="179" t="s">
        <v>141</v>
      </c>
      <c r="L219" s="43"/>
      <c r="M219" s="184" t="s">
        <v>19</v>
      </c>
      <c r="N219" s="185" t="s">
        <v>43</v>
      </c>
      <c r="O219" s="68"/>
      <c r="P219" s="186">
        <f>O219*H219</f>
        <v>0</v>
      </c>
      <c r="Q219" s="186">
        <v>0</v>
      </c>
      <c r="R219" s="186">
        <f>Q219*H219</f>
        <v>0</v>
      </c>
      <c r="S219" s="186">
        <v>1.5E-3</v>
      </c>
      <c r="T219" s="187">
        <f>S219*H219</f>
        <v>7.2599999999999998E-2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88" t="s">
        <v>239</v>
      </c>
      <c r="AT219" s="188" t="s">
        <v>137</v>
      </c>
      <c r="AU219" s="188" t="s">
        <v>143</v>
      </c>
      <c r="AY219" s="21" t="s">
        <v>132</v>
      </c>
      <c r="BE219" s="189">
        <f>IF(N219="základní",J219,0)</f>
        <v>0</v>
      </c>
      <c r="BF219" s="189">
        <f>IF(N219="snížená",J219,0)</f>
        <v>0</v>
      </c>
      <c r="BG219" s="189">
        <f>IF(N219="zákl. přenesená",J219,0)</f>
        <v>0</v>
      </c>
      <c r="BH219" s="189">
        <f>IF(N219="sníž. přenesená",J219,0)</f>
        <v>0</v>
      </c>
      <c r="BI219" s="189">
        <f>IF(N219="nulová",J219,0)</f>
        <v>0</v>
      </c>
      <c r="BJ219" s="21" t="s">
        <v>80</v>
      </c>
      <c r="BK219" s="189">
        <f>ROUND(I219*H219,2)</f>
        <v>0</v>
      </c>
      <c r="BL219" s="21" t="s">
        <v>239</v>
      </c>
      <c r="BM219" s="188" t="s">
        <v>300</v>
      </c>
    </row>
    <row r="220" spans="1:65" s="2" customFormat="1" ht="11.25">
      <c r="A220" s="38"/>
      <c r="B220" s="39"/>
      <c r="C220" s="40"/>
      <c r="D220" s="190" t="s">
        <v>145</v>
      </c>
      <c r="E220" s="40"/>
      <c r="F220" s="191" t="s">
        <v>301</v>
      </c>
      <c r="G220" s="40"/>
      <c r="H220" s="40"/>
      <c r="I220" s="192"/>
      <c r="J220" s="40"/>
      <c r="K220" s="40"/>
      <c r="L220" s="43"/>
      <c r="M220" s="193"/>
      <c r="N220" s="194"/>
      <c r="O220" s="68"/>
      <c r="P220" s="68"/>
      <c r="Q220" s="68"/>
      <c r="R220" s="68"/>
      <c r="S220" s="68"/>
      <c r="T220" s="69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21" t="s">
        <v>145</v>
      </c>
      <c r="AU220" s="21" t="s">
        <v>143</v>
      </c>
    </row>
    <row r="221" spans="1:65" s="14" customFormat="1" ht="11.25">
      <c r="B221" s="206"/>
      <c r="C221" s="207"/>
      <c r="D221" s="197" t="s">
        <v>147</v>
      </c>
      <c r="E221" s="208" t="s">
        <v>19</v>
      </c>
      <c r="F221" s="209" t="s">
        <v>302</v>
      </c>
      <c r="G221" s="207"/>
      <c r="H221" s="210">
        <v>19.600000000000001</v>
      </c>
      <c r="I221" s="211"/>
      <c r="J221" s="207"/>
      <c r="K221" s="207"/>
      <c r="L221" s="212"/>
      <c r="M221" s="213"/>
      <c r="N221" s="214"/>
      <c r="O221" s="214"/>
      <c r="P221" s="214"/>
      <c r="Q221" s="214"/>
      <c r="R221" s="214"/>
      <c r="S221" s="214"/>
      <c r="T221" s="215"/>
      <c r="AT221" s="216" t="s">
        <v>147</v>
      </c>
      <c r="AU221" s="216" t="s">
        <v>143</v>
      </c>
      <c r="AV221" s="14" t="s">
        <v>82</v>
      </c>
      <c r="AW221" s="14" t="s">
        <v>33</v>
      </c>
      <c r="AX221" s="14" t="s">
        <v>72</v>
      </c>
      <c r="AY221" s="216" t="s">
        <v>132</v>
      </c>
    </row>
    <row r="222" spans="1:65" s="14" customFormat="1" ht="11.25">
      <c r="B222" s="206"/>
      <c r="C222" s="207"/>
      <c r="D222" s="197" t="s">
        <v>147</v>
      </c>
      <c r="E222" s="208" t="s">
        <v>19</v>
      </c>
      <c r="F222" s="209" t="s">
        <v>303</v>
      </c>
      <c r="G222" s="207"/>
      <c r="H222" s="210">
        <v>21</v>
      </c>
      <c r="I222" s="211"/>
      <c r="J222" s="207"/>
      <c r="K222" s="207"/>
      <c r="L222" s="212"/>
      <c r="M222" s="213"/>
      <c r="N222" s="214"/>
      <c r="O222" s="214"/>
      <c r="P222" s="214"/>
      <c r="Q222" s="214"/>
      <c r="R222" s="214"/>
      <c r="S222" s="214"/>
      <c r="T222" s="215"/>
      <c r="AT222" s="216" t="s">
        <v>147</v>
      </c>
      <c r="AU222" s="216" t="s">
        <v>143</v>
      </c>
      <c r="AV222" s="14" t="s">
        <v>82</v>
      </c>
      <c r="AW222" s="14" t="s">
        <v>33</v>
      </c>
      <c r="AX222" s="14" t="s">
        <v>72</v>
      </c>
      <c r="AY222" s="216" t="s">
        <v>132</v>
      </c>
    </row>
    <row r="223" spans="1:65" s="14" customFormat="1" ht="11.25">
      <c r="B223" s="206"/>
      <c r="C223" s="207"/>
      <c r="D223" s="197" t="s">
        <v>147</v>
      </c>
      <c r="E223" s="208" t="s">
        <v>19</v>
      </c>
      <c r="F223" s="209" t="s">
        <v>304</v>
      </c>
      <c r="G223" s="207"/>
      <c r="H223" s="210">
        <v>5.4</v>
      </c>
      <c r="I223" s="211"/>
      <c r="J223" s="207"/>
      <c r="K223" s="207"/>
      <c r="L223" s="212"/>
      <c r="M223" s="213"/>
      <c r="N223" s="214"/>
      <c r="O223" s="214"/>
      <c r="P223" s="214"/>
      <c r="Q223" s="214"/>
      <c r="R223" s="214"/>
      <c r="S223" s="214"/>
      <c r="T223" s="215"/>
      <c r="AT223" s="216" t="s">
        <v>147</v>
      </c>
      <c r="AU223" s="216" t="s">
        <v>143</v>
      </c>
      <c r="AV223" s="14" t="s">
        <v>82</v>
      </c>
      <c r="AW223" s="14" t="s">
        <v>33</v>
      </c>
      <c r="AX223" s="14" t="s">
        <v>72</v>
      </c>
      <c r="AY223" s="216" t="s">
        <v>132</v>
      </c>
    </row>
    <row r="224" spans="1:65" s="14" customFormat="1" ht="11.25">
      <c r="B224" s="206"/>
      <c r="C224" s="207"/>
      <c r="D224" s="197" t="s">
        <v>147</v>
      </c>
      <c r="E224" s="208" t="s">
        <v>19</v>
      </c>
      <c r="F224" s="209" t="s">
        <v>305</v>
      </c>
      <c r="G224" s="207"/>
      <c r="H224" s="210">
        <v>2.4</v>
      </c>
      <c r="I224" s="211"/>
      <c r="J224" s="207"/>
      <c r="K224" s="207"/>
      <c r="L224" s="212"/>
      <c r="M224" s="213"/>
      <c r="N224" s="214"/>
      <c r="O224" s="214"/>
      <c r="P224" s="214"/>
      <c r="Q224" s="214"/>
      <c r="R224" s="214"/>
      <c r="S224" s="214"/>
      <c r="T224" s="215"/>
      <c r="AT224" s="216" t="s">
        <v>147</v>
      </c>
      <c r="AU224" s="216" t="s">
        <v>143</v>
      </c>
      <c r="AV224" s="14" t="s">
        <v>82</v>
      </c>
      <c r="AW224" s="14" t="s">
        <v>33</v>
      </c>
      <c r="AX224" s="14" t="s">
        <v>72</v>
      </c>
      <c r="AY224" s="216" t="s">
        <v>132</v>
      </c>
    </row>
    <row r="225" spans="1:65" s="15" customFormat="1" ht="11.25">
      <c r="B225" s="217"/>
      <c r="C225" s="218"/>
      <c r="D225" s="197" t="s">
        <v>147</v>
      </c>
      <c r="E225" s="219" t="s">
        <v>19</v>
      </c>
      <c r="F225" s="220" t="s">
        <v>150</v>
      </c>
      <c r="G225" s="218"/>
      <c r="H225" s="221">
        <v>48.4</v>
      </c>
      <c r="I225" s="222"/>
      <c r="J225" s="218"/>
      <c r="K225" s="218"/>
      <c r="L225" s="223"/>
      <c r="M225" s="224"/>
      <c r="N225" s="225"/>
      <c r="O225" s="225"/>
      <c r="P225" s="225"/>
      <c r="Q225" s="225"/>
      <c r="R225" s="225"/>
      <c r="S225" s="225"/>
      <c r="T225" s="226"/>
      <c r="AT225" s="227" t="s">
        <v>147</v>
      </c>
      <c r="AU225" s="227" t="s">
        <v>143</v>
      </c>
      <c r="AV225" s="15" t="s">
        <v>143</v>
      </c>
      <c r="AW225" s="15" t="s">
        <v>33</v>
      </c>
      <c r="AX225" s="15" t="s">
        <v>80</v>
      </c>
      <c r="AY225" s="227" t="s">
        <v>132</v>
      </c>
    </row>
    <row r="226" spans="1:65" s="2" customFormat="1" ht="24.2" customHeight="1">
      <c r="A226" s="38"/>
      <c r="B226" s="39"/>
      <c r="C226" s="177" t="s">
        <v>306</v>
      </c>
      <c r="D226" s="177" t="s">
        <v>137</v>
      </c>
      <c r="E226" s="178" t="s">
        <v>307</v>
      </c>
      <c r="F226" s="179" t="s">
        <v>308</v>
      </c>
      <c r="G226" s="180" t="s">
        <v>140</v>
      </c>
      <c r="H226" s="181">
        <v>333.73</v>
      </c>
      <c r="I226" s="182"/>
      <c r="J226" s="183">
        <f>ROUND(I226*H226,2)</f>
        <v>0</v>
      </c>
      <c r="K226" s="179" t="s">
        <v>141</v>
      </c>
      <c r="L226" s="43"/>
      <c r="M226" s="184" t="s">
        <v>19</v>
      </c>
      <c r="N226" s="185" t="s">
        <v>43</v>
      </c>
      <c r="O226" s="68"/>
      <c r="P226" s="186">
        <f>O226*H226</f>
        <v>0</v>
      </c>
      <c r="Q226" s="186">
        <v>0</v>
      </c>
      <c r="R226" s="186">
        <f>Q226*H226</f>
        <v>0</v>
      </c>
      <c r="S226" s="186">
        <v>2.5000000000000001E-3</v>
      </c>
      <c r="T226" s="187">
        <f>S226*H226</f>
        <v>0.83432500000000009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88" t="s">
        <v>142</v>
      </c>
      <c r="AT226" s="188" t="s">
        <v>137</v>
      </c>
      <c r="AU226" s="188" t="s">
        <v>143</v>
      </c>
      <c r="AY226" s="21" t="s">
        <v>132</v>
      </c>
      <c r="BE226" s="189">
        <f>IF(N226="základní",J226,0)</f>
        <v>0</v>
      </c>
      <c r="BF226" s="189">
        <f>IF(N226="snížená",J226,0)</f>
        <v>0</v>
      </c>
      <c r="BG226" s="189">
        <f>IF(N226="zákl. přenesená",J226,0)</f>
        <v>0</v>
      </c>
      <c r="BH226" s="189">
        <f>IF(N226="sníž. přenesená",J226,0)</f>
        <v>0</v>
      </c>
      <c r="BI226" s="189">
        <f>IF(N226="nulová",J226,0)</f>
        <v>0</v>
      </c>
      <c r="BJ226" s="21" t="s">
        <v>80</v>
      </c>
      <c r="BK226" s="189">
        <f>ROUND(I226*H226,2)</f>
        <v>0</v>
      </c>
      <c r="BL226" s="21" t="s">
        <v>142</v>
      </c>
      <c r="BM226" s="188" t="s">
        <v>309</v>
      </c>
    </row>
    <row r="227" spans="1:65" s="2" customFormat="1" ht="11.25">
      <c r="A227" s="38"/>
      <c r="B227" s="39"/>
      <c r="C227" s="40"/>
      <c r="D227" s="190" t="s">
        <v>145</v>
      </c>
      <c r="E227" s="40"/>
      <c r="F227" s="191" t="s">
        <v>310</v>
      </c>
      <c r="G227" s="40"/>
      <c r="H227" s="40"/>
      <c r="I227" s="192"/>
      <c r="J227" s="40"/>
      <c r="K227" s="40"/>
      <c r="L227" s="43"/>
      <c r="M227" s="193"/>
      <c r="N227" s="194"/>
      <c r="O227" s="68"/>
      <c r="P227" s="68"/>
      <c r="Q227" s="68"/>
      <c r="R227" s="68"/>
      <c r="S227" s="68"/>
      <c r="T227" s="69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21" t="s">
        <v>145</v>
      </c>
      <c r="AU227" s="21" t="s">
        <v>143</v>
      </c>
    </row>
    <row r="228" spans="1:65" s="13" customFormat="1" ht="11.25">
      <c r="B228" s="195"/>
      <c r="C228" s="196"/>
      <c r="D228" s="197" t="s">
        <v>147</v>
      </c>
      <c r="E228" s="198" t="s">
        <v>19</v>
      </c>
      <c r="F228" s="199" t="s">
        <v>273</v>
      </c>
      <c r="G228" s="196"/>
      <c r="H228" s="198" t="s">
        <v>19</v>
      </c>
      <c r="I228" s="200"/>
      <c r="J228" s="196"/>
      <c r="K228" s="196"/>
      <c r="L228" s="201"/>
      <c r="M228" s="202"/>
      <c r="N228" s="203"/>
      <c r="O228" s="203"/>
      <c r="P228" s="203"/>
      <c r="Q228" s="203"/>
      <c r="R228" s="203"/>
      <c r="S228" s="203"/>
      <c r="T228" s="204"/>
      <c r="AT228" s="205" t="s">
        <v>147</v>
      </c>
      <c r="AU228" s="205" t="s">
        <v>143</v>
      </c>
      <c r="AV228" s="13" t="s">
        <v>80</v>
      </c>
      <c r="AW228" s="13" t="s">
        <v>33</v>
      </c>
      <c r="AX228" s="13" t="s">
        <v>72</v>
      </c>
      <c r="AY228" s="205" t="s">
        <v>132</v>
      </c>
    </row>
    <row r="229" spans="1:65" s="13" customFormat="1" ht="11.25">
      <c r="B229" s="195"/>
      <c r="C229" s="196"/>
      <c r="D229" s="197" t="s">
        <v>147</v>
      </c>
      <c r="E229" s="198" t="s">
        <v>19</v>
      </c>
      <c r="F229" s="199" t="s">
        <v>311</v>
      </c>
      <c r="G229" s="196"/>
      <c r="H229" s="198" t="s">
        <v>19</v>
      </c>
      <c r="I229" s="200"/>
      <c r="J229" s="196"/>
      <c r="K229" s="196"/>
      <c r="L229" s="201"/>
      <c r="M229" s="202"/>
      <c r="N229" s="203"/>
      <c r="O229" s="203"/>
      <c r="P229" s="203"/>
      <c r="Q229" s="203"/>
      <c r="R229" s="203"/>
      <c r="S229" s="203"/>
      <c r="T229" s="204"/>
      <c r="AT229" s="205" t="s">
        <v>147</v>
      </c>
      <c r="AU229" s="205" t="s">
        <v>143</v>
      </c>
      <c r="AV229" s="13" t="s">
        <v>80</v>
      </c>
      <c r="AW229" s="13" t="s">
        <v>33</v>
      </c>
      <c r="AX229" s="13" t="s">
        <v>72</v>
      </c>
      <c r="AY229" s="205" t="s">
        <v>132</v>
      </c>
    </row>
    <row r="230" spans="1:65" s="14" customFormat="1" ht="11.25">
      <c r="B230" s="206"/>
      <c r="C230" s="207"/>
      <c r="D230" s="197" t="s">
        <v>147</v>
      </c>
      <c r="E230" s="208" t="s">
        <v>19</v>
      </c>
      <c r="F230" s="209" t="s">
        <v>275</v>
      </c>
      <c r="G230" s="207"/>
      <c r="H230" s="210">
        <v>343.44</v>
      </c>
      <c r="I230" s="211"/>
      <c r="J230" s="207"/>
      <c r="K230" s="207"/>
      <c r="L230" s="212"/>
      <c r="M230" s="213"/>
      <c r="N230" s="214"/>
      <c r="O230" s="214"/>
      <c r="P230" s="214"/>
      <c r="Q230" s="214"/>
      <c r="R230" s="214"/>
      <c r="S230" s="214"/>
      <c r="T230" s="215"/>
      <c r="AT230" s="216" t="s">
        <v>147</v>
      </c>
      <c r="AU230" s="216" t="s">
        <v>143</v>
      </c>
      <c r="AV230" s="14" t="s">
        <v>82</v>
      </c>
      <c r="AW230" s="14" t="s">
        <v>33</v>
      </c>
      <c r="AX230" s="14" t="s">
        <v>72</v>
      </c>
      <c r="AY230" s="216" t="s">
        <v>132</v>
      </c>
    </row>
    <row r="231" spans="1:65" s="13" customFormat="1" ht="11.25">
      <c r="B231" s="195"/>
      <c r="C231" s="196"/>
      <c r="D231" s="197" t="s">
        <v>147</v>
      </c>
      <c r="E231" s="198" t="s">
        <v>19</v>
      </c>
      <c r="F231" s="199" t="s">
        <v>276</v>
      </c>
      <c r="G231" s="196"/>
      <c r="H231" s="198" t="s">
        <v>19</v>
      </c>
      <c r="I231" s="200"/>
      <c r="J231" s="196"/>
      <c r="K231" s="196"/>
      <c r="L231" s="201"/>
      <c r="M231" s="202"/>
      <c r="N231" s="203"/>
      <c r="O231" s="203"/>
      <c r="P231" s="203"/>
      <c r="Q231" s="203"/>
      <c r="R231" s="203"/>
      <c r="S231" s="203"/>
      <c r="T231" s="204"/>
      <c r="AT231" s="205" t="s">
        <v>147</v>
      </c>
      <c r="AU231" s="205" t="s">
        <v>143</v>
      </c>
      <c r="AV231" s="13" t="s">
        <v>80</v>
      </c>
      <c r="AW231" s="13" t="s">
        <v>33</v>
      </c>
      <c r="AX231" s="13" t="s">
        <v>72</v>
      </c>
      <c r="AY231" s="205" t="s">
        <v>132</v>
      </c>
    </row>
    <row r="232" spans="1:65" s="14" customFormat="1" ht="11.25">
      <c r="B232" s="206"/>
      <c r="C232" s="207"/>
      <c r="D232" s="197" t="s">
        <v>147</v>
      </c>
      <c r="E232" s="208" t="s">
        <v>19</v>
      </c>
      <c r="F232" s="209" t="s">
        <v>277</v>
      </c>
      <c r="G232" s="207"/>
      <c r="H232" s="210">
        <v>-15.52</v>
      </c>
      <c r="I232" s="211"/>
      <c r="J232" s="207"/>
      <c r="K232" s="207"/>
      <c r="L232" s="212"/>
      <c r="M232" s="213"/>
      <c r="N232" s="214"/>
      <c r="O232" s="214"/>
      <c r="P232" s="214"/>
      <c r="Q232" s="214"/>
      <c r="R232" s="214"/>
      <c r="S232" s="214"/>
      <c r="T232" s="215"/>
      <c r="AT232" s="216" t="s">
        <v>147</v>
      </c>
      <c r="AU232" s="216" t="s">
        <v>143</v>
      </c>
      <c r="AV232" s="14" t="s">
        <v>82</v>
      </c>
      <c r="AW232" s="14" t="s">
        <v>33</v>
      </c>
      <c r="AX232" s="14" t="s">
        <v>72</v>
      </c>
      <c r="AY232" s="216" t="s">
        <v>132</v>
      </c>
    </row>
    <row r="233" spans="1:65" s="13" customFormat="1" ht="11.25">
      <c r="B233" s="195"/>
      <c r="C233" s="196"/>
      <c r="D233" s="197" t="s">
        <v>147</v>
      </c>
      <c r="E233" s="198" t="s">
        <v>19</v>
      </c>
      <c r="F233" s="199" t="s">
        <v>291</v>
      </c>
      <c r="G233" s="196"/>
      <c r="H233" s="198" t="s">
        <v>19</v>
      </c>
      <c r="I233" s="200"/>
      <c r="J233" s="196"/>
      <c r="K233" s="196"/>
      <c r="L233" s="201"/>
      <c r="M233" s="202"/>
      <c r="N233" s="203"/>
      <c r="O233" s="203"/>
      <c r="P233" s="203"/>
      <c r="Q233" s="203"/>
      <c r="R233" s="203"/>
      <c r="S233" s="203"/>
      <c r="T233" s="204"/>
      <c r="AT233" s="205" t="s">
        <v>147</v>
      </c>
      <c r="AU233" s="205" t="s">
        <v>143</v>
      </c>
      <c r="AV233" s="13" t="s">
        <v>80</v>
      </c>
      <c r="AW233" s="13" t="s">
        <v>33</v>
      </c>
      <c r="AX233" s="13" t="s">
        <v>72</v>
      </c>
      <c r="AY233" s="205" t="s">
        <v>132</v>
      </c>
    </row>
    <row r="234" spans="1:65" s="14" customFormat="1" ht="11.25">
      <c r="B234" s="206"/>
      <c r="C234" s="207"/>
      <c r="D234" s="197" t="s">
        <v>147</v>
      </c>
      <c r="E234" s="208" t="s">
        <v>19</v>
      </c>
      <c r="F234" s="209" t="s">
        <v>292</v>
      </c>
      <c r="G234" s="207"/>
      <c r="H234" s="210">
        <v>-7.11</v>
      </c>
      <c r="I234" s="211"/>
      <c r="J234" s="207"/>
      <c r="K234" s="207"/>
      <c r="L234" s="212"/>
      <c r="M234" s="213"/>
      <c r="N234" s="214"/>
      <c r="O234" s="214"/>
      <c r="P234" s="214"/>
      <c r="Q234" s="214"/>
      <c r="R234" s="214"/>
      <c r="S234" s="214"/>
      <c r="T234" s="215"/>
      <c r="AT234" s="216" t="s">
        <v>147</v>
      </c>
      <c r="AU234" s="216" t="s">
        <v>143</v>
      </c>
      <c r="AV234" s="14" t="s">
        <v>82</v>
      </c>
      <c r="AW234" s="14" t="s">
        <v>33</v>
      </c>
      <c r="AX234" s="14" t="s">
        <v>72</v>
      </c>
      <c r="AY234" s="216" t="s">
        <v>132</v>
      </c>
    </row>
    <row r="235" spans="1:65" s="15" customFormat="1" ht="11.25">
      <c r="B235" s="217"/>
      <c r="C235" s="218"/>
      <c r="D235" s="197" t="s">
        <v>147</v>
      </c>
      <c r="E235" s="219" t="s">
        <v>19</v>
      </c>
      <c r="F235" s="220" t="s">
        <v>150</v>
      </c>
      <c r="G235" s="218"/>
      <c r="H235" s="221">
        <v>320.81</v>
      </c>
      <c r="I235" s="222"/>
      <c r="J235" s="218"/>
      <c r="K235" s="218"/>
      <c r="L235" s="223"/>
      <c r="M235" s="224"/>
      <c r="N235" s="225"/>
      <c r="O235" s="225"/>
      <c r="P235" s="225"/>
      <c r="Q235" s="225"/>
      <c r="R235" s="225"/>
      <c r="S235" s="225"/>
      <c r="T235" s="226"/>
      <c r="AT235" s="227" t="s">
        <v>147</v>
      </c>
      <c r="AU235" s="227" t="s">
        <v>143</v>
      </c>
      <c r="AV235" s="15" t="s">
        <v>143</v>
      </c>
      <c r="AW235" s="15" t="s">
        <v>33</v>
      </c>
      <c r="AX235" s="15" t="s">
        <v>72</v>
      </c>
      <c r="AY235" s="227" t="s">
        <v>132</v>
      </c>
    </row>
    <row r="236" spans="1:65" s="13" customFormat="1" ht="11.25">
      <c r="B236" s="195"/>
      <c r="C236" s="196"/>
      <c r="D236" s="197" t="s">
        <v>147</v>
      </c>
      <c r="E236" s="198" t="s">
        <v>19</v>
      </c>
      <c r="F236" s="199" t="s">
        <v>282</v>
      </c>
      <c r="G236" s="196"/>
      <c r="H236" s="198" t="s">
        <v>19</v>
      </c>
      <c r="I236" s="200"/>
      <c r="J236" s="196"/>
      <c r="K236" s="196"/>
      <c r="L236" s="201"/>
      <c r="M236" s="202"/>
      <c r="N236" s="203"/>
      <c r="O236" s="203"/>
      <c r="P236" s="203"/>
      <c r="Q236" s="203"/>
      <c r="R236" s="203"/>
      <c r="S236" s="203"/>
      <c r="T236" s="204"/>
      <c r="AT236" s="205" t="s">
        <v>147</v>
      </c>
      <c r="AU236" s="205" t="s">
        <v>143</v>
      </c>
      <c r="AV236" s="13" t="s">
        <v>80</v>
      </c>
      <c r="AW236" s="13" t="s">
        <v>33</v>
      </c>
      <c r="AX236" s="13" t="s">
        <v>72</v>
      </c>
      <c r="AY236" s="205" t="s">
        <v>132</v>
      </c>
    </row>
    <row r="237" spans="1:65" s="13" customFormat="1" ht="11.25">
      <c r="B237" s="195"/>
      <c r="C237" s="196"/>
      <c r="D237" s="197" t="s">
        <v>147</v>
      </c>
      <c r="E237" s="198" t="s">
        <v>19</v>
      </c>
      <c r="F237" s="199" t="s">
        <v>311</v>
      </c>
      <c r="G237" s="196"/>
      <c r="H237" s="198" t="s">
        <v>19</v>
      </c>
      <c r="I237" s="200"/>
      <c r="J237" s="196"/>
      <c r="K237" s="196"/>
      <c r="L237" s="201"/>
      <c r="M237" s="202"/>
      <c r="N237" s="203"/>
      <c r="O237" s="203"/>
      <c r="P237" s="203"/>
      <c r="Q237" s="203"/>
      <c r="R237" s="203"/>
      <c r="S237" s="203"/>
      <c r="T237" s="204"/>
      <c r="AT237" s="205" t="s">
        <v>147</v>
      </c>
      <c r="AU237" s="205" t="s">
        <v>143</v>
      </c>
      <c r="AV237" s="13" t="s">
        <v>80</v>
      </c>
      <c r="AW237" s="13" t="s">
        <v>33</v>
      </c>
      <c r="AX237" s="13" t="s">
        <v>72</v>
      </c>
      <c r="AY237" s="205" t="s">
        <v>132</v>
      </c>
    </row>
    <row r="238" spans="1:65" s="14" customFormat="1" ht="11.25">
      <c r="B238" s="206"/>
      <c r="C238" s="207"/>
      <c r="D238" s="197" t="s">
        <v>147</v>
      </c>
      <c r="E238" s="208" t="s">
        <v>19</v>
      </c>
      <c r="F238" s="209" t="s">
        <v>312</v>
      </c>
      <c r="G238" s="207"/>
      <c r="H238" s="210">
        <v>12.92</v>
      </c>
      <c r="I238" s="211"/>
      <c r="J238" s="207"/>
      <c r="K238" s="207"/>
      <c r="L238" s="212"/>
      <c r="M238" s="213"/>
      <c r="N238" s="214"/>
      <c r="O238" s="214"/>
      <c r="P238" s="214"/>
      <c r="Q238" s="214"/>
      <c r="R238" s="214"/>
      <c r="S238" s="214"/>
      <c r="T238" s="215"/>
      <c r="AT238" s="216" t="s">
        <v>147</v>
      </c>
      <c r="AU238" s="216" t="s">
        <v>143</v>
      </c>
      <c r="AV238" s="14" t="s">
        <v>82</v>
      </c>
      <c r="AW238" s="14" t="s">
        <v>33</v>
      </c>
      <c r="AX238" s="14" t="s">
        <v>72</v>
      </c>
      <c r="AY238" s="216" t="s">
        <v>132</v>
      </c>
    </row>
    <row r="239" spans="1:65" s="15" customFormat="1" ht="11.25">
      <c r="B239" s="217"/>
      <c r="C239" s="218"/>
      <c r="D239" s="197" t="s">
        <v>147</v>
      </c>
      <c r="E239" s="219" t="s">
        <v>19</v>
      </c>
      <c r="F239" s="220" t="s">
        <v>150</v>
      </c>
      <c r="G239" s="218"/>
      <c r="H239" s="221">
        <v>12.92</v>
      </c>
      <c r="I239" s="222"/>
      <c r="J239" s="218"/>
      <c r="K239" s="218"/>
      <c r="L239" s="223"/>
      <c r="M239" s="224"/>
      <c r="N239" s="225"/>
      <c r="O239" s="225"/>
      <c r="P239" s="225"/>
      <c r="Q239" s="225"/>
      <c r="R239" s="225"/>
      <c r="S239" s="225"/>
      <c r="T239" s="226"/>
      <c r="AT239" s="227" t="s">
        <v>147</v>
      </c>
      <c r="AU239" s="227" t="s">
        <v>143</v>
      </c>
      <c r="AV239" s="15" t="s">
        <v>143</v>
      </c>
      <c r="AW239" s="15" t="s">
        <v>33</v>
      </c>
      <c r="AX239" s="15" t="s">
        <v>72</v>
      </c>
      <c r="AY239" s="227" t="s">
        <v>132</v>
      </c>
    </row>
    <row r="240" spans="1:65" s="16" customFormat="1" ht="11.25">
      <c r="B240" s="238"/>
      <c r="C240" s="239"/>
      <c r="D240" s="197" t="s">
        <v>147</v>
      </c>
      <c r="E240" s="240" t="s">
        <v>19</v>
      </c>
      <c r="F240" s="241" t="s">
        <v>284</v>
      </c>
      <c r="G240" s="239"/>
      <c r="H240" s="242">
        <v>333.73</v>
      </c>
      <c r="I240" s="243"/>
      <c r="J240" s="239"/>
      <c r="K240" s="239"/>
      <c r="L240" s="244"/>
      <c r="M240" s="245"/>
      <c r="N240" s="246"/>
      <c r="O240" s="246"/>
      <c r="P240" s="246"/>
      <c r="Q240" s="246"/>
      <c r="R240" s="246"/>
      <c r="S240" s="246"/>
      <c r="T240" s="247"/>
      <c r="AT240" s="248" t="s">
        <v>147</v>
      </c>
      <c r="AU240" s="248" t="s">
        <v>143</v>
      </c>
      <c r="AV240" s="16" t="s">
        <v>142</v>
      </c>
      <c r="AW240" s="16" t="s">
        <v>33</v>
      </c>
      <c r="AX240" s="16" t="s">
        <v>80</v>
      </c>
      <c r="AY240" s="248" t="s">
        <v>132</v>
      </c>
    </row>
    <row r="241" spans="1:65" s="2" customFormat="1" ht="16.5" customHeight="1">
      <c r="A241" s="38"/>
      <c r="B241" s="39"/>
      <c r="C241" s="177" t="s">
        <v>313</v>
      </c>
      <c r="D241" s="177" t="s">
        <v>137</v>
      </c>
      <c r="E241" s="178" t="s">
        <v>314</v>
      </c>
      <c r="F241" s="179" t="s">
        <v>315</v>
      </c>
      <c r="G241" s="180" t="s">
        <v>194</v>
      </c>
      <c r="H241" s="181">
        <v>3</v>
      </c>
      <c r="I241" s="182"/>
      <c r="J241" s="183">
        <f>ROUND(I241*H241,2)</f>
        <v>0</v>
      </c>
      <c r="K241" s="179" t="s">
        <v>141</v>
      </c>
      <c r="L241" s="43"/>
      <c r="M241" s="184" t="s">
        <v>19</v>
      </c>
      <c r="N241" s="185" t="s">
        <v>43</v>
      </c>
      <c r="O241" s="68"/>
      <c r="P241" s="186">
        <f>O241*H241</f>
        <v>0</v>
      </c>
      <c r="Q241" s="186">
        <v>0</v>
      </c>
      <c r="R241" s="186">
        <f>Q241*H241</f>
        <v>0</v>
      </c>
      <c r="S241" s="186">
        <v>2.0109999999999999E-2</v>
      </c>
      <c r="T241" s="187">
        <f>S241*H241</f>
        <v>6.0329999999999995E-2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88" t="s">
        <v>142</v>
      </c>
      <c r="AT241" s="188" t="s">
        <v>137</v>
      </c>
      <c r="AU241" s="188" t="s">
        <v>143</v>
      </c>
      <c r="AY241" s="21" t="s">
        <v>132</v>
      </c>
      <c r="BE241" s="189">
        <f>IF(N241="základní",J241,0)</f>
        <v>0</v>
      </c>
      <c r="BF241" s="189">
        <f>IF(N241="snížená",J241,0)</f>
        <v>0</v>
      </c>
      <c r="BG241" s="189">
        <f>IF(N241="zákl. přenesená",J241,0)</f>
        <v>0</v>
      </c>
      <c r="BH241" s="189">
        <f>IF(N241="sníž. přenesená",J241,0)</f>
        <v>0</v>
      </c>
      <c r="BI241" s="189">
        <f>IF(N241="nulová",J241,0)</f>
        <v>0</v>
      </c>
      <c r="BJ241" s="21" t="s">
        <v>80</v>
      </c>
      <c r="BK241" s="189">
        <f>ROUND(I241*H241,2)</f>
        <v>0</v>
      </c>
      <c r="BL241" s="21" t="s">
        <v>142</v>
      </c>
      <c r="BM241" s="188" t="s">
        <v>316</v>
      </c>
    </row>
    <row r="242" spans="1:65" s="2" customFormat="1" ht="11.25">
      <c r="A242" s="38"/>
      <c r="B242" s="39"/>
      <c r="C242" s="40"/>
      <c r="D242" s="190" t="s">
        <v>145</v>
      </c>
      <c r="E242" s="40"/>
      <c r="F242" s="191" t="s">
        <v>317</v>
      </c>
      <c r="G242" s="40"/>
      <c r="H242" s="40"/>
      <c r="I242" s="192"/>
      <c r="J242" s="40"/>
      <c r="K242" s="40"/>
      <c r="L242" s="43"/>
      <c r="M242" s="193"/>
      <c r="N242" s="194"/>
      <c r="O242" s="68"/>
      <c r="P242" s="68"/>
      <c r="Q242" s="68"/>
      <c r="R242" s="68"/>
      <c r="S242" s="68"/>
      <c r="T242" s="69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21" t="s">
        <v>145</v>
      </c>
      <c r="AU242" s="21" t="s">
        <v>143</v>
      </c>
    </row>
    <row r="243" spans="1:65" s="2" customFormat="1" ht="21.75" customHeight="1">
      <c r="A243" s="38"/>
      <c r="B243" s="39"/>
      <c r="C243" s="177" t="s">
        <v>318</v>
      </c>
      <c r="D243" s="177" t="s">
        <v>137</v>
      </c>
      <c r="E243" s="178" t="s">
        <v>319</v>
      </c>
      <c r="F243" s="179" t="s">
        <v>320</v>
      </c>
      <c r="G243" s="180" t="s">
        <v>321</v>
      </c>
      <c r="H243" s="181">
        <v>31.704999999999998</v>
      </c>
      <c r="I243" s="182"/>
      <c r="J243" s="183">
        <f>ROUND(I243*H243,2)</f>
        <v>0</v>
      </c>
      <c r="K243" s="179" t="s">
        <v>141</v>
      </c>
      <c r="L243" s="43"/>
      <c r="M243" s="184" t="s">
        <v>19</v>
      </c>
      <c r="N243" s="185" t="s">
        <v>43</v>
      </c>
      <c r="O243" s="68"/>
      <c r="P243" s="186">
        <f>O243*H243</f>
        <v>0</v>
      </c>
      <c r="Q243" s="186">
        <v>0</v>
      </c>
      <c r="R243" s="186">
        <f>Q243*H243</f>
        <v>0</v>
      </c>
      <c r="S243" s="186">
        <v>1.4</v>
      </c>
      <c r="T243" s="187">
        <f>S243*H243</f>
        <v>44.386999999999993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88" t="s">
        <v>142</v>
      </c>
      <c r="AT243" s="188" t="s">
        <v>137</v>
      </c>
      <c r="AU243" s="188" t="s">
        <v>143</v>
      </c>
      <c r="AY243" s="21" t="s">
        <v>132</v>
      </c>
      <c r="BE243" s="189">
        <f>IF(N243="základní",J243,0)</f>
        <v>0</v>
      </c>
      <c r="BF243" s="189">
        <f>IF(N243="snížená",J243,0)</f>
        <v>0</v>
      </c>
      <c r="BG243" s="189">
        <f>IF(N243="zákl. přenesená",J243,0)</f>
        <v>0</v>
      </c>
      <c r="BH243" s="189">
        <f>IF(N243="sníž. přenesená",J243,0)</f>
        <v>0</v>
      </c>
      <c r="BI243" s="189">
        <f>IF(N243="nulová",J243,0)</f>
        <v>0</v>
      </c>
      <c r="BJ243" s="21" t="s">
        <v>80</v>
      </c>
      <c r="BK243" s="189">
        <f>ROUND(I243*H243,2)</f>
        <v>0</v>
      </c>
      <c r="BL243" s="21" t="s">
        <v>142</v>
      </c>
      <c r="BM243" s="188" t="s">
        <v>322</v>
      </c>
    </row>
    <row r="244" spans="1:65" s="2" customFormat="1" ht="11.25">
      <c r="A244" s="38"/>
      <c r="B244" s="39"/>
      <c r="C244" s="40"/>
      <c r="D244" s="190" t="s">
        <v>145</v>
      </c>
      <c r="E244" s="40"/>
      <c r="F244" s="191" t="s">
        <v>323</v>
      </c>
      <c r="G244" s="40"/>
      <c r="H244" s="40"/>
      <c r="I244" s="192"/>
      <c r="J244" s="40"/>
      <c r="K244" s="40"/>
      <c r="L244" s="43"/>
      <c r="M244" s="193"/>
      <c r="N244" s="194"/>
      <c r="O244" s="68"/>
      <c r="P244" s="68"/>
      <c r="Q244" s="68"/>
      <c r="R244" s="68"/>
      <c r="S244" s="68"/>
      <c r="T244" s="69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21" t="s">
        <v>145</v>
      </c>
      <c r="AU244" s="21" t="s">
        <v>143</v>
      </c>
    </row>
    <row r="245" spans="1:65" s="13" customFormat="1" ht="11.25">
      <c r="B245" s="195"/>
      <c r="C245" s="196"/>
      <c r="D245" s="197" t="s">
        <v>147</v>
      </c>
      <c r="E245" s="198" t="s">
        <v>19</v>
      </c>
      <c r="F245" s="199" t="s">
        <v>273</v>
      </c>
      <c r="G245" s="196"/>
      <c r="H245" s="198" t="s">
        <v>19</v>
      </c>
      <c r="I245" s="200"/>
      <c r="J245" s="196"/>
      <c r="K245" s="196"/>
      <c r="L245" s="201"/>
      <c r="M245" s="202"/>
      <c r="N245" s="203"/>
      <c r="O245" s="203"/>
      <c r="P245" s="203"/>
      <c r="Q245" s="203"/>
      <c r="R245" s="203"/>
      <c r="S245" s="203"/>
      <c r="T245" s="204"/>
      <c r="AT245" s="205" t="s">
        <v>147</v>
      </c>
      <c r="AU245" s="205" t="s">
        <v>143</v>
      </c>
      <c r="AV245" s="13" t="s">
        <v>80</v>
      </c>
      <c r="AW245" s="13" t="s">
        <v>33</v>
      </c>
      <c r="AX245" s="13" t="s">
        <v>72</v>
      </c>
      <c r="AY245" s="205" t="s">
        <v>132</v>
      </c>
    </row>
    <row r="246" spans="1:65" s="13" customFormat="1" ht="11.25">
      <c r="B246" s="195"/>
      <c r="C246" s="196"/>
      <c r="D246" s="197" t="s">
        <v>147</v>
      </c>
      <c r="E246" s="198" t="s">
        <v>19</v>
      </c>
      <c r="F246" s="199" t="s">
        <v>324</v>
      </c>
      <c r="G246" s="196"/>
      <c r="H246" s="198" t="s">
        <v>19</v>
      </c>
      <c r="I246" s="200"/>
      <c r="J246" s="196"/>
      <c r="K246" s="196"/>
      <c r="L246" s="201"/>
      <c r="M246" s="202"/>
      <c r="N246" s="203"/>
      <c r="O246" s="203"/>
      <c r="P246" s="203"/>
      <c r="Q246" s="203"/>
      <c r="R246" s="203"/>
      <c r="S246" s="203"/>
      <c r="T246" s="204"/>
      <c r="AT246" s="205" t="s">
        <v>147</v>
      </c>
      <c r="AU246" s="205" t="s">
        <v>143</v>
      </c>
      <c r="AV246" s="13" t="s">
        <v>80</v>
      </c>
      <c r="AW246" s="13" t="s">
        <v>33</v>
      </c>
      <c r="AX246" s="13" t="s">
        <v>72</v>
      </c>
      <c r="AY246" s="205" t="s">
        <v>132</v>
      </c>
    </row>
    <row r="247" spans="1:65" s="14" customFormat="1" ht="11.25">
      <c r="B247" s="206"/>
      <c r="C247" s="207"/>
      <c r="D247" s="197" t="s">
        <v>147</v>
      </c>
      <c r="E247" s="208" t="s">
        <v>19</v>
      </c>
      <c r="F247" s="209" t="s">
        <v>325</v>
      </c>
      <c r="G247" s="207"/>
      <c r="H247" s="210">
        <v>32.627000000000002</v>
      </c>
      <c r="I247" s="211"/>
      <c r="J247" s="207"/>
      <c r="K247" s="207"/>
      <c r="L247" s="212"/>
      <c r="M247" s="213"/>
      <c r="N247" s="214"/>
      <c r="O247" s="214"/>
      <c r="P247" s="214"/>
      <c r="Q247" s="214"/>
      <c r="R247" s="214"/>
      <c r="S247" s="214"/>
      <c r="T247" s="215"/>
      <c r="AT247" s="216" t="s">
        <v>147</v>
      </c>
      <c r="AU247" s="216" t="s">
        <v>143</v>
      </c>
      <c r="AV247" s="14" t="s">
        <v>82</v>
      </c>
      <c r="AW247" s="14" t="s">
        <v>33</v>
      </c>
      <c r="AX247" s="14" t="s">
        <v>72</v>
      </c>
      <c r="AY247" s="216" t="s">
        <v>132</v>
      </c>
    </row>
    <row r="248" spans="1:65" s="13" customFormat="1" ht="11.25">
      <c r="B248" s="195"/>
      <c r="C248" s="196"/>
      <c r="D248" s="197" t="s">
        <v>147</v>
      </c>
      <c r="E248" s="198" t="s">
        <v>19</v>
      </c>
      <c r="F248" s="199" t="s">
        <v>276</v>
      </c>
      <c r="G248" s="196"/>
      <c r="H248" s="198" t="s">
        <v>19</v>
      </c>
      <c r="I248" s="200"/>
      <c r="J248" s="196"/>
      <c r="K248" s="196"/>
      <c r="L248" s="201"/>
      <c r="M248" s="202"/>
      <c r="N248" s="203"/>
      <c r="O248" s="203"/>
      <c r="P248" s="203"/>
      <c r="Q248" s="203"/>
      <c r="R248" s="203"/>
      <c r="S248" s="203"/>
      <c r="T248" s="204"/>
      <c r="AT248" s="205" t="s">
        <v>147</v>
      </c>
      <c r="AU248" s="205" t="s">
        <v>143</v>
      </c>
      <c r="AV248" s="13" t="s">
        <v>80</v>
      </c>
      <c r="AW248" s="13" t="s">
        <v>33</v>
      </c>
      <c r="AX248" s="13" t="s">
        <v>72</v>
      </c>
      <c r="AY248" s="205" t="s">
        <v>132</v>
      </c>
    </row>
    <row r="249" spans="1:65" s="14" customFormat="1" ht="11.25">
      <c r="B249" s="206"/>
      <c r="C249" s="207"/>
      <c r="D249" s="197" t="s">
        <v>147</v>
      </c>
      <c r="E249" s="208" t="s">
        <v>19</v>
      </c>
      <c r="F249" s="209" t="s">
        <v>326</v>
      </c>
      <c r="G249" s="207"/>
      <c r="H249" s="210">
        <v>-1.474</v>
      </c>
      <c r="I249" s="211"/>
      <c r="J249" s="207"/>
      <c r="K249" s="207"/>
      <c r="L249" s="212"/>
      <c r="M249" s="213"/>
      <c r="N249" s="214"/>
      <c r="O249" s="214"/>
      <c r="P249" s="214"/>
      <c r="Q249" s="214"/>
      <c r="R249" s="214"/>
      <c r="S249" s="214"/>
      <c r="T249" s="215"/>
      <c r="AT249" s="216" t="s">
        <v>147</v>
      </c>
      <c r="AU249" s="216" t="s">
        <v>143</v>
      </c>
      <c r="AV249" s="14" t="s">
        <v>82</v>
      </c>
      <c r="AW249" s="14" t="s">
        <v>33</v>
      </c>
      <c r="AX249" s="14" t="s">
        <v>72</v>
      </c>
      <c r="AY249" s="216" t="s">
        <v>132</v>
      </c>
    </row>
    <row r="250" spans="1:65" s="13" customFormat="1" ht="11.25">
      <c r="B250" s="195"/>
      <c r="C250" s="196"/>
      <c r="D250" s="197" t="s">
        <v>147</v>
      </c>
      <c r="E250" s="198" t="s">
        <v>19</v>
      </c>
      <c r="F250" s="199" t="s">
        <v>291</v>
      </c>
      <c r="G250" s="196"/>
      <c r="H250" s="198" t="s">
        <v>19</v>
      </c>
      <c r="I250" s="200"/>
      <c r="J250" s="196"/>
      <c r="K250" s="196"/>
      <c r="L250" s="201"/>
      <c r="M250" s="202"/>
      <c r="N250" s="203"/>
      <c r="O250" s="203"/>
      <c r="P250" s="203"/>
      <c r="Q250" s="203"/>
      <c r="R250" s="203"/>
      <c r="S250" s="203"/>
      <c r="T250" s="204"/>
      <c r="AT250" s="205" t="s">
        <v>147</v>
      </c>
      <c r="AU250" s="205" t="s">
        <v>143</v>
      </c>
      <c r="AV250" s="13" t="s">
        <v>80</v>
      </c>
      <c r="AW250" s="13" t="s">
        <v>33</v>
      </c>
      <c r="AX250" s="13" t="s">
        <v>72</v>
      </c>
      <c r="AY250" s="205" t="s">
        <v>132</v>
      </c>
    </row>
    <row r="251" spans="1:65" s="14" customFormat="1" ht="11.25">
      <c r="B251" s="206"/>
      <c r="C251" s="207"/>
      <c r="D251" s="197" t="s">
        <v>147</v>
      </c>
      <c r="E251" s="208" t="s">
        <v>19</v>
      </c>
      <c r="F251" s="209" t="s">
        <v>327</v>
      </c>
      <c r="G251" s="207"/>
      <c r="H251" s="210">
        <v>-0.67500000000000004</v>
      </c>
      <c r="I251" s="211"/>
      <c r="J251" s="207"/>
      <c r="K251" s="207"/>
      <c r="L251" s="212"/>
      <c r="M251" s="213"/>
      <c r="N251" s="214"/>
      <c r="O251" s="214"/>
      <c r="P251" s="214"/>
      <c r="Q251" s="214"/>
      <c r="R251" s="214"/>
      <c r="S251" s="214"/>
      <c r="T251" s="215"/>
      <c r="AT251" s="216" t="s">
        <v>147</v>
      </c>
      <c r="AU251" s="216" t="s">
        <v>143</v>
      </c>
      <c r="AV251" s="14" t="s">
        <v>82</v>
      </c>
      <c r="AW251" s="14" t="s">
        <v>33</v>
      </c>
      <c r="AX251" s="14" t="s">
        <v>72</v>
      </c>
      <c r="AY251" s="216" t="s">
        <v>132</v>
      </c>
    </row>
    <row r="252" spans="1:65" s="15" customFormat="1" ht="11.25">
      <c r="B252" s="217"/>
      <c r="C252" s="218"/>
      <c r="D252" s="197" t="s">
        <v>147</v>
      </c>
      <c r="E252" s="219" t="s">
        <v>19</v>
      </c>
      <c r="F252" s="220" t="s">
        <v>150</v>
      </c>
      <c r="G252" s="218"/>
      <c r="H252" s="221">
        <v>30.478000000000002</v>
      </c>
      <c r="I252" s="222"/>
      <c r="J252" s="218"/>
      <c r="K252" s="218"/>
      <c r="L252" s="223"/>
      <c r="M252" s="224"/>
      <c r="N252" s="225"/>
      <c r="O252" s="225"/>
      <c r="P252" s="225"/>
      <c r="Q252" s="225"/>
      <c r="R252" s="225"/>
      <c r="S252" s="225"/>
      <c r="T252" s="226"/>
      <c r="AT252" s="227" t="s">
        <v>147</v>
      </c>
      <c r="AU252" s="227" t="s">
        <v>143</v>
      </c>
      <c r="AV252" s="15" t="s">
        <v>143</v>
      </c>
      <c r="AW252" s="15" t="s">
        <v>33</v>
      </c>
      <c r="AX252" s="15" t="s">
        <v>72</v>
      </c>
      <c r="AY252" s="227" t="s">
        <v>132</v>
      </c>
    </row>
    <row r="253" spans="1:65" s="13" customFormat="1" ht="11.25">
      <c r="B253" s="195"/>
      <c r="C253" s="196"/>
      <c r="D253" s="197" t="s">
        <v>147</v>
      </c>
      <c r="E253" s="198" t="s">
        <v>19</v>
      </c>
      <c r="F253" s="199" t="s">
        <v>282</v>
      </c>
      <c r="G253" s="196"/>
      <c r="H253" s="198" t="s">
        <v>19</v>
      </c>
      <c r="I253" s="200"/>
      <c r="J253" s="196"/>
      <c r="K253" s="196"/>
      <c r="L253" s="201"/>
      <c r="M253" s="202"/>
      <c r="N253" s="203"/>
      <c r="O253" s="203"/>
      <c r="P253" s="203"/>
      <c r="Q253" s="203"/>
      <c r="R253" s="203"/>
      <c r="S253" s="203"/>
      <c r="T253" s="204"/>
      <c r="AT253" s="205" t="s">
        <v>147</v>
      </c>
      <c r="AU253" s="205" t="s">
        <v>143</v>
      </c>
      <c r="AV253" s="13" t="s">
        <v>80</v>
      </c>
      <c r="AW253" s="13" t="s">
        <v>33</v>
      </c>
      <c r="AX253" s="13" t="s">
        <v>72</v>
      </c>
      <c r="AY253" s="205" t="s">
        <v>132</v>
      </c>
    </row>
    <row r="254" spans="1:65" s="13" customFormat="1" ht="11.25">
      <c r="B254" s="195"/>
      <c r="C254" s="196"/>
      <c r="D254" s="197" t="s">
        <v>147</v>
      </c>
      <c r="E254" s="198" t="s">
        <v>19</v>
      </c>
      <c r="F254" s="199" t="s">
        <v>324</v>
      </c>
      <c r="G254" s="196"/>
      <c r="H254" s="198" t="s">
        <v>19</v>
      </c>
      <c r="I254" s="200"/>
      <c r="J254" s="196"/>
      <c r="K254" s="196"/>
      <c r="L254" s="201"/>
      <c r="M254" s="202"/>
      <c r="N254" s="203"/>
      <c r="O254" s="203"/>
      <c r="P254" s="203"/>
      <c r="Q254" s="203"/>
      <c r="R254" s="203"/>
      <c r="S254" s="203"/>
      <c r="T254" s="204"/>
      <c r="AT254" s="205" t="s">
        <v>147</v>
      </c>
      <c r="AU254" s="205" t="s">
        <v>143</v>
      </c>
      <c r="AV254" s="13" t="s">
        <v>80</v>
      </c>
      <c r="AW254" s="13" t="s">
        <v>33</v>
      </c>
      <c r="AX254" s="13" t="s">
        <v>72</v>
      </c>
      <c r="AY254" s="205" t="s">
        <v>132</v>
      </c>
    </row>
    <row r="255" spans="1:65" s="14" customFormat="1" ht="11.25">
      <c r="B255" s="206"/>
      <c r="C255" s="207"/>
      <c r="D255" s="197" t="s">
        <v>147</v>
      </c>
      <c r="E255" s="208" t="s">
        <v>19</v>
      </c>
      <c r="F255" s="209" t="s">
        <v>328</v>
      </c>
      <c r="G255" s="207"/>
      <c r="H255" s="210">
        <v>1.2270000000000001</v>
      </c>
      <c r="I255" s="211"/>
      <c r="J255" s="207"/>
      <c r="K255" s="207"/>
      <c r="L255" s="212"/>
      <c r="M255" s="213"/>
      <c r="N255" s="214"/>
      <c r="O255" s="214"/>
      <c r="P255" s="214"/>
      <c r="Q255" s="214"/>
      <c r="R255" s="214"/>
      <c r="S255" s="214"/>
      <c r="T255" s="215"/>
      <c r="AT255" s="216" t="s">
        <v>147</v>
      </c>
      <c r="AU255" s="216" t="s">
        <v>143</v>
      </c>
      <c r="AV255" s="14" t="s">
        <v>82</v>
      </c>
      <c r="AW255" s="14" t="s">
        <v>33</v>
      </c>
      <c r="AX255" s="14" t="s">
        <v>72</v>
      </c>
      <c r="AY255" s="216" t="s">
        <v>132</v>
      </c>
    </row>
    <row r="256" spans="1:65" s="15" customFormat="1" ht="11.25">
      <c r="B256" s="217"/>
      <c r="C256" s="218"/>
      <c r="D256" s="197" t="s">
        <v>147</v>
      </c>
      <c r="E256" s="219" t="s">
        <v>19</v>
      </c>
      <c r="F256" s="220" t="s">
        <v>150</v>
      </c>
      <c r="G256" s="218"/>
      <c r="H256" s="221">
        <v>1.2270000000000001</v>
      </c>
      <c r="I256" s="222"/>
      <c r="J256" s="218"/>
      <c r="K256" s="218"/>
      <c r="L256" s="223"/>
      <c r="M256" s="224"/>
      <c r="N256" s="225"/>
      <c r="O256" s="225"/>
      <c r="P256" s="225"/>
      <c r="Q256" s="225"/>
      <c r="R256" s="225"/>
      <c r="S256" s="225"/>
      <c r="T256" s="226"/>
      <c r="AT256" s="227" t="s">
        <v>147</v>
      </c>
      <c r="AU256" s="227" t="s">
        <v>143</v>
      </c>
      <c r="AV256" s="15" t="s">
        <v>143</v>
      </c>
      <c r="AW256" s="15" t="s">
        <v>33</v>
      </c>
      <c r="AX256" s="15" t="s">
        <v>72</v>
      </c>
      <c r="AY256" s="227" t="s">
        <v>132</v>
      </c>
    </row>
    <row r="257" spans="1:65" s="16" customFormat="1" ht="11.25">
      <c r="B257" s="238"/>
      <c r="C257" s="239"/>
      <c r="D257" s="197" t="s">
        <v>147</v>
      </c>
      <c r="E257" s="240" t="s">
        <v>19</v>
      </c>
      <c r="F257" s="241" t="s">
        <v>284</v>
      </c>
      <c r="G257" s="239"/>
      <c r="H257" s="242">
        <v>31.704999999999998</v>
      </c>
      <c r="I257" s="243"/>
      <c r="J257" s="239"/>
      <c r="K257" s="239"/>
      <c r="L257" s="244"/>
      <c r="M257" s="245"/>
      <c r="N257" s="246"/>
      <c r="O257" s="246"/>
      <c r="P257" s="246"/>
      <c r="Q257" s="246"/>
      <c r="R257" s="246"/>
      <c r="S257" s="246"/>
      <c r="T257" s="247"/>
      <c r="AT257" s="248" t="s">
        <v>147</v>
      </c>
      <c r="AU257" s="248" t="s">
        <v>143</v>
      </c>
      <c r="AV257" s="16" t="s">
        <v>142</v>
      </c>
      <c r="AW257" s="16" t="s">
        <v>33</v>
      </c>
      <c r="AX257" s="16" t="s">
        <v>80</v>
      </c>
      <c r="AY257" s="248" t="s">
        <v>132</v>
      </c>
    </row>
    <row r="258" spans="1:65" s="2" customFormat="1" ht="24.2" customHeight="1">
      <c r="A258" s="38"/>
      <c r="B258" s="39"/>
      <c r="C258" s="177" t="s">
        <v>329</v>
      </c>
      <c r="D258" s="177" t="s">
        <v>137</v>
      </c>
      <c r="E258" s="178" t="s">
        <v>330</v>
      </c>
      <c r="F258" s="179" t="s">
        <v>331</v>
      </c>
      <c r="G258" s="180" t="s">
        <v>140</v>
      </c>
      <c r="H258" s="181">
        <v>337.13</v>
      </c>
      <c r="I258" s="182"/>
      <c r="J258" s="183">
        <f>ROUND(I258*H258,2)</f>
        <v>0</v>
      </c>
      <c r="K258" s="179" t="s">
        <v>19</v>
      </c>
      <c r="L258" s="43"/>
      <c r="M258" s="184" t="s">
        <v>19</v>
      </c>
      <c r="N258" s="185" t="s">
        <v>43</v>
      </c>
      <c r="O258" s="68"/>
      <c r="P258" s="186">
        <f>O258*H258</f>
        <v>0</v>
      </c>
      <c r="Q258" s="186">
        <v>0</v>
      </c>
      <c r="R258" s="186">
        <f>Q258*H258</f>
        <v>0</v>
      </c>
      <c r="S258" s="186">
        <v>0</v>
      </c>
      <c r="T258" s="187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188" t="s">
        <v>142</v>
      </c>
      <c r="AT258" s="188" t="s">
        <v>137</v>
      </c>
      <c r="AU258" s="188" t="s">
        <v>143</v>
      </c>
      <c r="AY258" s="21" t="s">
        <v>132</v>
      </c>
      <c r="BE258" s="189">
        <f>IF(N258="základní",J258,0)</f>
        <v>0</v>
      </c>
      <c r="BF258" s="189">
        <f>IF(N258="snížená",J258,0)</f>
        <v>0</v>
      </c>
      <c r="BG258" s="189">
        <f>IF(N258="zákl. přenesená",J258,0)</f>
        <v>0</v>
      </c>
      <c r="BH258" s="189">
        <f>IF(N258="sníž. přenesená",J258,0)</f>
        <v>0</v>
      </c>
      <c r="BI258" s="189">
        <f>IF(N258="nulová",J258,0)</f>
        <v>0</v>
      </c>
      <c r="BJ258" s="21" t="s">
        <v>80</v>
      </c>
      <c r="BK258" s="189">
        <f>ROUND(I258*H258,2)</f>
        <v>0</v>
      </c>
      <c r="BL258" s="21" t="s">
        <v>142</v>
      </c>
      <c r="BM258" s="188" t="s">
        <v>332</v>
      </c>
    </row>
    <row r="259" spans="1:65" s="13" customFormat="1" ht="11.25">
      <c r="B259" s="195"/>
      <c r="C259" s="196"/>
      <c r="D259" s="197" t="s">
        <v>147</v>
      </c>
      <c r="E259" s="198" t="s">
        <v>19</v>
      </c>
      <c r="F259" s="199" t="s">
        <v>273</v>
      </c>
      <c r="G259" s="196"/>
      <c r="H259" s="198" t="s">
        <v>19</v>
      </c>
      <c r="I259" s="200"/>
      <c r="J259" s="196"/>
      <c r="K259" s="196"/>
      <c r="L259" s="201"/>
      <c r="M259" s="202"/>
      <c r="N259" s="203"/>
      <c r="O259" s="203"/>
      <c r="P259" s="203"/>
      <c r="Q259" s="203"/>
      <c r="R259" s="203"/>
      <c r="S259" s="203"/>
      <c r="T259" s="204"/>
      <c r="AT259" s="205" t="s">
        <v>147</v>
      </c>
      <c r="AU259" s="205" t="s">
        <v>143</v>
      </c>
      <c r="AV259" s="13" t="s">
        <v>80</v>
      </c>
      <c r="AW259" s="13" t="s">
        <v>33</v>
      </c>
      <c r="AX259" s="13" t="s">
        <v>72</v>
      </c>
      <c r="AY259" s="205" t="s">
        <v>132</v>
      </c>
    </row>
    <row r="260" spans="1:65" s="14" customFormat="1" ht="11.25">
      <c r="B260" s="206"/>
      <c r="C260" s="207"/>
      <c r="D260" s="197" t="s">
        <v>147</v>
      </c>
      <c r="E260" s="208" t="s">
        <v>19</v>
      </c>
      <c r="F260" s="209" t="s">
        <v>275</v>
      </c>
      <c r="G260" s="207"/>
      <c r="H260" s="210">
        <v>343.44</v>
      </c>
      <c r="I260" s="211"/>
      <c r="J260" s="207"/>
      <c r="K260" s="207"/>
      <c r="L260" s="212"/>
      <c r="M260" s="213"/>
      <c r="N260" s="214"/>
      <c r="O260" s="214"/>
      <c r="P260" s="214"/>
      <c r="Q260" s="214"/>
      <c r="R260" s="214"/>
      <c r="S260" s="214"/>
      <c r="T260" s="215"/>
      <c r="AT260" s="216" t="s">
        <v>147</v>
      </c>
      <c r="AU260" s="216" t="s">
        <v>143</v>
      </c>
      <c r="AV260" s="14" t="s">
        <v>82</v>
      </c>
      <c r="AW260" s="14" t="s">
        <v>33</v>
      </c>
      <c r="AX260" s="14" t="s">
        <v>72</v>
      </c>
      <c r="AY260" s="216" t="s">
        <v>132</v>
      </c>
    </row>
    <row r="261" spans="1:65" s="13" customFormat="1" ht="11.25">
      <c r="B261" s="195"/>
      <c r="C261" s="196"/>
      <c r="D261" s="197" t="s">
        <v>147</v>
      </c>
      <c r="E261" s="198" t="s">
        <v>19</v>
      </c>
      <c r="F261" s="199" t="s">
        <v>276</v>
      </c>
      <c r="G261" s="196"/>
      <c r="H261" s="198" t="s">
        <v>19</v>
      </c>
      <c r="I261" s="200"/>
      <c r="J261" s="196"/>
      <c r="K261" s="196"/>
      <c r="L261" s="201"/>
      <c r="M261" s="202"/>
      <c r="N261" s="203"/>
      <c r="O261" s="203"/>
      <c r="P261" s="203"/>
      <c r="Q261" s="203"/>
      <c r="R261" s="203"/>
      <c r="S261" s="203"/>
      <c r="T261" s="204"/>
      <c r="AT261" s="205" t="s">
        <v>147</v>
      </c>
      <c r="AU261" s="205" t="s">
        <v>143</v>
      </c>
      <c r="AV261" s="13" t="s">
        <v>80</v>
      </c>
      <c r="AW261" s="13" t="s">
        <v>33</v>
      </c>
      <c r="AX261" s="13" t="s">
        <v>72</v>
      </c>
      <c r="AY261" s="205" t="s">
        <v>132</v>
      </c>
    </row>
    <row r="262" spans="1:65" s="14" customFormat="1" ht="11.25">
      <c r="B262" s="206"/>
      <c r="C262" s="207"/>
      <c r="D262" s="197" t="s">
        <v>147</v>
      </c>
      <c r="E262" s="208" t="s">
        <v>19</v>
      </c>
      <c r="F262" s="209" t="s">
        <v>277</v>
      </c>
      <c r="G262" s="207"/>
      <c r="H262" s="210">
        <v>-15.52</v>
      </c>
      <c r="I262" s="211"/>
      <c r="J262" s="207"/>
      <c r="K262" s="207"/>
      <c r="L262" s="212"/>
      <c r="M262" s="213"/>
      <c r="N262" s="214"/>
      <c r="O262" s="214"/>
      <c r="P262" s="214"/>
      <c r="Q262" s="214"/>
      <c r="R262" s="214"/>
      <c r="S262" s="214"/>
      <c r="T262" s="215"/>
      <c r="AT262" s="216" t="s">
        <v>147</v>
      </c>
      <c r="AU262" s="216" t="s">
        <v>143</v>
      </c>
      <c r="AV262" s="14" t="s">
        <v>82</v>
      </c>
      <c r="AW262" s="14" t="s">
        <v>33</v>
      </c>
      <c r="AX262" s="14" t="s">
        <v>72</v>
      </c>
      <c r="AY262" s="216" t="s">
        <v>132</v>
      </c>
    </row>
    <row r="263" spans="1:65" s="13" customFormat="1" ht="11.25">
      <c r="B263" s="195"/>
      <c r="C263" s="196"/>
      <c r="D263" s="197" t="s">
        <v>147</v>
      </c>
      <c r="E263" s="198" t="s">
        <v>19</v>
      </c>
      <c r="F263" s="199" t="s">
        <v>291</v>
      </c>
      <c r="G263" s="196"/>
      <c r="H263" s="198" t="s">
        <v>19</v>
      </c>
      <c r="I263" s="200"/>
      <c r="J263" s="196"/>
      <c r="K263" s="196"/>
      <c r="L263" s="201"/>
      <c r="M263" s="202"/>
      <c r="N263" s="203"/>
      <c r="O263" s="203"/>
      <c r="P263" s="203"/>
      <c r="Q263" s="203"/>
      <c r="R263" s="203"/>
      <c r="S263" s="203"/>
      <c r="T263" s="204"/>
      <c r="AT263" s="205" t="s">
        <v>147</v>
      </c>
      <c r="AU263" s="205" t="s">
        <v>143</v>
      </c>
      <c r="AV263" s="13" t="s">
        <v>80</v>
      </c>
      <c r="AW263" s="13" t="s">
        <v>33</v>
      </c>
      <c r="AX263" s="13" t="s">
        <v>72</v>
      </c>
      <c r="AY263" s="205" t="s">
        <v>132</v>
      </c>
    </row>
    <row r="264" spans="1:65" s="14" customFormat="1" ht="11.25">
      <c r="B264" s="206"/>
      <c r="C264" s="207"/>
      <c r="D264" s="197" t="s">
        <v>147</v>
      </c>
      <c r="E264" s="208" t="s">
        <v>19</v>
      </c>
      <c r="F264" s="209" t="s">
        <v>292</v>
      </c>
      <c r="G264" s="207"/>
      <c r="H264" s="210">
        <v>-7.11</v>
      </c>
      <c r="I264" s="211"/>
      <c r="J264" s="207"/>
      <c r="K264" s="207"/>
      <c r="L264" s="212"/>
      <c r="M264" s="213"/>
      <c r="N264" s="214"/>
      <c r="O264" s="214"/>
      <c r="P264" s="214"/>
      <c r="Q264" s="214"/>
      <c r="R264" s="214"/>
      <c r="S264" s="214"/>
      <c r="T264" s="215"/>
      <c r="AT264" s="216" t="s">
        <v>147</v>
      </c>
      <c r="AU264" s="216" t="s">
        <v>143</v>
      </c>
      <c r="AV264" s="14" t="s">
        <v>82</v>
      </c>
      <c r="AW264" s="14" t="s">
        <v>33</v>
      </c>
      <c r="AX264" s="14" t="s">
        <v>72</v>
      </c>
      <c r="AY264" s="216" t="s">
        <v>132</v>
      </c>
    </row>
    <row r="265" spans="1:65" s="15" customFormat="1" ht="11.25">
      <c r="B265" s="217"/>
      <c r="C265" s="218"/>
      <c r="D265" s="197" t="s">
        <v>147</v>
      </c>
      <c r="E265" s="219" t="s">
        <v>19</v>
      </c>
      <c r="F265" s="220" t="s">
        <v>150</v>
      </c>
      <c r="G265" s="218"/>
      <c r="H265" s="221">
        <v>320.81</v>
      </c>
      <c r="I265" s="222"/>
      <c r="J265" s="218"/>
      <c r="K265" s="218"/>
      <c r="L265" s="223"/>
      <c r="M265" s="224"/>
      <c r="N265" s="225"/>
      <c r="O265" s="225"/>
      <c r="P265" s="225"/>
      <c r="Q265" s="225"/>
      <c r="R265" s="225"/>
      <c r="S265" s="225"/>
      <c r="T265" s="226"/>
      <c r="AT265" s="227" t="s">
        <v>147</v>
      </c>
      <c r="AU265" s="227" t="s">
        <v>143</v>
      </c>
      <c r="AV265" s="15" t="s">
        <v>143</v>
      </c>
      <c r="AW265" s="15" t="s">
        <v>33</v>
      </c>
      <c r="AX265" s="15" t="s">
        <v>72</v>
      </c>
      <c r="AY265" s="227" t="s">
        <v>132</v>
      </c>
    </row>
    <row r="266" spans="1:65" s="13" customFormat="1" ht="11.25">
      <c r="B266" s="195"/>
      <c r="C266" s="196"/>
      <c r="D266" s="197" t="s">
        <v>147</v>
      </c>
      <c r="E266" s="198" t="s">
        <v>19</v>
      </c>
      <c r="F266" s="199" t="s">
        <v>282</v>
      </c>
      <c r="G266" s="196"/>
      <c r="H266" s="198" t="s">
        <v>19</v>
      </c>
      <c r="I266" s="200"/>
      <c r="J266" s="196"/>
      <c r="K266" s="196"/>
      <c r="L266" s="201"/>
      <c r="M266" s="202"/>
      <c r="N266" s="203"/>
      <c r="O266" s="203"/>
      <c r="P266" s="203"/>
      <c r="Q266" s="203"/>
      <c r="R266" s="203"/>
      <c r="S266" s="203"/>
      <c r="T266" s="204"/>
      <c r="AT266" s="205" t="s">
        <v>147</v>
      </c>
      <c r="AU266" s="205" t="s">
        <v>143</v>
      </c>
      <c r="AV266" s="13" t="s">
        <v>80</v>
      </c>
      <c r="AW266" s="13" t="s">
        <v>33</v>
      </c>
      <c r="AX266" s="13" t="s">
        <v>72</v>
      </c>
      <c r="AY266" s="205" t="s">
        <v>132</v>
      </c>
    </row>
    <row r="267" spans="1:65" s="14" customFormat="1" ht="11.25">
      <c r="B267" s="206"/>
      <c r="C267" s="207"/>
      <c r="D267" s="197" t="s">
        <v>147</v>
      </c>
      <c r="E267" s="208" t="s">
        <v>19</v>
      </c>
      <c r="F267" s="209" t="s">
        <v>333</v>
      </c>
      <c r="G267" s="207"/>
      <c r="H267" s="210">
        <v>16.32</v>
      </c>
      <c r="I267" s="211"/>
      <c r="J267" s="207"/>
      <c r="K267" s="207"/>
      <c r="L267" s="212"/>
      <c r="M267" s="213"/>
      <c r="N267" s="214"/>
      <c r="O267" s="214"/>
      <c r="P267" s="214"/>
      <c r="Q267" s="214"/>
      <c r="R267" s="214"/>
      <c r="S267" s="214"/>
      <c r="T267" s="215"/>
      <c r="AT267" s="216" t="s">
        <v>147</v>
      </c>
      <c r="AU267" s="216" t="s">
        <v>143</v>
      </c>
      <c r="AV267" s="14" t="s">
        <v>82</v>
      </c>
      <c r="AW267" s="14" t="s">
        <v>33</v>
      </c>
      <c r="AX267" s="14" t="s">
        <v>72</v>
      </c>
      <c r="AY267" s="216" t="s">
        <v>132</v>
      </c>
    </row>
    <row r="268" spans="1:65" s="15" customFormat="1" ht="11.25">
      <c r="B268" s="217"/>
      <c r="C268" s="218"/>
      <c r="D268" s="197" t="s">
        <v>147</v>
      </c>
      <c r="E268" s="219" t="s">
        <v>19</v>
      </c>
      <c r="F268" s="220" t="s">
        <v>150</v>
      </c>
      <c r="G268" s="218"/>
      <c r="H268" s="221">
        <v>16.32</v>
      </c>
      <c r="I268" s="222"/>
      <c r="J268" s="218"/>
      <c r="K268" s="218"/>
      <c r="L268" s="223"/>
      <c r="M268" s="224"/>
      <c r="N268" s="225"/>
      <c r="O268" s="225"/>
      <c r="P268" s="225"/>
      <c r="Q268" s="225"/>
      <c r="R268" s="225"/>
      <c r="S268" s="225"/>
      <c r="T268" s="226"/>
      <c r="AT268" s="227" t="s">
        <v>147</v>
      </c>
      <c r="AU268" s="227" t="s">
        <v>143</v>
      </c>
      <c r="AV268" s="15" t="s">
        <v>143</v>
      </c>
      <c r="AW268" s="15" t="s">
        <v>33</v>
      </c>
      <c r="AX268" s="15" t="s">
        <v>72</v>
      </c>
      <c r="AY268" s="227" t="s">
        <v>132</v>
      </c>
    </row>
    <row r="269" spans="1:65" s="16" customFormat="1" ht="11.25">
      <c r="B269" s="238"/>
      <c r="C269" s="239"/>
      <c r="D269" s="197" t="s">
        <v>147</v>
      </c>
      <c r="E269" s="240" t="s">
        <v>19</v>
      </c>
      <c r="F269" s="241" t="s">
        <v>284</v>
      </c>
      <c r="G269" s="239"/>
      <c r="H269" s="242">
        <v>337.13</v>
      </c>
      <c r="I269" s="243"/>
      <c r="J269" s="239"/>
      <c r="K269" s="239"/>
      <c r="L269" s="244"/>
      <c r="M269" s="245"/>
      <c r="N269" s="246"/>
      <c r="O269" s="246"/>
      <c r="P269" s="246"/>
      <c r="Q269" s="246"/>
      <c r="R269" s="246"/>
      <c r="S269" s="246"/>
      <c r="T269" s="247"/>
      <c r="AT269" s="248" t="s">
        <v>147</v>
      </c>
      <c r="AU269" s="248" t="s">
        <v>143</v>
      </c>
      <c r="AV269" s="16" t="s">
        <v>142</v>
      </c>
      <c r="AW269" s="16" t="s">
        <v>33</v>
      </c>
      <c r="AX269" s="16" t="s">
        <v>80</v>
      </c>
      <c r="AY269" s="248" t="s">
        <v>132</v>
      </c>
    </row>
    <row r="270" spans="1:65" s="2" customFormat="1" ht="16.5" customHeight="1">
      <c r="A270" s="38"/>
      <c r="B270" s="39"/>
      <c r="C270" s="177" t="s">
        <v>334</v>
      </c>
      <c r="D270" s="177" t="s">
        <v>137</v>
      </c>
      <c r="E270" s="178" t="s">
        <v>335</v>
      </c>
      <c r="F270" s="179" t="s">
        <v>336</v>
      </c>
      <c r="G270" s="180" t="s">
        <v>169</v>
      </c>
      <c r="H270" s="181">
        <v>7.5</v>
      </c>
      <c r="I270" s="182"/>
      <c r="J270" s="183">
        <f>ROUND(I270*H270,2)</f>
        <v>0</v>
      </c>
      <c r="K270" s="179" t="s">
        <v>141</v>
      </c>
      <c r="L270" s="43"/>
      <c r="M270" s="184" t="s">
        <v>19</v>
      </c>
      <c r="N270" s="185" t="s">
        <v>43</v>
      </c>
      <c r="O270" s="68"/>
      <c r="P270" s="186">
        <f>O270*H270</f>
        <v>0</v>
      </c>
      <c r="Q270" s="186">
        <v>0</v>
      </c>
      <c r="R270" s="186">
        <f>Q270*H270</f>
        <v>0</v>
      </c>
      <c r="S270" s="186">
        <v>3.065E-2</v>
      </c>
      <c r="T270" s="187">
        <f>S270*H270</f>
        <v>0.229875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188" t="s">
        <v>142</v>
      </c>
      <c r="AT270" s="188" t="s">
        <v>137</v>
      </c>
      <c r="AU270" s="188" t="s">
        <v>143</v>
      </c>
      <c r="AY270" s="21" t="s">
        <v>132</v>
      </c>
      <c r="BE270" s="189">
        <f>IF(N270="základní",J270,0)</f>
        <v>0</v>
      </c>
      <c r="BF270" s="189">
        <f>IF(N270="snížená",J270,0)</f>
        <v>0</v>
      </c>
      <c r="BG270" s="189">
        <f>IF(N270="zákl. přenesená",J270,0)</f>
        <v>0</v>
      </c>
      <c r="BH270" s="189">
        <f>IF(N270="sníž. přenesená",J270,0)</f>
        <v>0</v>
      </c>
      <c r="BI270" s="189">
        <f>IF(N270="nulová",J270,0)</f>
        <v>0</v>
      </c>
      <c r="BJ270" s="21" t="s">
        <v>80</v>
      </c>
      <c r="BK270" s="189">
        <f>ROUND(I270*H270,2)</f>
        <v>0</v>
      </c>
      <c r="BL270" s="21" t="s">
        <v>142</v>
      </c>
      <c r="BM270" s="188" t="s">
        <v>337</v>
      </c>
    </row>
    <row r="271" spans="1:65" s="2" customFormat="1" ht="11.25">
      <c r="A271" s="38"/>
      <c r="B271" s="39"/>
      <c r="C271" s="40"/>
      <c r="D271" s="190" t="s">
        <v>145</v>
      </c>
      <c r="E271" s="40"/>
      <c r="F271" s="191" t="s">
        <v>338</v>
      </c>
      <c r="G271" s="40"/>
      <c r="H271" s="40"/>
      <c r="I271" s="192"/>
      <c r="J271" s="40"/>
      <c r="K271" s="40"/>
      <c r="L271" s="43"/>
      <c r="M271" s="193"/>
      <c r="N271" s="194"/>
      <c r="O271" s="68"/>
      <c r="P271" s="68"/>
      <c r="Q271" s="68"/>
      <c r="R271" s="68"/>
      <c r="S271" s="68"/>
      <c r="T271" s="69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21" t="s">
        <v>145</v>
      </c>
      <c r="AU271" s="21" t="s">
        <v>143</v>
      </c>
    </row>
    <row r="272" spans="1:65" s="14" customFormat="1" ht="11.25">
      <c r="B272" s="206"/>
      <c r="C272" s="207"/>
      <c r="D272" s="197" t="s">
        <v>147</v>
      </c>
      <c r="E272" s="208" t="s">
        <v>19</v>
      </c>
      <c r="F272" s="209" t="s">
        <v>339</v>
      </c>
      <c r="G272" s="207"/>
      <c r="H272" s="210">
        <v>7.5</v>
      </c>
      <c r="I272" s="211"/>
      <c r="J272" s="207"/>
      <c r="K272" s="207"/>
      <c r="L272" s="212"/>
      <c r="M272" s="213"/>
      <c r="N272" s="214"/>
      <c r="O272" s="214"/>
      <c r="P272" s="214"/>
      <c r="Q272" s="214"/>
      <c r="R272" s="214"/>
      <c r="S272" s="214"/>
      <c r="T272" s="215"/>
      <c r="AT272" s="216" t="s">
        <v>147</v>
      </c>
      <c r="AU272" s="216" t="s">
        <v>143</v>
      </c>
      <c r="AV272" s="14" t="s">
        <v>82</v>
      </c>
      <c r="AW272" s="14" t="s">
        <v>33</v>
      </c>
      <c r="AX272" s="14" t="s">
        <v>72</v>
      </c>
      <c r="AY272" s="216" t="s">
        <v>132</v>
      </c>
    </row>
    <row r="273" spans="1:65" s="15" customFormat="1" ht="11.25">
      <c r="B273" s="217"/>
      <c r="C273" s="218"/>
      <c r="D273" s="197" t="s">
        <v>147</v>
      </c>
      <c r="E273" s="219" t="s">
        <v>19</v>
      </c>
      <c r="F273" s="220" t="s">
        <v>150</v>
      </c>
      <c r="G273" s="218"/>
      <c r="H273" s="221">
        <v>7.5</v>
      </c>
      <c r="I273" s="222"/>
      <c r="J273" s="218"/>
      <c r="K273" s="218"/>
      <c r="L273" s="223"/>
      <c r="M273" s="224"/>
      <c r="N273" s="225"/>
      <c r="O273" s="225"/>
      <c r="P273" s="225"/>
      <c r="Q273" s="225"/>
      <c r="R273" s="225"/>
      <c r="S273" s="225"/>
      <c r="T273" s="226"/>
      <c r="AT273" s="227" t="s">
        <v>147</v>
      </c>
      <c r="AU273" s="227" t="s">
        <v>143</v>
      </c>
      <c r="AV273" s="15" t="s">
        <v>143</v>
      </c>
      <c r="AW273" s="15" t="s">
        <v>33</v>
      </c>
      <c r="AX273" s="15" t="s">
        <v>80</v>
      </c>
      <c r="AY273" s="227" t="s">
        <v>132</v>
      </c>
    </row>
    <row r="274" spans="1:65" s="2" customFormat="1" ht="24.2" customHeight="1">
      <c r="A274" s="38"/>
      <c r="B274" s="39"/>
      <c r="C274" s="177" t="s">
        <v>340</v>
      </c>
      <c r="D274" s="177" t="s">
        <v>137</v>
      </c>
      <c r="E274" s="178" t="s">
        <v>341</v>
      </c>
      <c r="F274" s="179" t="s">
        <v>342</v>
      </c>
      <c r="G274" s="180" t="s">
        <v>194</v>
      </c>
      <c r="H274" s="181">
        <v>5</v>
      </c>
      <c r="I274" s="182"/>
      <c r="J274" s="183">
        <f>ROUND(I274*H274,2)</f>
        <v>0</v>
      </c>
      <c r="K274" s="179" t="s">
        <v>141</v>
      </c>
      <c r="L274" s="43"/>
      <c r="M274" s="184" t="s">
        <v>19</v>
      </c>
      <c r="N274" s="185" t="s">
        <v>43</v>
      </c>
      <c r="O274" s="68"/>
      <c r="P274" s="186">
        <f>O274*H274</f>
        <v>0</v>
      </c>
      <c r="Q274" s="186">
        <v>0</v>
      </c>
      <c r="R274" s="186">
        <f>Q274*H274</f>
        <v>0</v>
      </c>
      <c r="S274" s="186">
        <v>1.8799999999999999E-3</v>
      </c>
      <c r="T274" s="187">
        <f>S274*H274</f>
        <v>9.4000000000000004E-3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188" t="s">
        <v>142</v>
      </c>
      <c r="AT274" s="188" t="s">
        <v>137</v>
      </c>
      <c r="AU274" s="188" t="s">
        <v>143</v>
      </c>
      <c r="AY274" s="21" t="s">
        <v>132</v>
      </c>
      <c r="BE274" s="189">
        <f>IF(N274="základní",J274,0)</f>
        <v>0</v>
      </c>
      <c r="BF274" s="189">
        <f>IF(N274="snížená",J274,0)</f>
        <v>0</v>
      </c>
      <c r="BG274" s="189">
        <f>IF(N274="zákl. přenesená",J274,0)</f>
        <v>0</v>
      </c>
      <c r="BH274" s="189">
        <f>IF(N274="sníž. přenesená",J274,0)</f>
        <v>0</v>
      </c>
      <c r="BI274" s="189">
        <f>IF(N274="nulová",J274,0)</f>
        <v>0</v>
      </c>
      <c r="BJ274" s="21" t="s">
        <v>80</v>
      </c>
      <c r="BK274" s="189">
        <f>ROUND(I274*H274,2)</f>
        <v>0</v>
      </c>
      <c r="BL274" s="21" t="s">
        <v>142</v>
      </c>
      <c r="BM274" s="188" t="s">
        <v>343</v>
      </c>
    </row>
    <row r="275" spans="1:65" s="2" customFormat="1" ht="11.25">
      <c r="A275" s="38"/>
      <c r="B275" s="39"/>
      <c r="C275" s="40"/>
      <c r="D275" s="190" t="s">
        <v>145</v>
      </c>
      <c r="E275" s="40"/>
      <c r="F275" s="191" t="s">
        <v>344</v>
      </c>
      <c r="G275" s="40"/>
      <c r="H275" s="40"/>
      <c r="I275" s="192"/>
      <c r="J275" s="40"/>
      <c r="K275" s="40"/>
      <c r="L275" s="43"/>
      <c r="M275" s="193"/>
      <c r="N275" s="194"/>
      <c r="O275" s="68"/>
      <c r="P275" s="68"/>
      <c r="Q275" s="68"/>
      <c r="R275" s="68"/>
      <c r="S275" s="68"/>
      <c r="T275" s="69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21" t="s">
        <v>145</v>
      </c>
      <c r="AU275" s="21" t="s">
        <v>143</v>
      </c>
    </row>
    <row r="276" spans="1:65" s="2" customFormat="1" ht="16.5" customHeight="1">
      <c r="A276" s="38"/>
      <c r="B276" s="39"/>
      <c r="C276" s="177" t="s">
        <v>345</v>
      </c>
      <c r="D276" s="177" t="s">
        <v>137</v>
      </c>
      <c r="E276" s="178" t="s">
        <v>346</v>
      </c>
      <c r="F276" s="179" t="s">
        <v>347</v>
      </c>
      <c r="G276" s="180" t="s">
        <v>169</v>
      </c>
      <c r="H276" s="181">
        <v>3</v>
      </c>
      <c r="I276" s="182"/>
      <c r="J276" s="183">
        <f>ROUND(I276*H276,2)</f>
        <v>0</v>
      </c>
      <c r="K276" s="179" t="s">
        <v>141</v>
      </c>
      <c r="L276" s="43"/>
      <c r="M276" s="184" t="s">
        <v>19</v>
      </c>
      <c r="N276" s="185" t="s">
        <v>43</v>
      </c>
      <c r="O276" s="68"/>
      <c r="P276" s="186">
        <f>O276*H276</f>
        <v>0</v>
      </c>
      <c r="Q276" s="186">
        <v>0</v>
      </c>
      <c r="R276" s="186">
        <f>Q276*H276</f>
        <v>0</v>
      </c>
      <c r="S276" s="186">
        <v>3.9399999999999999E-3</v>
      </c>
      <c r="T276" s="187">
        <f>S276*H276</f>
        <v>1.1820000000000001E-2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188" t="s">
        <v>142</v>
      </c>
      <c r="AT276" s="188" t="s">
        <v>137</v>
      </c>
      <c r="AU276" s="188" t="s">
        <v>143</v>
      </c>
      <c r="AY276" s="21" t="s">
        <v>132</v>
      </c>
      <c r="BE276" s="189">
        <f>IF(N276="základní",J276,0)</f>
        <v>0</v>
      </c>
      <c r="BF276" s="189">
        <f>IF(N276="snížená",J276,0)</f>
        <v>0</v>
      </c>
      <c r="BG276" s="189">
        <f>IF(N276="zákl. přenesená",J276,0)</f>
        <v>0</v>
      </c>
      <c r="BH276" s="189">
        <f>IF(N276="sníž. přenesená",J276,0)</f>
        <v>0</v>
      </c>
      <c r="BI276" s="189">
        <f>IF(N276="nulová",J276,0)</f>
        <v>0</v>
      </c>
      <c r="BJ276" s="21" t="s">
        <v>80</v>
      </c>
      <c r="BK276" s="189">
        <f>ROUND(I276*H276,2)</f>
        <v>0</v>
      </c>
      <c r="BL276" s="21" t="s">
        <v>142</v>
      </c>
      <c r="BM276" s="188" t="s">
        <v>348</v>
      </c>
    </row>
    <row r="277" spans="1:65" s="2" customFormat="1" ht="11.25">
      <c r="A277" s="38"/>
      <c r="B277" s="39"/>
      <c r="C277" s="40"/>
      <c r="D277" s="190" t="s">
        <v>145</v>
      </c>
      <c r="E277" s="40"/>
      <c r="F277" s="191" t="s">
        <v>349</v>
      </c>
      <c r="G277" s="40"/>
      <c r="H277" s="40"/>
      <c r="I277" s="192"/>
      <c r="J277" s="40"/>
      <c r="K277" s="40"/>
      <c r="L277" s="43"/>
      <c r="M277" s="193"/>
      <c r="N277" s="194"/>
      <c r="O277" s="68"/>
      <c r="P277" s="68"/>
      <c r="Q277" s="68"/>
      <c r="R277" s="68"/>
      <c r="S277" s="68"/>
      <c r="T277" s="69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21" t="s">
        <v>145</v>
      </c>
      <c r="AU277" s="21" t="s">
        <v>143</v>
      </c>
    </row>
    <row r="278" spans="1:65" s="2" customFormat="1" ht="16.5" customHeight="1">
      <c r="A278" s="38"/>
      <c r="B278" s="39"/>
      <c r="C278" s="177" t="s">
        <v>350</v>
      </c>
      <c r="D278" s="177" t="s">
        <v>137</v>
      </c>
      <c r="E278" s="178" t="s">
        <v>351</v>
      </c>
      <c r="F278" s="179" t="s">
        <v>352</v>
      </c>
      <c r="G278" s="180" t="s">
        <v>194</v>
      </c>
      <c r="H278" s="181">
        <v>10</v>
      </c>
      <c r="I278" s="182"/>
      <c r="J278" s="183">
        <f>ROUND(I278*H278,2)</f>
        <v>0</v>
      </c>
      <c r="K278" s="179" t="s">
        <v>141</v>
      </c>
      <c r="L278" s="43"/>
      <c r="M278" s="184" t="s">
        <v>19</v>
      </c>
      <c r="N278" s="185" t="s">
        <v>43</v>
      </c>
      <c r="O278" s="68"/>
      <c r="P278" s="186">
        <f>O278*H278</f>
        <v>0</v>
      </c>
      <c r="Q278" s="186">
        <v>0</v>
      </c>
      <c r="R278" s="186">
        <f>Q278*H278</f>
        <v>0</v>
      </c>
      <c r="S278" s="186">
        <v>2.0000000000000001E-4</v>
      </c>
      <c r="T278" s="187">
        <f>S278*H278</f>
        <v>2E-3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188" t="s">
        <v>142</v>
      </c>
      <c r="AT278" s="188" t="s">
        <v>137</v>
      </c>
      <c r="AU278" s="188" t="s">
        <v>143</v>
      </c>
      <c r="AY278" s="21" t="s">
        <v>132</v>
      </c>
      <c r="BE278" s="189">
        <f>IF(N278="základní",J278,0)</f>
        <v>0</v>
      </c>
      <c r="BF278" s="189">
        <f>IF(N278="snížená",J278,0)</f>
        <v>0</v>
      </c>
      <c r="BG278" s="189">
        <f>IF(N278="zákl. přenesená",J278,0)</f>
        <v>0</v>
      </c>
      <c r="BH278" s="189">
        <f>IF(N278="sníž. přenesená",J278,0)</f>
        <v>0</v>
      </c>
      <c r="BI278" s="189">
        <f>IF(N278="nulová",J278,0)</f>
        <v>0</v>
      </c>
      <c r="BJ278" s="21" t="s">
        <v>80</v>
      </c>
      <c r="BK278" s="189">
        <f>ROUND(I278*H278,2)</f>
        <v>0</v>
      </c>
      <c r="BL278" s="21" t="s">
        <v>142</v>
      </c>
      <c r="BM278" s="188" t="s">
        <v>353</v>
      </c>
    </row>
    <row r="279" spans="1:65" s="2" customFormat="1" ht="11.25">
      <c r="A279" s="38"/>
      <c r="B279" s="39"/>
      <c r="C279" s="40"/>
      <c r="D279" s="190" t="s">
        <v>145</v>
      </c>
      <c r="E279" s="40"/>
      <c r="F279" s="191" t="s">
        <v>354</v>
      </c>
      <c r="G279" s="40"/>
      <c r="H279" s="40"/>
      <c r="I279" s="192"/>
      <c r="J279" s="40"/>
      <c r="K279" s="40"/>
      <c r="L279" s="43"/>
      <c r="M279" s="193"/>
      <c r="N279" s="194"/>
      <c r="O279" s="68"/>
      <c r="P279" s="68"/>
      <c r="Q279" s="68"/>
      <c r="R279" s="68"/>
      <c r="S279" s="68"/>
      <c r="T279" s="69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21" t="s">
        <v>145</v>
      </c>
      <c r="AU279" s="21" t="s">
        <v>143</v>
      </c>
    </row>
    <row r="280" spans="1:65" s="14" customFormat="1" ht="11.25">
      <c r="B280" s="206"/>
      <c r="C280" s="207"/>
      <c r="D280" s="197" t="s">
        <v>147</v>
      </c>
      <c r="E280" s="208" t="s">
        <v>19</v>
      </c>
      <c r="F280" s="209" t="s">
        <v>355</v>
      </c>
      <c r="G280" s="207"/>
      <c r="H280" s="210">
        <v>10</v>
      </c>
      <c r="I280" s="211"/>
      <c r="J280" s="207"/>
      <c r="K280" s="207"/>
      <c r="L280" s="212"/>
      <c r="M280" s="213"/>
      <c r="N280" s="214"/>
      <c r="O280" s="214"/>
      <c r="P280" s="214"/>
      <c r="Q280" s="214"/>
      <c r="R280" s="214"/>
      <c r="S280" s="214"/>
      <c r="T280" s="215"/>
      <c r="AT280" s="216" t="s">
        <v>147</v>
      </c>
      <c r="AU280" s="216" t="s">
        <v>143</v>
      </c>
      <c r="AV280" s="14" t="s">
        <v>82</v>
      </c>
      <c r="AW280" s="14" t="s">
        <v>33</v>
      </c>
      <c r="AX280" s="14" t="s">
        <v>72</v>
      </c>
      <c r="AY280" s="216" t="s">
        <v>132</v>
      </c>
    </row>
    <row r="281" spans="1:65" s="15" customFormat="1" ht="11.25">
      <c r="B281" s="217"/>
      <c r="C281" s="218"/>
      <c r="D281" s="197" t="s">
        <v>147</v>
      </c>
      <c r="E281" s="219" t="s">
        <v>19</v>
      </c>
      <c r="F281" s="220" t="s">
        <v>150</v>
      </c>
      <c r="G281" s="218"/>
      <c r="H281" s="221">
        <v>10</v>
      </c>
      <c r="I281" s="222"/>
      <c r="J281" s="218"/>
      <c r="K281" s="218"/>
      <c r="L281" s="223"/>
      <c r="M281" s="224"/>
      <c r="N281" s="225"/>
      <c r="O281" s="225"/>
      <c r="P281" s="225"/>
      <c r="Q281" s="225"/>
      <c r="R281" s="225"/>
      <c r="S281" s="225"/>
      <c r="T281" s="226"/>
      <c r="AT281" s="227" t="s">
        <v>147</v>
      </c>
      <c r="AU281" s="227" t="s">
        <v>143</v>
      </c>
      <c r="AV281" s="15" t="s">
        <v>143</v>
      </c>
      <c r="AW281" s="15" t="s">
        <v>33</v>
      </c>
      <c r="AX281" s="15" t="s">
        <v>80</v>
      </c>
      <c r="AY281" s="227" t="s">
        <v>132</v>
      </c>
    </row>
    <row r="282" spans="1:65" s="2" customFormat="1" ht="16.5" customHeight="1">
      <c r="A282" s="38"/>
      <c r="B282" s="39"/>
      <c r="C282" s="177" t="s">
        <v>356</v>
      </c>
      <c r="D282" s="177" t="s">
        <v>137</v>
      </c>
      <c r="E282" s="178" t="s">
        <v>357</v>
      </c>
      <c r="F282" s="179" t="s">
        <v>358</v>
      </c>
      <c r="G282" s="180" t="s">
        <v>169</v>
      </c>
      <c r="H282" s="181">
        <v>3.65</v>
      </c>
      <c r="I282" s="182"/>
      <c r="J282" s="183">
        <f>ROUND(I282*H282,2)</f>
        <v>0</v>
      </c>
      <c r="K282" s="179" t="s">
        <v>141</v>
      </c>
      <c r="L282" s="43"/>
      <c r="M282" s="184" t="s">
        <v>19</v>
      </c>
      <c r="N282" s="185" t="s">
        <v>43</v>
      </c>
      <c r="O282" s="68"/>
      <c r="P282" s="186">
        <f>O282*H282</f>
        <v>0</v>
      </c>
      <c r="Q282" s="186">
        <v>0</v>
      </c>
      <c r="R282" s="186">
        <f>Q282*H282</f>
        <v>0</v>
      </c>
      <c r="S282" s="186">
        <v>0.03</v>
      </c>
      <c r="T282" s="187">
        <f>S282*H282</f>
        <v>0.1095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188" t="s">
        <v>142</v>
      </c>
      <c r="AT282" s="188" t="s">
        <v>137</v>
      </c>
      <c r="AU282" s="188" t="s">
        <v>143</v>
      </c>
      <c r="AY282" s="21" t="s">
        <v>132</v>
      </c>
      <c r="BE282" s="189">
        <f>IF(N282="základní",J282,0)</f>
        <v>0</v>
      </c>
      <c r="BF282" s="189">
        <f>IF(N282="snížená",J282,0)</f>
        <v>0</v>
      </c>
      <c r="BG282" s="189">
        <f>IF(N282="zákl. přenesená",J282,0)</f>
        <v>0</v>
      </c>
      <c r="BH282" s="189">
        <f>IF(N282="sníž. přenesená",J282,0)</f>
        <v>0</v>
      </c>
      <c r="BI282" s="189">
        <f>IF(N282="nulová",J282,0)</f>
        <v>0</v>
      </c>
      <c r="BJ282" s="21" t="s">
        <v>80</v>
      </c>
      <c r="BK282" s="189">
        <f>ROUND(I282*H282,2)</f>
        <v>0</v>
      </c>
      <c r="BL282" s="21" t="s">
        <v>142</v>
      </c>
      <c r="BM282" s="188" t="s">
        <v>359</v>
      </c>
    </row>
    <row r="283" spans="1:65" s="2" customFormat="1" ht="11.25">
      <c r="A283" s="38"/>
      <c r="B283" s="39"/>
      <c r="C283" s="40"/>
      <c r="D283" s="190" t="s">
        <v>145</v>
      </c>
      <c r="E283" s="40"/>
      <c r="F283" s="191" t="s">
        <v>360</v>
      </c>
      <c r="G283" s="40"/>
      <c r="H283" s="40"/>
      <c r="I283" s="192"/>
      <c r="J283" s="40"/>
      <c r="K283" s="40"/>
      <c r="L283" s="43"/>
      <c r="M283" s="193"/>
      <c r="N283" s="194"/>
      <c r="O283" s="68"/>
      <c r="P283" s="68"/>
      <c r="Q283" s="68"/>
      <c r="R283" s="68"/>
      <c r="S283" s="68"/>
      <c r="T283" s="69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21" t="s">
        <v>145</v>
      </c>
      <c r="AU283" s="21" t="s">
        <v>143</v>
      </c>
    </row>
    <row r="284" spans="1:65" s="14" customFormat="1" ht="11.25">
      <c r="B284" s="206"/>
      <c r="C284" s="207"/>
      <c r="D284" s="197" t="s">
        <v>147</v>
      </c>
      <c r="E284" s="208" t="s">
        <v>19</v>
      </c>
      <c r="F284" s="209" t="s">
        <v>361</v>
      </c>
      <c r="G284" s="207"/>
      <c r="H284" s="210">
        <v>3.65</v>
      </c>
      <c r="I284" s="211"/>
      <c r="J284" s="207"/>
      <c r="K284" s="207"/>
      <c r="L284" s="212"/>
      <c r="M284" s="213"/>
      <c r="N284" s="214"/>
      <c r="O284" s="214"/>
      <c r="P284" s="214"/>
      <c r="Q284" s="214"/>
      <c r="R284" s="214"/>
      <c r="S284" s="214"/>
      <c r="T284" s="215"/>
      <c r="AT284" s="216" t="s">
        <v>147</v>
      </c>
      <c r="AU284" s="216" t="s">
        <v>143</v>
      </c>
      <c r="AV284" s="14" t="s">
        <v>82</v>
      </c>
      <c r="AW284" s="14" t="s">
        <v>33</v>
      </c>
      <c r="AX284" s="14" t="s">
        <v>72</v>
      </c>
      <c r="AY284" s="216" t="s">
        <v>132</v>
      </c>
    </row>
    <row r="285" spans="1:65" s="15" customFormat="1" ht="11.25">
      <c r="B285" s="217"/>
      <c r="C285" s="218"/>
      <c r="D285" s="197" t="s">
        <v>147</v>
      </c>
      <c r="E285" s="219" t="s">
        <v>19</v>
      </c>
      <c r="F285" s="220" t="s">
        <v>150</v>
      </c>
      <c r="G285" s="218"/>
      <c r="H285" s="221">
        <v>3.65</v>
      </c>
      <c r="I285" s="222"/>
      <c r="J285" s="218"/>
      <c r="K285" s="218"/>
      <c r="L285" s="223"/>
      <c r="M285" s="224"/>
      <c r="N285" s="225"/>
      <c r="O285" s="225"/>
      <c r="P285" s="225"/>
      <c r="Q285" s="225"/>
      <c r="R285" s="225"/>
      <c r="S285" s="225"/>
      <c r="T285" s="226"/>
      <c r="AT285" s="227" t="s">
        <v>147</v>
      </c>
      <c r="AU285" s="227" t="s">
        <v>143</v>
      </c>
      <c r="AV285" s="15" t="s">
        <v>143</v>
      </c>
      <c r="AW285" s="15" t="s">
        <v>33</v>
      </c>
      <c r="AX285" s="15" t="s">
        <v>80</v>
      </c>
      <c r="AY285" s="227" t="s">
        <v>132</v>
      </c>
    </row>
    <row r="286" spans="1:65" s="12" customFormat="1" ht="22.9" customHeight="1">
      <c r="B286" s="161"/>
      <c r="C286" s="162"/>
      <c r="D286" s="163" t="s">
        <v>71</v>
      </c>
      <c r="E286" s="175" t="s">
        <v>362</v>
      </c>
      <c r="F286" s="175" t="s">
        <v>363</v>
      </c>
      <c r="G286" s="162"/>
      <c r="H286" s="162"/>
      <c r="I286" s="165"/>
      <c r="J286" s="176">
        <f>BK286</f>
        <v>0</v>
      </c>
      <c r="K286" s="162"/>
      <c r="L286" s="167"/>
      <c r="M286" s="168"/>
      <c r="N286" s="169"/>
      <c r="O286" s="169"/>
      <c r="P286" s="170">
        <f>SUM(P287:P303)</f>
        <v>0</v>
      </c>
      <c r="Q286" s="169"/>
      <c r="R286" s="170">
        <f>SUM(R287:R303)</f>
        <v>0</v>
      </c>
      <c r="S286" s="169"/>
      <c r="T286" s="171">
        <f>SUM(T287:T303)</f>
        <v>0</v>
      </c>
      <c r="AR286" s="172" t="s">
        <v>80</v>
      </c>
      <c r="AT286" s="173" t="s">
        <v>71</v>
      </c>
      <c r="AU286" s="173" t="s">
        <v>80</v>
      </c>
      <c r="AY286" s="172" t="s">
        <v>132</v>
      </c>
      <c r="BK286" s="174">
        <f>SUM(BK287:BK303)</f>
        <v>0</v>
      </c>
    </row>
    <row r="287" spans="1:65" s="2" customFormat="1" ht="24.2" customHeight="1">
      <c r="A287" s="38"/>
      <c r="B287" s="39"/>
      <c r="C287" s="177" t="s">
        <v>364</v>
      </c>
      <c r="D287" s="177" t="s">
        <v>137</v>
      </c>
      <c r="E287" s="178" t="s">
        <v>365</v>
      </c>
      <c r="F287" s="179" t="s">
        <v>366</v>
      </c>
      <c r="G287" s="180" t="s">
        <v>367</v>
      </c>
      <c r="H287" s="181">
        <v>57.454999999999998</v>
      </c>
      <c r="I287" s="182"/>
      <c r="J287" s="183">
        <f>ROUND(I287*H287,2)</f>
        <v>0</v>
      </c>
      <c r="K287" s="179" t="s">
        <v>141</v>
      </c>
      <c r="L287" s="43"/>
      <c r="M287" s="184" t="s">
        <v>19</v>
      </c>
      <c r="N287" s="185" t="s">
        <v>43</v>
      </c>
      <c r="O287" s="68"/>
      <c r="P287" s="186">
        <f>O287*H287</f>
        <v>0</v>
      </c>
      <c r="Q287" s="186">
        <v>0</v>
      </c>
      <c r="R287" s="186">
        <f>Q287*H287</f>
        <v>0</v>
      </c>
      <c r="S287" s="186">
        <v>0</v>
      </c>
      <c r="T287" s="187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188" t="s">
        <v>142</v>
      </c>
      <c r="AT287" s="188" t="s">
        <v>137</v>
      </c>
      <c r="AU287" s="188" t="s">
        <v>82</v>
      </c>
      <c r="AY287" s="21" t="s">
        <v>132</v>
      </c>
      <c r="BE287" s="189">
        <f>IF(N287="základní",J287,0)</f>
        <v>0</v>
      </c>
      <c r="BF287" s="189">
        <f>IF(N287="snížená",J287,0)</f>
        <v>0</v>
      </c>
      <c r="BG287" s="189">
        <f>IF(N287="zákl. přenesená",J287,0)</f>
        <v>0</v>
      </c>
      <c r="BH287" s="189">
        <f>IF(N287="sníž. přenesená",J287,0)</f>
        <v>0</v>
      </c>
      <c r="BI287" s="189">
        <f>IF(N287="nulová",J287,0)</f>
        <v>0</v>
      </c>
      <c r="BJ287" s="21" t="s">
        <v>80</v>
      </c>
      <c r="BK287" s="189">
        <f>ROUND(I287*H287,2)</f>
        <v>0</v>
      </c>
      <c r="BL287" s="21" t="s">
        <v>142</v>
      </c>
      <c r="BM287" s="188" t="s">
        <v>368</v>
      </c>
    </row>
    <row r="288" spans="1:65" s="2" customFormat="1" ht="11.25">
      <c r="A288" s="38"/>
      <c r="B288" s="39"/>
      <c r="C288" s="40"/>
      <c r="D288" s="190" t="s">
        <v>145</v>
      </c>
      <c r="E288" s="40"/>
      <c r="F288" s="191" t="s">
        <v>369</v>
      </c>
      <c r="G288" s="40"/>
      <c r="H288" s="40"/>
      <c r="I288" s="192"/>
      <c r="J288" s="40"/>
      <c r="K288" s="40"/>
      <c r="L288" s="43"/>
      <c r="M288" s="193"/>
      <c r="N288" s="194"/>
      <c r="O288" s="68"/>
      <c r="P288" s="68"/>
      <c r="Q288" s="68"/>
      <c r="R288" s="68"/>
      <c r="S288" s="68"/>
      <c r="T288" s="69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21" t="s">
        <v>145</v>
      </c>
      <c r="AU288" s="21" t="s">
        <v>82</v>
      </c>
    </row>
    <row r="289" spans="1:65" s="2" customFormat="1" ht="21.75" customHeight="1">
      <c r="A289" s="38"/>
      <c r="B289" s="39"/>
      <c r="C289" s="177" t="s">
        <v>370</v>
      </c>
      <c r="D289" s="177" t="s">
        <v>137</v>
      </c>
      <c r="E289" s="178" t="s">
        <v>371</v>
      </c>
      <c r="F289" s="179" t="s">
        <v>372</v>
      </c>
      <c r="G289" s="180" t="s">
        <v>367</v>
      </c>
      <c r="H289" s="181">
        <v>57.454999999999998</v>
      </c>
      <c r="I289" s="182"/>
      <c r="J289" s="183">
        <f>ROUND(I289*H289,2)</f>
        <v>0</v>
      </c>
      <c r="K289" s="179" t="s">
        <v>141</v>
      </c>
      <c r="L289" s="43"/>
      <c r="M289" s="184" t="s">
        <v>19</v>
      </c>
      <c r="N289" s="185" t="s">
        <v>43</v>
      </c>
      <c r="O289" s="68"/>
      <c r="P289" s="186">
        <f>O289*H289</f>
        <v>0</v>
      </c>
      <c r="Q289" s="186">
        <v>0</v>
      </c>
      <c r="R289" s="186">
        <f>Q289*H289</f>
        <v>0</v>
      </c>
      <c r="S289" s="186">
        <v>0</v>
      </c>
      <c r="T289" s="187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188" t="s">
        <v>142</v>
      </c>
      <c r="AT289" s="188" t="s">
        <v>137</v>
      </c>
      <c r="AU289" s="188" t="s">
        <v>82</v>
      </c>
      <c r="AY289" s="21" t="s">
        <v>132</v>
      </c>
      <c r="BE289" s="189">
        <f>IF(N289="základní",J289,0)</f>
        <v>0</v>
      </c>
      <c r="BF289" s="189">
        <f>IF(N289="snížená",J289,0)</f>
        <v>0</v>
      </c>
      <c r="BG289" s="189">
        <f>IF(N289="zákl. přenesená",J289,0)</f>
        <v>0</v>
      </c>
      <c r="BH289" s="189">
        <f>IF(N289="sníž. přenesená",J289,0)</f>
        <v>0</v>
      </c>
      <c r="BI289" s="189">
        <f>IF(N289="nulová",J289,0)</f>
        <v>0</v>
      </c>
      <c r="BJ289" s="21" t="s">
        <v>80</v>
      </c>
      <c r="BK289" s="189">
        <f>ROUND(I289*H289,2)</f>
        <v>0</v>
      </c>
      <c r="BL289" s="21" t="s">
        <v>142</v>
      </c>
      <c r="BM289" s="188" t="s">
        <v>373</v>
      </c>
    </row>
    <row r="290" spans="1:65" s="2" customFormat="1" ht="11.25">
      <c r="A290" s="38"/>
      <c r="B290" s="39"/>
      <c r="C290" s="40"/>
      <c r="D290" s="190" t="s">
        <v>145</v>
      </c>
      <c r="E290" s="40"/>
      <c r="F290" s="191" t="s">
        <v>374</v>
      </c>
      <c r="G290" s="40"/>
      <c r="H290" s="40"/>
      <c r="I290" s="192"/>
      <c r="J290" s="40"/>
      <c r="K290" s="40"/>
      <c r="L290" s="43"/>
      <c r="M290" s="193"/>
      <c r="N290" s="194"/>
      <c r="O290" s="68"/>
      <c r="P290" s="68"/>
      <c r="Q290" s="68"/>
      <c r="R290" s="68"/>
      <c r="S290" s="68"/>
      <c r="T290" s="69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21" t="s">
        <v>145</v>
      </c>
      <c r="AU290" s="21" t="s">
        <v>82</v>
      </c>
    </row>
    <row r="291" spans="1:65" s="2" customFormat="1" ht="24.2" customHeight="1">
      <c r="A291" s="38"/>
      <c r="B291" s="39"/>
      <c r="C291" s="177" t="s">
        <v>375</v>
      </c>
      <c r="D291" s="177" t="s">
        <v>137</v>
      </c>
      <c r="E291" s="178" t="s">
        <v>376</v>
      </c>
      <c r="F291" s="179" t="s">
        <v>377</v>
      </c>
      <c r="G291" s="180" t="s">
        <v>367</v>
      </c>
      <c r="H291" s="181">
        <v>287.27499999999998</v>
      </c>
      <c r="I291" s="182"/>
      <c r="J291" s="183">
        <f>ROUND(I291*H291,2)</f>
        <v>0</v>
      </c>
      <c r="K291" s="179" t="s">
        <v>141</v>
      </c>
      <c r="L291" s="43"/>
      <c r="M291" s="184" t="s">
        <v>19</v>
      </c>
      <c r="N291" s="185" t="s">
        <v>43</v>
      </c>
      <c r="O291" s="68"/>
      <c r="P291" s="186">
        <f>O291*H291</f>
        <v>0</v>
      </c>
      <c r="Q291" s="186">
        <v>0</v>
      </c>
      <c r="R291" s="186">
        <f>Q291*H291</f>
        <v>0</v>
      </c>
      <c r="S291" s="186">
        <v>0</v>
      </c>
      <c r="T291" s="187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188" t="s">
        <v>142</v>
      </c>
      <c r="AT291" s="188" t="s">
        <v>137</v>
      </c>
      <c r="AU291" s="188" t="s">
        <v>82</v>
      </c>
      <c r="AY291" s="21" t="s">
        <v>132</v>
      </c>
      <c r="BE291" s="189">
        <f>IF(N291="základní",J291,0)</f>
        <v>0</v>
      </c>
      <c r="BF291" s="189">
        <f>IF(N291="snížená",J291,0)</f>
        <v>0</v>
      </c>
      <c r="BG291" s="189">
        <f>IF(N291="zákl. přenesená",J291,0)</f>
        <v>0</v>
      </c>
      <c r="BH291" s="189">
        <f>IF(N291="sníž. přenesená",J291,0)</f>
        <v>0</v>
      </c>
      <c r="BI291" s="189">
        <f>IF(N291="nulová",J291,0)</f>
        <v>0</v>
      </c>
      <c r="BJ291" s="21" t="s">
        <v>80</v>
      </c>
      <c r="BK291" s="189">
        <f>ROUND(I291*H291,2)</f>
        <v>0</v>
      </c>
      <c r="BL291" s="21" t="s">
        <v>142</v>
      </c>
      <c r="BM291" s="188" t="s">
        <v>378</v>
      </c>
    </row>
    <row r="292" spans="1:65" s="2" customFormat="1" ht="11.25">
      <c r="A292" s="38"/>
      <c r="B292" s="39"/>
      <c r="C292" s="40"/>
      <c r="D292" s="190" t="s">
        <v>145</v>
      </c>
      <c r="E292" s="40"/>
      <c r="F292" s="191" t="s">
        <v>379</v>
      </c>
      <c r="G292" s="40"/>
      <c r="H292" s="40"/>
      <c r="I292" s="192"/>
      <c r="J292" s="40"/>
      <c r="K292" s="40"/>
      <c r="L292" s="43"/>
      <c r="M292" s="193"/>
      <c r="N292" s="194"/>
      <c r="O292" s="68"/>
      <c r="P292" s="68"/>
      <c r="Q292" s="68"/>
      <c r="R292" s="68"/>
      <c r="S292" s="68"/>
      <c r="T292" s="69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21" t="s">
        <v>145</v>
      </c>
      <c r="AU292" s="21" t="s">
        <v>82</v>
      </c>
    </row>
    <row r="293" spans="1:65" s="14" customFormat="1" ht="11.25">
      <c r="B293" s="206"/>
      <c r="C293" s="207"/>
      <c r="D293" s="197" t="s">
        <v>147</v>
      </c>
      <c r="E293" s="207"/>
      <c r="F293" s="209" t="s">
        <v>380</v>
      </c>
      <c r="G293" s="207"/>
      <c r="H293" s="210">
        <v>287.27499999999998</v>
      </c>
      <c r="I293" s="211"/>
      <c r="J293" s="207"/>
      <c r="K293" s="207"/>
      <c r="L293" s="212"/>
      <c r="M293" s="213"/>
      <c r="N293" s="214"/>
      <c r="O293" s="214"/>
      <c r="P293" s="214"/>
      <c r="Q293" s="214"/>
      <c r="R293" s="214"/>
      <c r="S293" s="214"/>
      <c r="T293" s="215"/>
      <c r="AT293" s="216" t="s">
        <v>147</v>
      </c>
      <c r="AU293" s="216" t="s">
        <v>82</v>
      </c>
      <c r="AV293" s="14" t="s">
        <v>82</v>
      </c>
      <c r="AW293" s="14" t="s">
        <v>4</v>
      </c>
      <c r="AX293" s="14" t="s">
        <v>80</v>
      </c>
      <c r="AY293" s="216" t="s">
        <v>132</v>
      </c>
    </row>
    <row r="294" spans="1:65" s="2" customFormat="1" ht="24.2" customHeight="1">
      <c r="A294" s="38"/>
      <c r="B294" s="39"/>
      <c r="C294" s="177" t="s">
        <v>381</v>
      </c>
      <c r="D294" s="177" t="s">
        <v>137</v>
      </c>
      <c r="E294" s="178" t="s">
        <v>382</v>
      </c>
      <c r="F294" s="179" t="s">
        <v>383</v>
      </c>
      <c r="G294" s="180" t="s">
        <v>367</v>
      </c>
      <c r="H294" s="181">
        <v>46.37</v>
      </c>
      <c r="I294" s="182"/>
      <c r="J294" s="183">
        <f>ROUND(I294*H294,2)</f>
        <v>0</v>
      </c>
      <c r="K294" s="179" t="s">
        <v>141</v>
      </c>
      <c r="L294" s="43"/>
      <c r="M294" s="184" t="s">
        <v>19</v>
      </c>
      <c r="N294" s="185" t="s">
        <v>43</v>
      </c>
      <c r="O294" s="68"/>
      <c r="P294" s="186">
        <f>O294*H294</f>
        <v>0</v>
      </c>
      <c r="Q294" s="186">
        <v>0</v>
      </c>
      <c r="R294" s="186">
        <f>Q294*H294</f>
        <v>0</v>
      </c>
      <c r="S294" s="186">
        <v>0</v>
      </c>
      <c r="T294" s="187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188" t="s">
        <v>142</v>
      </c>
      <c r="AT294" s="188" t="s">
        <v>137</v>
      </c>
      <c r="AU294" s="188" t="s">
        <v>82</v>
      </c>
      <c r="AY294" s="21" t="s">
        <v>132</v>
      </c>
      <c r="BE294" s="189">
        <f>IF(N294="základní",J294,0)</f>
        <v>0</v>
      </c>
      <c r="BF294" s="189">
        <f>IF(N294="snížená",J294,0)</f>
        <v>0</v>
      </c>
      <c r="BG294" s="189">
        <f>IF(N294="zákl. přenesená",J294,0)</f>
        <v>0</v>
      </c>
      <c r="BH294" s="189">
        <f>IF(N294="sníž. přenesená",J294,0)</f>
        <v>0</v>
      </c>
      <c r="BI294" s="189">
        <f>IF(N294="nulová",J294,0)</f>
        <v>0</v>
      </c>
      <c r="BJ294" s="21" t="s">
        <v>80</v>
      </c>
      <c r="BK294" s="189">
        <f>ROUND(I294*H294,2)</f>
        <v>0</v>
      </c>
      <c r="BL294" s="21" t="s">
        <v>142</v>
      </c>
      <c r="BM294" s="188" t="s">
        <v>384</v>
      </c>
    </row>
    <row r="295" spans="1:65" s="2" customFormat="1" ht="11.25">
      <c r="A295" s="38"/>
      <c r="B295" s="39"/>
      <c r="C295" s="40"/>
      <c r="D295" s="190" t="s">
        <v>145</v>
      </c>
      <c r="E295" s="40"/>
      <c r="F295" s="191" t="s">
        <v>385</v>
      </c>
      <c r="G295" s="40"/>
      <c r="H295" s="40"/>
      <c r="I295" s="192"/>
      <c r="J295" s="40"/>
      <c r="K295" s="40"/>
      <c r="L295" s="43"/>
      <c r="M295" s="193"/>
      <c r="N295" s="194"/>
      <c r="O295" s="68"/>
      <c r="P295" s="68"/>
      <c r="Q295" s="68"/>
      <c r="R295" s="68"/>
      <c r="S295" s="68"/>
      <c r="T295" s="69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21" t="s">
        <v>145</v>
      </c>
      <c r="AU295" s="21" t="s">
        <v>82</v>
      </c>
    </row>
    <row r="296" spans="1:65" s="14" customFormat="1" ht="11.25">
      <c r="B296" s="206"/>
      <c r="C296" s="207"/>
      <c r="D296" s="197" t="s">
        <v>147</v>
      </c>
      <c r="E296" s="208" t="s">
        <v>19</v>
      </c>
      <c r="F296" s="209" t="s">
        <v>386</v>
      </c>
      <c r="G296" s="207"/>
      <c r="H296" s="210">
        <v>56.048000000000002</v>
      </c>
      <c r="I296" s="211"/>
      <c r="J296" s="207"/>
      <c r="K296" s="207"/>
      <c r="L296" s="212"/>
      <c r="M296" s="213"/>
      <c r="N296" s="214"/>
      <c r="O296" s="214"/>
      <c r="P296" s="214"/>
      <c r="Q296" s="214"/>
      <c r="R296" s="214"/>
      <c r="S296" s="214"/>
      <c r="T296" s="215"/>
      <c r="AT296" s="216" t="s">
        <v>147</v>
      </c>
      <c r="AU296" s="216" t="s">
        <v>82</v>
      </c>
      <c r="AV296" s="14" t="s">
        <v>82</v>
      </c>
      <c r="AW296" s="14" t="s">
        <v>33</v>
      </c>
      <c r="AX296" s="14" t="s">
        <v>72</v>
      </c>
      <c r="AY296" s="216" t="s">
        <v>132</v>
      </c>
    </row>
    <row r="297" spans="1:65" s="14" customFormat="1" ht="11.25">
      <c r="B297" s="206"/>
      <c r="C297" s="207"/>
      <c r="D297" s="197" t="s">
        <v>147</v>
      </c>
      <c r="E297" s="208" t="s">
        <v>19</v>
      </c>
      <c r="F297" s="209" t="s">
        <v>387</v>
      </c>
      <c r="G297" s="207"/>
      <c r="H297" s="210">
        <v>-9.4730000000000008</v>
      </c>
      <c r="I297" s="211"/>
      <c r="J297" s="207"/>
      <c r="K297" s="207"/>
      <c r="L297" s="212"/>
      <c r="M297" s="213"/>
      <c r="N297" s="214"/>
      <c r="O297" s="214"/>
      <c r="P297" s="214"/>
      <c r="Q297" s="214"/>
      <c r="R297" s="214"/>
      <c r="S297" s="214"/>
      <c r="T297" s="215"/>
      <c r="AT297" s="216" t="s">
        <v>147</v>
      </c>
      <c r="AU297" s="216" t="s">
        <v>82</v>
      </c>
      <c r="AV297" s="14" t="s">
        <v>82</v>
      </c>
      <c r="AW297" s="14" t="s">
        <v>33</v>
      </c>
      <c r="AX297" s="14" t="s">
        <v>72</v>
      </c>
      <c r="AY297" s="216" t="s">
        <v>132</v>
      </c>
    </row>
    <row r="298" spans="1:65" s="14" customFormat="1" ht="11.25">
      <c r="B298" s="206"/>
      <c r="C298" s="207"/>
      <c r="D298" s="197" t="s">
        <v>147</v>
      </c>
      <c r="E298" s="208" t="s">
        <v>19</v>
      </c>
      <c r="F298" s="209" t="s">
        <v>388</v>
      </c>
      <c r="G298" s="207"/>
      <c r="H298" s="210">
        <v>-0.20499999999999999</v>
      </c>
      <c r="I298" s="211"/>
      <c r="J298" s="207"/>
      <c r="K298" s="207"/>
      <c r="L298" s="212"/>
      <c r="M298" s="213"/>
      <c r="N298" s="214"/>
      <c r="O298" s="214"/>
      <c r="P298" s="214"/>
      <c r="Q298" s="214"/>
      <c r="R298" s="214"/>
      <c r="S298" s="214"/>
      <c r="T298" s="215"/>
      <c r="AT298" s="216" t="s">
        <v>147</v>
      </c>
      <c r="AU298" s="216" t="s">
        <v>82</v>
      </c>
      <c r="AV298" s="14" t="s">
        <v>82</v>
      </c>
      <c r="AW298" s="14" t="s">
        <v>33</v>
      </c>
      <c r="AX298" s="14" t="s">
        <v>72</v>
      </c>
      <c r="AY298" s="216" t="s">
        <v>132</v>
      </c>
    </row>
    <row r="299" spans="1:65" s="15" customFormat="1" ht="11.25">
      <c r="B299" s="217"/>
      <c r="C299" s="218"/>
      <c r="D299" s="197" t="s">
        <v>147</v>
      </c>
      <c r="E299" s="219" t="s">
        <v>19</v>
      </c>
      <c r="F299" s="220" t="s">
        <v>150</v>
      </c>
      <c r="G299" s="218"/>
      <c r="H299" s="221">
        <v>46.37</v>
      </c>
      <c r="I299" s="222"/>
      <c r="J299" s="218"/>
      <c r="K299" s="218"/>
      <c r="L299" s="223"/>
      <c r="M299" s="224"/>
      <c r="N299" s="225"/>
      <c r="O299" s="225"/>
      <c r="P299" s="225"/>
      <c r="Q299" s="225"/>
      <c r="R299" s="225"/>
      <c r="S299" s="225"/>
      <c r="T299" s="226"/>
      <c r="AT299" s="227" t="s">
        <v>147</v>
      </c>
      <c r="AU299" s="227" t="s">
        <v>82</v>
      </c>
      <c r="AV299" s="15" t="s">
        <v>143</v>
      </c>
      <c r="AW299" s="15" t="s">
        <v>33</v>
      </c>
      <c r="AX299" s="15" t="s">
        <v>80</v>
      </c>
      <c r="AY299" s="227" t="s">
        <v>132</v>
      </c>
    </row>
    <row r="300" spans="1:65" s="2" customFormat="1" ht="24.2" customHeight="1">
      <c r="A300" s="38"/>
      <c r="B300" s="39"/>
      <c r="C300" s="177" t="s">
        <v>389</v>
      </c>
      <c r="D300" s="177" t="s">
        <v>137</v>
      </c>
      <c r="E300" s="178" t="s">
        <v>390</v>
      </c>
      <c r="F300" s="179" t="s">
        <v>391</v>
      </c>
      <c r="G300" s="180" t="s">
        <v>367</v>
      </c>
      <c r="H300" s="181">
        <v>9.4730000000000008</v>
      </c>
      <c r="I300" s="182"/>
      <c r="J300" s="183">
        <f>ROUND(I300*H300,2)</f>
        <v>0</v>
      </c>
      <c r="K300" s="179" t="s">
        <v>141</v>
      </c>
      <c r="L300" s="43"/>
      <c r="M300" s="184" t="s">
        <v>19</v>
      </c>
      <c r="N300" s="185" t="s">
        <v>43</v>
      </c>
      <c r="O300" s="68"/>
      <c r="P300" s="186">
        <f>O300*H300</f>
        <v>0</v>
      </c>
      <c r="Q300" s="186">
        <v>0</v>
      </c>
      <c r="R300" s="186">
        <f>Q300*H300</f>
        <v>0</v>
      </c>
      <c r="S300" s="186">
        <v>0</v>
      </c>
      <c r="T300" s="187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188" t="s">
        <v>142</v>
      </c>
      <c r="AT300" s="188" t="s">
        <v>137</v>
      </c>
      <c r="AU300" s="188" t="s">
        <v>82</v>
      </c>
      <c r="AY300" s="21" t="s">
        <v>132</v>
      </c>
      <c r="BE300" s="189">
        <f>IF(N300="základní",J300,0)</f>
        <v>0</v>
      </c>
      <c r="BF300" s="189">
        <f>IF(N300="snížená",J300,0)</f>
        <v>0</v>
      </c>
      <c r="BG300" s="189">
        <f>IF(N300="zákl. přenesená",J300,0)</f>
        <v>0</v>
      </c>
      <c r="BH300" s="189">
        <f>IF(N300="sníž. přenesená",J300,0)</f>
        <v>0</v>
      </c>
      <c r="BI300" s="189">
        <f>IF(N300="nulová",J300,0)</f>
        <v>0</v>
      </c>
      <c r="BJ300" s="21" t="s">
        <v>80</v>
      </c>
      <c r="BK300" s="189">
        <f>ROUND(I300*H300,2)</f>
        <v>0</v>
      </c>
      <c r="BL300" s="21" t="s">
        <v>142</v>
      </c>
      <c r="BM300" s="188" t="s">
        <v>392</v>
      </c>
    </row>
    <row r="301" spans="1:65" s="2" customFormat="1" ht="11.25">
      <c r="A301" s="38"/>
      <c r="B301" s="39"/>
      <c r="C301" s="40"/>
      <c r="D301" s="190" t="s">
        <v>145</v>
      </c>
      <c r="E301" s="40"/>
      <c r="F301" s="191" t="s">
        <v>393</v>
      </c>
      <c r="G301" s="40"/>
      <c r="H301" s="40"/>
      <c r="I301" s="192"/>
      <c r="J301" s="40"/>
      <c r="K301" s="40"/>
      <c r="L301" s="43"/>
      <c r="M301" s="193"/>
      <c r="N301" s="194"/>
      <c r="O301" s="68"/>
      <c r="P301" s="68"/>
      <c r="Q301" s="68"/>
      <c r="R301" s="68"/>
      <c r="S301" s="68"/>
      <c r="T301" s="69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21" t="s">
        <v>145</v>
      </c>
      <c r="AU301" s="21" t="s">
        <v>82</v>
      </c>
    </row>
    <row r="302" spans="1:65" s="14" customFormat="1" ht="11.25">
      <c r="B302" s="206"/>
      <c r="C302" s="207"/>
      <c r="D302" s="197" t="s">
        <v>147</v>
      </c>
      <c r="E302" s="208" t="s">
        <v>19</v>
      </c>
      <c r="F302" s="209" t="s">
        <v>394</v>
      </c>
      <c r="G302" s="207"/>
      <c r="H302" s="210">
        <v>9.4730000000000008</v>
      </c>
      <c r="I302" s="211"/>
      <c r="J302" s="207"/>
      <c r="K302" s="207"/>
      <c r="L302" s="212"/>
      <c r="M302" s="213"/>
      <c r="N302" s="214"/>
      <c r="O302" s="214"/>
      <c r="P302" s="214"/>
      <c r="Q302" s="214"/>
      <c r="R302" s="214"/>
      <c r="S302" s="214"/>
      <c r="T302" s="215"/>
      <c r="AT302" s="216" t="s">
        <v>147</v>
      </c>
      <c r="AU302" s="216" t="s">
        <v>82</v>
      </c>
      <c r="AV302" s="14" t="s">
        <v>82</v>
      </c>
      <c r="AW302" s="14" t="s">
        <v>33</v>
      </c>
      <c r="AX302" s="14" t="s">
        <v>72</v>
      </c>
      <c r="AY302" s="216" t="s">
        <v>132</v>
      </c>
    </row>
    <row r="303" spans="1:65" s="15" customFormat="1" ht="11.25">
      <c r="B303" s="217"/>
      <c r="C303" s="218"/>
      <c r="D303" s="197" t="s">
        <v>147</v>
      </c>
      <c r="E303" s="219" t="s">
        <v>19</v>
      </c>
      <c r="F303" s="220" t="s">
        <v>150</v>
      </c>
      <c r="G303" s="218"/>
      <c r="H303" s="221">
        <v>9.4730000000000008</v>
      </c>
      <c r="I303" s="222"/>
      <c r="J303" s="218"/>
      <c r="K303" s="218"/>
      <c r="L303" s="223"/>
      <c r="M303" s="224"/>
      <c r="N303" s="225"/>
      <c r="O303" s="225"/>
      <c r="P303" s="225"/>
      <c r="Q303" s="225"/>
      <c r="R303" s="225"/>
      <c r="S303" s="225"/>
      <c r="T303" s="226"/>
      <c r="AT303" s="227" t="s">
        <v>147</v>
      </c>
      <c r="AU303" s="227" t="s">
        <v>82</v>
      </c>
      <c r="AV303" s="15" t="s">
        <v>143</v>
      </c>
      <c r="AW303" s="15" t="s">
        <v>33</v>
      </c>
      <c r="AX303" s="15" t="s">
        <v>80</v>
      </c>
      <c r="AY303" s="227" t="s">
        <v>132</v>
      </c>
    </row>
    <row r="304" spans="1:65" s="12" customFormat="1" ht="22.9" customHeight="1">
      <c r="B304" s="161"/>
      <c r="C304" s="162"/>
      <c r="D304" s="163" t="s">
        <v>71</v>
      </c>
      <c r="E304" s="175" t="s">
        <v>395</v>
      </c>
      <c r="F304" s="175" t="s">
        <v>396</v>
      </c>
      <c r="G304" s="162"/>
      <c r="H304" s="162"/>
      <c r="I304" s="165"/>
      <c r="J304" s="176">
        <f>BK304</f>
        <v>0</v>
      </c>
      <c r="K304" s="162"/>
      <c r="L304" s="167"/>
      <c r="M304" s="168"/>
      <c r="N304" s="169"/>
      <c r="O304" s="169"/>
      <c r="P304" s="170">
        <f>SUM(P305:P306)</f>
        <v>0</v>
      </c>
      <c r="Q304" s="169"/>
      <c r="R304" s="170">
        <f>SUM(R305:R306)</f>
        <v>0</v>
      </c>
      <c r="S304" s="169"/>
      <c r="T304" s="171">
        <f>SUM(T305:T306)</f>
        <v>0</v>
      </c>
      <c r="AR304" s="172" t="s">
        <v>80</v>
      </c>
      <c r="AT304" s="173" t="s">
        <v>71</v>
      </c>
      <c r="AU304" s="173" t="s">
        <v>80</v>
      </c>
      <c r="AY304" s="172" t="s">
        <v>132</v>
      </c>
      <c r="BK304" s="174">
        <f>SUM(BK305:BK306)</f>
        <v>0</v>
      </c>
    </row>
    <row r="305" spans="1:65" s="2" customFormat="1" ht="37.9" customHeight="1">
      <c r="A305" s="38"/>
      <c r="B305" s="39"/>
      <c r="C305" s="177" t="s">
        <v>397</v>
      </c>
      <c r="D305" s="177" t="s">
        <v>137</v>
      </c>
      <c r="E305" s="178" t="s">
        <v>398</v>
      </c>
      <c r="F305" s="179" t="s">
        <v>399</v>
      </c>
      <c r="G305" s="180" t="s">
        <v>367</v>
      </c>
      <c r="H305" s="181">
        <v>0.14099999999999999</v>
      </c>
      <c r="I305" s="182"/>
      <c r="J305" s="183">
        <f>ROUND(I305*H305,2)</f>
        <v>0</v>
      </c>
      <c r="K305" s="179" t="s">
        <v>141</v>
      </c>
      <c r="L305" s="43"/>
      <c r="M305" s="184" t="s">
        <v>19</v>
      </c>
      <c r="N305" s="185" t="s">
        <v>43</v>
      </c>
      <c r="O305" s="68"/>
      <c r="P305" s="186">
        <f>O305*H305</f>
        <v>0</v>
      </c>
      <c r="Q305" s="186">
        <v>0</v>
      </c>
      <c r="R305" s="186">
        <f>Q305*H305</f>
        <v>0</v>
      </c>
      <c r="S305" s="186">
        <v>0</v>
      </c>
      <c r="T305" s="187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188" t="s">
        <v>142</v>
      </c>
      <c r="AT305" s="188" t="s">
        <v>137</v>
      </c>
      <c r="AU305" s="188" t="s">
        <v>82</v>
      </c>
      <c r="AY305" s="21" t="s">
        <v>132</v>
      </c>
      <c r="BE305" s="189">
        <f>IF(N305="základní",J305,0)</f>
        <v>0</v>
      </c>
      <c r="BF305" s="189">
        <f>IF(N305="snížená",J305,0)</f>
        <v>0</v>
      </c>
      <c r="BG305" s="189">
        <f>IF(N305="zákl. přenesená",J305,0)</f>
        <v>0</v>
      </c>
      <c r="BH305" s="189">
        <f>IF(N305="sníž. přenesená",J305,0)</f>
        <v>0</v>
      </c>
      <c r="BI305" s="189">
        <f>IF(N305="nulová",J305,0)</f>
        <v>0</v>
      </c>
      <c r="BJ305" s="21" t="s">
        <v>80</v>
      </c>
      <c r="BK305" s="189">
        <f>ROUND(I305*H305,2)</f>
        <v>0</v>
      </c>
      <c r="BL305" s="21" t="s">
        <v>142</v>
      </c>
      <c r="BM305" s="188" t="s">
        <v>400</v>
      </c>
    </row>
    <row r="306" spans="1:65" s="2" customFormat="1" ht="11.25">
      <c r="A306" s="38"/>
      <c r="B306" s="39"/>
      <c r="C306" s="40"/>
      <c r="D306" s="190" t="s">
        <v>145</v>
      </c>
      <c r="E306" s="40"/>
      <c r="F306" s="191" t="s">
        <v>401</v>
      </c>
      <c r="G306" s="40"/>
      <c r="H306" s="40"/>
      <c r="I306" s="192"/>
      <c r="J306" s="40"/>
      <c r="K306" s="40"/>
      <c r="L306" s="43"/>
      <c r="M306" s="193"/>
      <c r="N306" s="194"/>
      <c r="O306" s="68"/>
      <c r="P306" s="68"/>
      <c r="Q306" s="68"/>
      <c r="R306" s="68"/>
      <c r="S306" s="68"/>
      <c r="T306" s="69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21" t="s">
        <v>145</v>
      </c>
      <c r="AU306" s="21" t="s">
        <v>82</v>
      </c>
    </row>
    <row r="307" spans="1:65" s="12" customFormat="1" ht="25.9" customHeight="1">
      <c r="B307" s="161"/>
      <c r="C307" s="162"/>
      <c r="D307" s="163" t="s">
        <v>71</v>
      </c>
      <c r="E307" s="164" t="s">
        <v>402</v>
      </c>
      <c r="F307" s="164" t="s">
        <v>403</v>
      </c>
      <c r="G307" s="162"/>
      <c r="H307" s="162"/>
      <c r="I307" s="165"/>
      <c r="J307" s="166">
        <f>BK307</f>
        <v>0</v>
      </c>
      <c r="K307" s="162"/>
      <c r="L307" s="167"/>
      <c r="M307" s="168"/>
      <c r="N307" s="169"/>
      <c r="O307" s="169"/>
      <c r="P307" s="170">
        <f>P308+P566+P576+P584+P592+P600</f>
        <v>0</v>
      </c>
      <c r="Q307" s="169"/>
      <c r="R307" s="170">
        <f>R308+R566+R576+R584+R592+R600</f>
        <v>8.4957267800000054</v>
      </c>
      <c r="S307" s="169"/>
      <c r="T307" s="171">
        <f>T308+T566+T576+T584+T592+T600</f>
        <v>0</v>
      </c>
      <c r="AR307" s="172" t="s">
        <v>82</v>
      </c>
      <c r="AT307" s="173" t="s">
        <v>71</v>
      </c>
      <c r="AU307" s="173" t="s">
        <v>72</v>
      </c>
      <c r="AY307" s="172" t="s">
        <v>132</v>
      </c>
      <c r="BK307" s="174">
        <f>BK308+BK566+BK576+BK584+BK592+BK600</f>
        <v>0</v>
      </c>
    </row>
    <row r="308" spans="1:65" s="12" customFormat="1" ht="22.9" customHeight="1">
      <c r="B308" s="161"/>
      <c r="C308" s="162"/>
      <c r="D308" s="163" t="s">
        <v>71</v>
      </c>
      <c r="E308" s="175" t="s">
        <v>404</v>
      </c>
      <c r="F308" s="175" t="s">
        <v>405</v>
      </c>
      <c r="G308" s="162"/>
      <c r="H308" s="162"/>
      <c r="I308" s="165"/>
      <c r="J308" s="176">
        <f>BK308</f>
        <v>0</v>
      </c>
      <c r="K308" s="162"/>
      <c r="L308" s="167"/>
      <c r="M308" s="168"/>
      <c r="N308" s="169"/>
      <c r="O308" s="169"/>
      <c r="P308" s="170">
        <f>P309+P458</f>
        <v>0</v>
      </c>
      <c r="Q308" s="169"/>
      <c r="R308" s="170">
        <f>R309+R458</f>
        <v>8.3665594800000029</v>
      </c>
      <c r="S308" s="169"/>
      <c r="T308" s="171">
        <f>T309+T458</f>
        <v>0</v>
      </c>
      <c r="AR308" s="172" t="s">
        <v>82</v>
      </c>
      <c r="AT308" s="173" t="s">
        <v>71</v>
      </c>
      <c r="AU308" s="173" t="s">
        <v>80</v>
      </c>
      <c r="AY308" s="172" t="s">
        <v>132</v>
      </c>
      <c r="BK308" s="174">
        <f>BK309+BK458</f>
        <v>0</v>
      </c>
    </row>
    <row r="309" spans="1:65" s="12" customFormat="1" ht="20.85" customHeight="1">
      <c r="B309" s="161"/>
      <c r="C309" s="162"/>
      <c r="D309" s="163" t="s">
        <v>71</v>
      </c>
      <c r="E309" s="175" t="s">
        <v>406</v>
      </c>
      <c r="F309" s="175" t="s">
        <v>407</v>
      </c>
      <c r="G309" s="162"/>
      <c r="H309" s="162"/>
      <c r="I309" s="165"/>
      <c r="J309" s="176">
        <f>BK309</f>
        <v>0</v>
      </c>
      <c r="K309" s="162"/>
      <c r="L309" s="167"/>
      <c r="M309" s="168"/>
      <c r="N309" s="169"/>
      <c r="O309" s="169"/>
      <c r="P309" s="170">
        <f>SUM(P310:P457)</f>
        <v>0</v>
      </c>
      <c r="Q309" s="169"/>
      <c r="R309" s="170">
        <f>SUM(R310:R457)</f>
        <v>7.6548089400000023</v>
      </c>
      <c r="S309" s="169"/>
      <c r="T309" s="171">
        <f>SUM(T310:T457)</f>
        <v>0</v>
      </c>
      <c r="AR309" s="172" t="s">
        <v>82</v>
      </c>
      <c r="AT309" s="173" t="s">
        <v>71</v>
      </c>
      <c r="AU309" s="173" t="s">
        <v>82</v>
      </c>
      <c r="AY309" s="172" t="s">
        <v>132</v>
      </c>
      <c r="BK309" s="174">
        <f>SUM(BK310:BK457)</f>
        <v>0</v>
      </c>
    </row>
    <row r="310" spans="1:65" s="2" customFormat="1" ht="16.5" customHeight="1">
      <c r="A310" s="38"/>
      <c r="B310" s="39"/>
      <c r="C310" s="177" t="s">
        <v>408</v>
      </c>
      <c r="D310" s="177" t="s">
        <v>137</v>
      </c>
      <c r="E310" s="178" t="s">
        <v>409</v>
      </c>
      <c r="F310" s="179" t="s">
        <v>410</v>
      </c>
      <c r="G310" s="180" t="s">
        <v>140</v>
      </c>
      <c r="H310" s="181">
        <v>401.49</v>
      </c>
      <c r="I310" s="182"/>
      <c r="J310" s="183">
        <f>ROUND(I310*H310,2)</f>
        <v>0</v>
      </c>
      <c r="K310" s="179" t="s">
        <v>19</v>
      </c>
      <c r="L310" s="43"/>
      <c r="M310" s="184" t="s">
        <v>19</v>
      </c>
      <c r="N310" s="185" t="s">
        <v>43</v>
      </c>
      <c r="O310" s="68"/>
      <c r="P310" s="186">
        <f>O310*H310</f>
        <v>0</v>
      </c>
      <c r="Q310" s="186">
        <v>0</v>
      </c>
      <c r="R310" s="186">
        <f>Q310*H310</f>
        <v>0</v>
      </c>
      <c r="S310" s="186">
        <v>0</v>
      </c>
      <c r="T310" s="187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188" t="s">
        <v>239</v>
      </c>
      <c r="AT310" s="188" t="s">
        <v>137</v>
      </c>
      <c r="AU310" s="188" t="s">
        <v>143</v>
      </c>
      <c r="AY310" s="21" t="s">
        <v>132</v>
      </c>
      <c r="BE310" s="189">
        <f>IF(N310="základní",J310,0)</f>
        <v>0</v>
      </c>
      <c r="BF310" s="189">
        <f>IF(N310="snížená",J310,0)</f>
        <v>0</v>
      </c>
      <c r="BG310" s="189">
        <f>IF(N310="zákl. přenesená",J310,0)</f>
        <v>0</v>
      </c>
      <c r="BH310" s="189">
        <f>IF(N310="sníž. přenesená",J310,0)</f>
        <v>0</v>
      </c>
      <c r="BI310" s="189">
        <f>IF(N310="nulová",J310,0)</f>
        <v>0</v>
      </c>
      <c r="BJ310" s="21" t="s">
        <v>80</v>
      </c>
      <c r="BK310" s="189">
        <f>ROUND(I310*H310,2)</f>
        <v>0</v>
      </c>
      <c r="BL310" s="21" t="s">
        <v>239</v>
      </c>
      <c r="BM310" s="188" t="s">
        <v>411</v>
      </c>
    </row>
    <row r="311" spans="1:65" s="14" customFormat="1" ht="11.25">
      <c r="B311" s="206"/>
      <c r="C311" s="207"/>
      <c r="D311" s="197" t="s">
        <v>147</v>
      </c>
      <c r="E311" s="208" t="s">
        <v>19</v>
      </c>
      <c r="F311" s="209" t="s">
        <v>412</v>
      </c>
      <c r="G311" s="207"/>
      <c r="H311" s="210">
        <v>319.05</v>
      </c>
      <c r="I311" s="211"/>
      <c r="J311" s="207"/>
      <c r="K311" s="207"/>
      <c r="L311" s="212"/>
      <c r="M311" s="213"/>
      <c r="N311" s="214"/>
      <c r="O311" s="214"/>
      <c r="P311" s="214"/>
      <c r="Q311" s="214"/>
      <c r="R311" s="214"/>
      <c r="S311" s="214"/>
      <c r="T311" s="215"/>
      <c r="AT311" s="216" t="s">
        <v>147</v>
      </c>
      <c r="AU311" s="216" t="s">
        <v>143</v>
      </c>
      <c r="AV311" s="14" t="s">
        <v>82</v>
      </c>
      <c r="AW311" s="14" t="s">
        <v>33</v>
      </c>
      <c r="AX311" s="14" t="s">
        <v>72</v>
      </c>
      <c r="AY311" s="216" t="s">
        <v>132</v>
      </c>
    </row>
    <row r="312" spans="1:65" s="14" customFormat="1" ht="11.25">
      <c r="B312" s="206"/>
      <c r="C312" s="207"/>
      <c r="D312" s="197" t="s">
        <v>147</v>
      </c>
      <c r="E312" s="208" t="s">
        <v>19</v>
      </c>
      <c r="F312" s="209" t="s">
        <v>413</v>
      </c>
      <c r="G312" s="207"/>
      <c r="H312" s="210">
        <v>74.099999999999994</v>
      </c>
      <c r="I312" s="211"/>
      <c r="J312" s="207"/>
      <c r="K312" s="207"/>
      <c r="L312" s="212"/>
      <c r="M312" s="213"/>
      <c r="N312" s="214"/>
      <c r="O312" s="214"/>
      <c r="P312" s="214"/>
      <c r="Q312" s="214"/>
      <c r="R312" s="214"/>
      <c r="S312" s="214"/>
      <c r="T312" s="215"/>
      <c r="AT312" s="216" t="s">
        <v>147</v>
      </c>
      <c r="AU312" s="216" t="s">
        <v>143</v>
      </c>
      <c r="AV312" s="14" t="s">
        <v>82</v>
      </c>
      <c r="AW312" s="14" t="s">
        <v>33</v>
      </c>
      <c r="AX312" s="14" t="s">
        <v>72</v>
      </c>
      <c r="AY312" s="216" t="s">
        <v>132</v>
      </c>
    </row>
    <row r="313" spans="1:65" s="14" customFormat="1" ht="11.25">
      <c r="B313" s="206"/>
      <c r="C313" s="207"/>
      <c r="D313" s="197" t="s">
        <v>147</v>
      </c>
      <c r="E313" s="208" t="s">
        <v>19</v>
      </c>
      <c r="F313" s="209" t="s">
        <v>414</v>
      </c>
      <c r="G313" s="207"/>
      <c r="H313" s="210">
        <v>8.34</v>
      </c>
      <c r="I313" s="211"/>
      <c r="J313" s="207"/>
      <c r="K313" s="207"/>
      <c r="L313" s="212"/>
      <c r="M313" s="213"/>
      <c r="N313" s="214"/>
      <c r="O313" s="214"/>
      <c r="P313" s="214"/>
      <c r="Q313" s="214"/>
      <c r="R313" s="214"/>
      <c r="S313" s="214"/>
      <c r="T313" s="215"/>
      <c r="AT313" s="216" t="s">
        <v>147</v>
      </c>
      <c r="AU313" s="216" t="s">
        <v>143</v>
      </c>
      <c r="AV313" s="14" t="s">
        <v>82</v>
      </c>
      <c r="AW313" s="14" t="s">
        <v>33</v>
      </c>
      <c r="AX313" s="14" t="s">
        <v>72</v>
      </c>
      <c r="AY313" s="216" t="s">
        <v>132</v>
      </c>
    </row>
    <row r="314" spans="1:65" s="15" customFormat="1" ht="11.25">
      <c r="B314" s="217"/>
      <c r="C314" s="218"/>
      <c r="D314" s="197" t="s">
        <v>147</v>
      </c>
      <c r="E314" s="219" t="s">
        <v>19</v>
      </c>
      <c r="F314" s="220" t="s">
        <v>150</v>
      </c>
      <c r="G314" s="218"/>
      <c r="H314" s="221">
        <v>401.49</v>
      </c>
      <c r="I314" s="222"/>
      <c r="J314" s="218"/>
      <c r="K314" s="218"/>
      <c r="L314" s="223"/>
      <c r="M314" s="224"/>
      <c r="N314" s="225"/>
      <c r="O314" s="225"/>
      <c r="P314" s="225"/>
      <c r="Q314" s="225"/>
      <c r="R314" s="225"/>
      <c r="S314" s="225"/>
      <c r="T314" s="226"/>
      <c r="AT314" s="227" t="s">
        <v>147</v>
      </c>
      <c r="AU314" s="227" t="s">
        <v>143</v>
      </c>
      <c r="AV314" s="15" t="s">
        <v>143</v>
      </c>
      <c r="AW314" s="15" t="s">
        <v>33</v>
      </c>
      <c r="AX314" s="15" t="s">
        <v>80</v>
      </c>
      <c r="AY314" s="227" t="s">
        <v>132</v>
      </c>
    </row>
    <row r="315" spans="1:65" s="2" customFormat="1" ht="24.2" customHeight="1">
      <c r="A315" s="38"/>
      <c r="B315" s="39"/>
      <c r="C315" s="177" t="s">
        <v>415</v>
      </c>
      <c r="D315" s="177" t="s">
        <v>137</v>
      </c>
      <c r="E315" s="178" t="s">
        <v>416</v>
      </c>
      <c r="F315" s="179" t="s">
        <v>417</v>
      </c>
      <c r="G315" s="180" t="s">
        <v>140</v>
      </c>
      <c r="H315" s="181">
        <v>401.49</v>
      </c>
      <c r="I315" s="182"/>
      <c r="J315" s="183">
        <f>ROUND(I315*H315,2)</f>
        <v>0</v>
      </c>
      <c r="K315" s="179" t="s">
        <v>141</v>
      </c>
      <c r="L315" s="43"/>
      <c r="M315" s="184" t="s">
        <v>19</v>
      </c>
      <c r="N315" s="185" t="s">
        <v>43</v>
      </c>
      <c r="O315" s="68"/>
      <c r="P315" s="186">
        <f>O315*H315</f>
        <v>0</v>
      </c>
      <c r="Q315" s="186">
        <v>0</v>
      </c>
      <c r="R315" s="186">
        <f>Q315*H315</f>
        <v>0</v>
      </c>
      <c r="S315" s="186">
        <v>0</v>
      </c>
      <c r="T315" s="187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188" t="s">
        <v>239</v>
      </c>
      <c r="AT315" s="188" t="s">
        <v>137</v>
      </c>
      <c r="AU315" s="188" t="s">
        <v>143</v>
      </c>
      <c r="AY315" s="21" t="s">
        <v>132</v>
      </c>
      <c r="BE315" s="189">
        <f>IF(N315="základní",J315,0)</f>
        <v>0</v>
      </c>
      <c r="BF315" s="189">
        <f>IF(N315="snížená",J315,0)</f>
        <v>0</v>
      </c>
      <c r="BG315" s="189">
        <f>IF(N315="zákl. přenesená",J315,0)</f>
        <v>0</v>
      </c>
      <c r="BH315" s="189">
        <f>IF(N315="sníž. přenesená",J315,0)</f>
        <v>0</v>
      </c>
      <c r="BI315" s="189">
        <f>IF(N315="nulová",J315,0)</f>
        <v>0</v>
      </c>
      <c r="BJ315" s="21" t="s">
        <v>80</v>
      </c>
      <c r="BK315" s="189">
        <f>ROUND(I315*H315,2)</f>
        <v>0</v>
      </c>
      <c r="BL315" s="21" t="s">
        <v>239</v>
      </c>
      <c r="BM315" s="188" t="s">
        <v>418</v>
      </c>
    </row>
    <row r="316" spans="1:65" s="2" customFormat="1" ht="11.25">
      <c r="A316" s="38"/>
      <c r="B316" s="39"/>
      <c r="C316" s="40"/>
      <c r="D316" s="190" t="s">
        <v>145</v>
      </c>
      <c r="E316" s="40"/>
      <c r="F316" s="191" t="s">
        <v>419</v>
      </c>
      <c r="G316" s="40"/>
      <c r="H316" s="40"/>
      <c r="I316" s="192"/>
      <c r="J316" s="40"/>
      <c r="K316" s="40"/>
      <c r="L316" s="43"/>
      <c r="M316" s="193"/>
      <c r="N316" s="194"/>
      <c r="O316" s="68"/>
      <c r="P316" s="68"/>
      <c r="Q316" s="68"/>
      <c r="R316" s="68"/>
      <c r="S316" s="68"/>
      <c r="T316" s="69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21" t="s">
        <v>145</v>
      </c>
      <c r="AU316" s="21" t="s">
        <v>143</v>
      </c>
    </row>
    <row r="317" spans="1:65" s="14" customFormat="1" ht="11.25">
      <c r="B317" s="206"/>
      <c r="C317" s="207"/>
      <c r="D317" s="197" t="s">
        <v>147</v>
      </c>
      <c r="E317" s="208" t="s">
        <v>19</v>
      </c>
      <c r="F317" s="209" t="s">
        <v>412</v>
      </c>
      <c r="G317" s="207"/>
      <c r="H317" s="210">
        <v>319.05</v>
      </c>
      <c r="I317" s="211"/>
      <c r="J317" s="207"/>
      <c r="K317" s="207"/>
      <c r="L317" s="212"/>
      <c r="M317" s="213"/>
      <c r="N317" s="214"/>
      <c r="O317" s="214"/>
      <c r="P317" s="214"/>
      <c r="Q317" s="214"/>
      <c r="R317" s="214"/>
      <c r="S317" s="214"/>
      <c r="T317" s="215"/>
      <c r="AT317" s="216" t="s">
        <v>147</v>
      </c>
      <c r="AU317" s="216" t="s">
        <v>143</v>
      </c>
      <c r="AV317" s="14" t="s">
        <v>82</v>
      </c>
      <c r="AW317" s="14" t="s">
        <v>33</v>
      </c>
      <c r="AX317" s="14" t="s">
        <v>72</v>
      </c>
      <c r="AY317" s="216" t="s">
        <v>132</v>
      </c>
    </row>
    <row r="318" spans="1:65" s="14" customFormat="1" ht="11.25">
      <c r="B318" s="206"/>
      <c r="C318" s="207"/>
      <c r="D318" s="197" t="s">
        <v>147</v>
      </c>
      <c r="E318" s="208" t="s">
        <v>19</v>
      </c>
      <c r="F318" s="209" t="s">
        <v>413</v>
      </c>
      <c r="G318" s="207"/>
      <c r="H318" s="210">
        <v>74.099999999999994</v>
      </c>
      <c r="I318" s="211"/>
      <c r="J318" s="207"/>
      <c r="K318" s="207"/>
      <c r="L318" s="212"/>
      <c r="M318" s="213"/>
      <c r="N318" s="214"/>
      <c r="O318" s="214"/>
      <c r="P318" s="214"/>
      <c r="Q318" s="214"/>
      <c r="R318" s="214"/>
      <c r="S318" s="214"/>
      <c r="T318" s="215"/>
      <c r="AT318" s="216" t="s">
        <v>147</v>
      </c>
      <c r="AU318" s="216" t="s">
        <v>143</v>
      </c>
      <c r="AV318" s="14" t="s">
        <v>82</v>
      </c>
      <c r="AW318" s="14" t="s">
        <v>33</v>
      </c>
      <c r="AX318" s="14" t="s">
        <v>72</v>
      </c>
      <c r="AY318" s="216" t="s">
        <v>132</v>
      </c>
    </row>
    <row r="319" spans="1:65" s="14" customFormat="1" ht="11.25">
      <c r="B319" s="206"/>
      <c r="C319" s="207"/>
      <c r="D319" s="197" t="s">
        <v>147</v>
      </c>
      <c r="E319" s="208" t="s">
        <v>19</v>
      </c>
      <c r="F319" s="209" t="s">
        <v>414</v>
      </c>
      <c r="G319" s="207"/>
      <c r="H319" s="210">
        <v>8.34</v>
      </c>
      <c r="I319" s="211"/>
      <c r="J319" s="207"/>
      <c r="K319" s="207"/>
      <c r="L319" s="212"/>
      <c r="M319" s="213"/>
      <c r="N319" s="214"/>
      <c r="O319" s="214"/>
      <c r="P319" s="214"/>
      <c r="Q319" s="214"/>
      <c r="R319" s="214"/>
      <c r="S319" s="214"/>
      <c r="T319" s="215"/>
      <c r="AT319" s="216" t="s">
        <v>147</v>
      </c>
      <c r="AU319" s="216" t="s">
        <v>143</v>
      </c>
      <c r="AV319" s="14" t="s">
        <v>82</v>
      </c>
      <c r="AW319" s="14" t="s">
        <v>33</v>
      </c>
      <c r="AX319" s="14" t="s">
        <v>72</v>
      </c>
      <c r="AY319" s="216" t="s">
        <v>132</v>
      </c>
    </row>
    <row r="320" spans="1:65" s="15" customFormat="1" ht="11.25">
      <c r="B320" s="217"/>
      <c r="C320" s="218"/>
      <c r="D320" s="197" t="s">
        <v>147</v>
      </c>
      <c r="E320" s="219" t="s">
        <v>19</v>
      </c>
      <c r="F320" s="220" t="s">
        <v>150</v>
      </c>
      <c r="G320" s="218"/>
      <c r="H320" s="221">
        <v>401.49</v>
      </c>
      <c r="I320" s="222"/>
      <c r="J320" s="218"/>
      <c r="K320" s="218"/>
      <c r="L320" s="223"/>
      <c r="M320" s="224"/>
      <c r="N320" s="225"/>
      <c r="O320" s="225"/>
      <c r="P320" s="225"/>
      <c r="Q320" s="225"/>
      <c r="R320" s="225"/>
      <c r="S320" s="225"/>
      <c r="T320" s="226"/>
      <c r="AT320" s="227" t="s">
        <v>147</v>
      </c>
      <c r="AU320" s="227" t="s">
        <v>143</v>
      </c>
      <c r="AV320" s="15" t="s">
        <v>143</v>
      </c>
      <c r="AW320" s="15" t="s">
        <v>33</v>
      </c>
      <c r="AX320" s="15" t="s">
        <v>80</v>
      </c>
      <c r="AY320" s="227" t="s">
        <v>132</v>
      </c>
    </row>
    <row r="321" spans="1:65" s="2" customFormat="1" ht="16.5" customHeight="1">
      <c r="A321" s="38"/>
      <c r="B321" s="39"/>
      <c r="C321" s="228" t="s">
        <v>420</v>
      </c>
      <c r="D321" s="228" t="s">
        <v>151</v>
      </c>
      <c r="E321" s="229" t="s">
        <v>421</v>
      </c>
      <c r="F321" s="230" t="s">
        <v>422</v>
      </c>
      <c r="G321" s="231" t="s">
        <v>367</v>
      </c>
      <c r="H321" s="232">
        <v>0.128</v>
      </c>
      <c r="I321" s="233"/>
      <c r="J321" s="234">
        <f>ROUND(I321*H321,2)</f>
        <v>0</v>
      </c>
      <c r="K321" s="230" t="s">
        <v>141</v>
      </c>
      <c r="L321" s="235"/>
      <c r="M321" s="236" t="s">
        <v>19</v>
      </c>
      <c r="N321" s="237" t="s">
        <v>43</v>
      </c>
      <c r="O321" s="68"/>
      <c r="P321" s="186">
        <f>O321*H321</f>
        <v>0</v>
      </c>
      <c r="Q321" s="186">
        <v>1</v>
      </c>
      <c r="R321" s="186">
        <f>Q321*H321</f>
        <v>0.128</v>
      </c>
      <c r="S321" s="186">
        <v>0</v>
      </c>
      <c r="T321" s="187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188" t="s">
        <v>350</v>
      </c>
      <c r="AT321" s="188" t="s">
        <v>151</v>
      </c>
      <c r="AU321" s="188" t="s">
        <v>143</v>
      </c>
      <c r="AY321" s="21" t="s">
        <v>132</v>
      </c>
      <c r="BE321" s="189">
        <f>IF(N321="základní",J321,0)</f>
        <v>0</v>
      </c>
      <c r="BF321" s="189">
        <f>IF(N321="snížená",J321,0)</f>
        <v>0</v>
      </c>
      <c r="BG321" s="189">
        <f>IF(N321="zákl. přenesená",J321,0)</f>
        <v>0</v>
      </c>
      <c r="BH321" s="189">
        <f>IF(N321="sníž. přenesená",J321,0)</f>
        <v>0</v>
      </c>
      <c r="BI321" s="189">
        <f>IF(N321="nulová",J321,0)</f>
        <v>0</v>
      </c>
      <c r="BJ321" s="21" t="s">
        <v>80</v>
      </c>
      <c r="BK321" s="189">
        <f>ROUND(I321*H321,2)</f>
        <v>0</v>
      </c>
      <c r="BL321" s="21" t="s">
        <v>239</v>
      </c>
      <c r="BM321" s="188" t="s">
        <v>423</v>
      </c>
    </row>
    <row r="322" spans="1:65" s="14" customFormat="1" ht="11.25">
      <c r="B322" s="206"/>
      <c r="C322" s="207"/>
      <c r="D322" s="197" t="s">
        <v>147</v>
      </c>
      <c r="E322" s="207"/>
      <c r="F322" s="209" t="s">
        <v>424</v>
      </c>
      <c r="G322" s="207"/>
      <c r="H322" s="210">
        <v>0.128</v>
      </c>
      <c r="I322" s="211"/>
      <c r="J322" s="207"/>
      <c r="K322" s="207"/>
      <c r="L322" s="212"/>
      <c r="M322" s="213"/>
      <c r="N322" s="214"/>
      <c r="O322" s="214"/>
      <c r="P322" s="214"/>
      <c r="Q322" s="214"/>
      <c r="R322" s="214"/>
      <c r="S322" s="214"/>
      <c r="T322" s="215"/>
      <c r="AT322" s="216" t="s">
        <v>147</v>
      </c>
      <c r="AU322" s="216" t="s">
        <v>143</v>
      </c>
      <c r="AV322" s="14" t="s">
        <v>82</v>
      </c>
      <c r="AW322" s="14" t="s">
        <v>4</v>
      </c>
      <c r="AX322" s="14" t="s">
        <v>80</v>
      </c>
      <c r="AY322" s="216" t="s">
        <v>132</v>
      </c>
    </row>
    <row r="323" spans="1:65" s="2" customFormat="1" ht="21.75" customHeight="1">
      <c r="A323" s="38"/>
      <c r="B323" s="39"/>
      <c r="C323" s="177" t="s">
        <v>425</v>
      </c>
      <c r="D323" s="177" t="s">
        <v>137</v>
      </c>
      <c r="E323" s="178" t="s">
        <v>426</v>
      </c>
      <c r="F323" s="179" t="s">
        <v>427</v>
      </c>
      <c r="G323" s="180" t="s">
        <v>140</v>
      </c>
      <c r="H323" s="181">
        <v>440.97</v>
      </c>
      <c r="I323" s="182"/>
      <c r="J323" s="183">
        <f>ROUND(I323*H323,2)</f>
        <v>0</v>
      </c>
      <c r="K323" s="179" t="s">
        <v>141</v>
      </c>
      <c r="L323" s="43"/>
      <c r="M323" s="184" t="s">
        <v>19</v>
      </c>
      <c r="N323" s="185" t="s">
        <v>43</v>
      </c>
      <c r="O323" s="68"/>
      <c r="P323" s="186">
        <f>O323*H323</f>
        <v>0</v>
      </c>
      <c r="Q323" s="186">
        <v>0</v>
      </c>
      <c r="R323" s="186">
        <f>Q323*H323</f>
        <v>0</v>
      </c>
      <c r="S323" s="186">
        <v>0</v>
      </c>
      <c r="T323" s="187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188" t="s">
        <v>239</v>
      </c>
      <c r="AT323" s="188" t="s">
        <v>137</v>
      </c>
      <c r="AU323" s="188" t="s">
        <v>143</v>
      </c>
      <c r="AY323" s="21" t="s">
        <v>132</v>
      </c>
      <c r="BE323" s="189">
        <f>IF(N323="základní",J323,0)</f>
        <v>0</v>
      </c>
      <c r="BF323" s="189">
        <f>IF(N323="snížená",J323,0)</f>
        <v>0</v>
      </c>
      <c r="BG323" s="189">
        <f>IF(N323="zákl. přenesená",J323,0)</f>
        <v>0</v>
      </c>
      <c r="BH323" s="189">
        <f>IF(N323="sníž. přenesená",J323,0)</f>
        <v>0</v>
      </c>
      <c r="BI323" s="189">
        <f>IF(N323="nulová",J323,0)</f>
        <v>0</v>
      </c>
      <c r="BJ323" s="21" t="s">
        <v>80</v>
      </c>
      <c r="BK323" s="189">
        <f>ROUND(I323*H323,2)</f>
        <v>0</v>
      </c>
      <c r="BL323" s="21" t="s">
        <v>239</v>
      </c>
      <c r="BM323" s="188" t="s">
        <v>428</v>
      </c>
    </row>
    <row r="324" spans="1:65" s="2" customFormat="1" ht="11.25">
      <c r="A324" s="38"/>
      <c r="B324" s="39"/>
      <c r="C324" s="40"/>
      <c r="D324" s="190" t="s">
        <v>145</v>
      </c>
      <c r="E324" s="40"/>
      <c r="F324" s="191" t="s">
        <v>429</v>
      </c>
      <c r="G324" s="40"/>
      <c r="H324" s="40"/>
      <c r="I324" s="192"/>
      <c r="J324" s="40"/>
      <c r="K324" s="40"/>
      <c r="L324" s="43"/>
      <c r="M324" s="193"/>
      <c r="N324" s="194"/>
      <c r="O324" s="68"/>
      <c r="P324" s="68"/>
      <c r="Q324" s="68"/>
      <c r="R324" s="68"/>
      <c r="S324" s="68"/>
      <c r="T324" s="69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21" t="s">
        <v>145</v>
      </c>
      <c r="AU324" s="21" t="s">
        <v>143</v>
      </c>
    </row>
    <row r="325" spans="1:65" s="14" customFormat="1" ht="11.25">
      <c r="B325" s="206"/>
      <c r="C325" s="207"/>
      <c r="D325" s="197" t="s">
        <v>147</v>
      </c>
      <c r="E325" s="208" t="s">
        <v>19</v>
      </c>
      <c r="F325" s="209" t="s">
        <v>412</v>
      </c>
      <c r="G325" s="207"/>
      <c r="H325" s="210">
        <v>319.05</v>
      </c>
      <c r="I325" s="211"/>
      <c r="J325" s="207"/>
      <c r="K325" s="207"/>
      <c r="L325" s="212"/>
      <c r="M325" s="213"/>
      <c r="N325" s="214"/>
      <c r="O325" s="214"/>
      <c r="P325" s="214"/>
      <c r="Q325" s="214"/>
      <c r="R325" s="214"/>
      <c r="S325" s="214"/>
      <c r="T325" s="215"/>
      <c r="AT325" s="216" t="s">
        <v>147</v>
      </c>
      <c r="AU325" s="216" t="s">
        <v>143</v>
      </c>
      <c r="AV325" s="14" t="s">
        <v>82</v>
      </c>
      <c r="AW325" s="14" t="s">
        <v>33</v>
      </c>
      <c r="AX325" s="14" t="s">
        <v>72</v>
      </c>
      <c r="AY325" s="216" t="s">
        <v>132</v>
      </c>
    </row>
    <row r="326" spans="1:65" s="14" customFormat="1" ht="11.25">
      <c r="B326" s="206"/>
      <c r="C326" s="207"/>
      <c r="D326" s="197" t="s">
        <v>147</v>
      </c>
      <c r="E326" s="208" t="s">
        <v>19</v>
      </c>
      <c r="F326" s="209" t="s">
        <v>430</v>
      </c>
      <c r="G326" s="207"/>
      <c r="H326" s="210">
        <v>108.02</v>
      </c>
      <c r="I326" s="211"/>
      <c r="J326" s="207"/>
      <c r="K326" s="207"/>
      <c r="L326" s="212"/>
      <c r="M326" s="213"/>
      <c r="N326" s="214"/>
      <c r="O326" s="214"/>
      <c r="P326" s="214"/>
      <c r="Q326" s="214"/>
      <c r="R326" s="214"/>
      <c r="S326" s="214"/>
      <c r="T326" s="215"/>
      <c r="AT326" s="216" t="s">
        <v>147</v>
      </c>
      <c r="AU326" s="216" t="s">
        <v>143</v>
      </c>
      <c r="AV326" s="14" t="s">
        <v>82</v>
      </c>
      <c r="AW326" s="14" t="s">
        <v>33</v>
      </c>
      <c r="AX326" s="14" t="s">
        <v>72</v>
      </c>
      <c r="AY326" s="216" t="s">
        <v>132</v>
      </c>
    </row>
    <row r="327" spans="1:65" s="14" customFormat="1" ht="11.25">
      <c r="B327" s="206"/>
      <c r="C327" s="207"/>
      <c r="D327" s="197" t="s">
        <v>147</v>
      </c>
      <c r="E327" s="208" t="s">
        <v>19</v>
      </c>
      <c r="F327" s="209" t="s">
        <v>431</v>
      </c>
      <c r="G327" s="207"/>
      <c r="H327" s="210">
        <v>13.9</v>
      </c>
      <c r="I327" s="211"/>
      <c r="J327" s="207"/>
      <c r="K327" s="207"/>
      <c r="L327" s="212"/>
      <c r="M327" s="213"/>
      <c r="N327" s="214"/>
      <c r="O327" s="214"/>
      <c r="P327" s="214"/>
      <c r="Q327" s="214"/>
      <c r="R327" s="214"/>
      <c r="S327" s="214"/>
      <c r="T327" s="215"/>
      <c r="AT327" s="216" t="s">
        <v>147</v>
      </c>
      <c r="AU327" s="216" t="s">
        <v>143</v>
      </c>
      <c r="AV327" s="14" t="s">
        <v>82</v>
      </c>
      <c r="AW327" s="14" t="s">
        <v>33</v>
      </c>
      <c r="AX327" s="14" t="s">
        <v>72</v>
      </c>
      <c r="AY327" s="216" t="s">
        <v>132</v>
      </c>
    </row>
    <row r="328" spans="1:65" s="15" customFormat="1" ht="11.25">
      <c r="B328" s="217"/>
      <c r="C328" s="218"/>
      <c r="D328" s="197" t="s">
        <v>147</v>
      </c>
      <c r="E328" s="219" t="s">
        <v>19</v>
      </c>
      <c r="F328" s="220" t="s">
        <v>150</v>
      </c>
      <c r="G328" s="218"/>
      <c r="H328" s="221">
        <v>440.97</v>
      </c>
      <c r="I328" s="222"/>
      <c r="J328" s="218"/>
      <c r="K328" s="218"/>
      <c r="L328" s="223"/>
      <c r="M328" s="224"/>
      <c r="N328" s="225"/>
      <c r="O328" s="225"/>
      <c r="P328" s="225"/>
      <c r="Q328" s="225"/>
      <c r="R328" s="225"/>
      <c r="S328" s="225"/>
      <c r="T328" s="226"/>
      <c r="AT328" s="227" t="s">
        <v>147</v>
      </c>
      <c r="AU328" s="227" t="s">
        <v>143</v>
      </c>
      <c r="AV328" s="15" t="s">
        <v>143</v>
      </c>
      <c r="AW328" s="15" t="s">
        <v>33</v>
      </c>
      <c r="AX328" s="15" t="s">
        <v>80</v>
      </c>
      <c r="AY328" s="227" t="s">
        <v>132</v>
      </c>
    </row>
    <row r="329" spans="1:65" s="2" customFormat="1" ht="24.2" customHeight="1">
      <c r="A329" s="38"/>
      <c r="B329" s="39"/>
      <c r="C329" s="228" t="s">
        <v>432</v>
      </c>
      <c r="D329" s="228" t="s">
        <v>151</v>
      </c>
      <c r="E329" s="229" t="s">
        <v>433</v>
      </c>
      <c r="F329" s="230" t="s">
        <v>434</v>
      </c>
      <c r="G329" s="231" t="s">
        <v>140</v>
      </c>
      <c r="H329" s="232">
        <v>513.95100000000002</v>
      </c>
      <c r="I329" s="233"/>
      <c r="J329" s="234">
        <f>ROUND(I329*H329,2)</f>
        <v>0</v>
      </c>
      <c r="K329" s="230" t="s">
        <v>141</v>
      </c>
      <c r="L329" s="235"/>
      <c r="M329" s="236" t="s">
        <v>19</v>
      </c>
      <c r="N329" s="237" t="s">
        <v>43</v>
      </c>
      <c r="O329" s="68"/>
      <c r="P329" s="186">
        <f>O329*H329</f>
        <v>0</v>
      </c>
      <c r="Q329" s="186">
        <v>4.0000000000000001E-3</v>
      </c>
      <c r="R329" s="186">
        <f>Q329*H329</f>
        <v>2.0558040000000002</v>
      </c>
      <c r="S329" s="186">
        <v>0</v>
      </c>
      <c r="T329" s="187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188" t="s">
        <v>350</v>
      </c>
      <c r="AT329" s="188" t="s">
        <v>151</v>
      </c>
      <c r="AU329" s="188" t="s">
        <v>143</v>
      </c>
      <c r="AY329" s="21" t="s">
        <v>132</v>
      </c>
      <c r="BE329" s="189">
        <f>IF(N329="základní",J329,0)</f>
        <v>0</v>
      </c>
      <c r="BF329" s="189">
        <f>IF(N329="snížená",J329,0)</f>
        <v>0</v>
      </c>
      <c r="BG329" s="189">
        <f>IF(N329="zákl. přenesená",J329,0)</f>
        <v>0</v>
      </c>
      <c r="BH329" s="189">
        <f>IF(N329="sníž. přenesená",J329,0)</f>
        <v>0</v>
      </c>
      <c r="BI329" s="189">
        <f>IF(N329="nulová",J329,0)</f>
        <v>0</v>
      </c>
      <c r="BJ329" s="21" t="s">
        <v>80</v>
      </c>
      <c r="BK329" s="189">
        <f>ROUND(I329*H329,2)</f>
        <v>0</v>
      </c>
      <c r="BL329" s="21" t="s">
        <v>239</v>
      </c>
      <c r="BM329" s="188" t="s">
        <v>435</v>
      </c>
    </row>
    <row r="330" spans="1:65" s="14" customFormat="1" ht="11.25">
      <c r="B330" s="206"/>
      <c r="C330" s="207"/>
      <c r="D330" s="197" t="s">
        <v>147</v>
      </c>
      <c r="E330" s="207"/>
      <c r="F330" s="209" t="s">
        <v>436</v>
      </c>
      <c r="G330" s="207"/>
      <c r="H330" s="210">
        <v>513.95100000000002</v>
      </c>
      <c r="I330" s="211"/>
      <c r="J330" s="207"/>
      <c r="K330" s="207"/>
      <c r="L330" s="212"/>
      <c r="M330" s="213"/>
      <c r="N330" s="214"/>
      <c r="O330" s="214"/>
      <c r="P330" s="214"/>
      <c r="Q330" s="214"/>
      <c r="R330" s="214"/>
      <c r="S330" s="214"/>
      <c r="T330" s="215"/>
      <c r="AT330" s="216" t="s">
        <v>147</v>
      </c>
      <c r="AU330" s="216" t="s">
        <v>143</v>
      </c>
      <c r="AV330" s="14" t="s">
        <v>82</v>
      </c>
      <c r="AW330" s="14" t="s">
        <v>4</v>
      </c>
      <c r="AX330" s="14" t="s">
        <v>80</v>
      </c>
      <c r="AY330" s="216" t="s">
        <v>132</v>
      </c>
    </row>
    <row r="331" spans="1:65" s="2" customFormat="1" ht="33" customHeight="1">
      <c r="A331" s="38"/>
      <c r="B331" s="39"/>
      <c r="C331" s="177" t="s">
        <v>437</v>
      </c>
      <c r="D331" s="177" t="s">
        <v>137</v>
      </c>
      <c r="E331" s="178" t="s">
        <v>438</v>
      </c>
      <c r="F331" s="179" t="s">
        <v>439</v>
      </c>
      <c r="G331" s="180" t="s">
        <v>140</v>
      </c>
      <c r="H331" s="181">
        <v>404.17</v>
      </c>
      <c r="I331" s="182"/>
      <c r="J331" s="183">
        <f>ROUND(I331*H331,2)</f>
        <v>0</v>
      </c>
      <c r="K331" s="179" t="s">
        <v>141</v>
      </c>
      <c r="L331" s="43"/>
      <c r="M331" s="184" t="s">
        <v>19</v>
      </c>
      <c r="N331" s="185" t="s">
        <v>43</v>
      </c>
      <c r="O331" s="68"/>
      <c r="P331" s="186">
        <f>O331*H331</f>
        <v>0</v>
      </c>
      <c r="Q331" s="186">
        <v>1.3999999999999999E-4</v>
      </c>
      <c r="R331" s="186">
        <f>Q331*H331</f>
        <v>5.6583799999999997E-2</v>
      </c>
      <c r="S331" s="186">
        <v>0</v>
      </c>
      <c r="T331" s="187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188" t="s">
        <v>239</v>
      </c>
      <c r="AT331" s="188" t="s">
        <v>137</v>
      </c>
      <c r="AU331" s="188" t="s">
        <v>143</v>
      </c>
      <c r="AY331" s="21" t="s">
        <v>132</v>
      </c>
      <c r="BE331" s="189">
        <f>IF(N331="základní",J331,0)</f>
        <v>0</v>
      </c>
      <c r="BF331" s="189">
        <f>IF(N331="snížená",J331,0)</f>
        <v>0</v>
      </c>
      <c r="BG331" s="189">
        <f>IF(N331="zákl. přenesená",J331,0)</f>
        <v>0</v>
      </c>
      <c r="BH331" s="189">
        <f>IF(N331="sníž. přenesená",J331,0)</f>
        <v>0</v>
      </c>
      <c r="BI331" s="189">
        <f>IF(N331="nulová",J331,0)</f>
        <v>0</v>
      </c>
      <c r="BJ331" s="21" t="s">
        <v>80</v>
      </c>
      <c r="BK331" s="189">
        <f>ROUND(I331*H331,2)</f>
        <v>0</v>
      </c>
      <c r="BL331" s="21" t="s">
        <v>239</v>
      </c>
      <c r="BM331" s="188" t="s">
        <v>440</v>
      </c>
    </row>
    <row r="332" spans="1:65" s="2" customFormat="1" ht="11.25">
      <c r="A332" s="38"/>
      <c r="B332" s="39"/>
      <c r="C332" s="40"/>
      <c r="D332" s="190" t="s">
        <v>145</v>
      </c>
      <c r="E332" s="40"/>
      <c r="F332" s="191" t="s">
        <v>441</v>
      </c>
      <c r="G332" s="40"/>
      <c r="H332" s="40"/>
      <c r="I332" s="192"/>
      <c r="J332" s="40"/>
      <c r="K332" s="40"/>
      <c r="L332" s="43"/>
      <c r="M332" s="193"/>
      <c r="N332" s="194"/>
      <c r="O332" s="68"/>
      <c r="P332" s="68"/>
      <c r="Q332" s="68"/>
      <c r="R332" s="68"/>
      <c r="S332" s="68"/>
      <c r="T332" s="69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21" t="s">
        <v>145</v>
      </c>
      <c r="AU332" s="21" t="s">
        <v>143</v>
      </c>
    </row>
    <row r="333" spans="1:65" s="14" customFormat="1" ht="11.25">
      <c r="B333" s="206"/>
      <c r="C333" s="207"/>
      <c r="D333" s="197" t="s">
        <v>147</v>
      </c>
      <c r="E333" s="208" t="s">
        <v>19</v>
      </c>
      <c r="F333" s="209" t="s">
        <v>442</v>
      </c>
      <c r="G333" s="207"/>
      <c r="H333" s="210">
        <v>429.94</v>
      </c>
      <c r="I333" s="211"/>
      <c r="J333" s="207"/>
      <c r="K333" s="207"/>
      <c r="L333" s="212"/>
      <c r="M333" s="213"/>
      <c r="N333" s="214"/>
      <c r="O333" s="214"/>
      <c r="P333" s="214"/>
      <c r="Q333" s="214"/>
      <c r="R333" s="214"/>
      <c r="S333" s="214"/>
      <c r="T333" s="215"/>
      <c r="AT333" s="216" t="s">
        <v>147</v>
      </c>
      <c r="AU333" s="216" t="s">
        <v>143</v>
      </c>
      <c r="AV333" s="14" t="s">
        <v>82</v>
      </c>
      <c r="AW333" s="14" t="s">
        <v>33</v>
      </c>
      <c r="AX333" s="14" t="s">
        <v>72</v>
      </c>
      <c r="AY333" s="216" t="s">
        <v>132</v>
      </c>
    </row>
    <row r="334" spans="1:65" s="14" customFormat="1" ht="11.25">
      <c r="B334" s="206"/>
      <c r="C334" s="207"/>
      <c r="D334" s="197" t="s">
        <v>147</v>
      </c>
      <c r="E334" s="208" t="s">
        <v>19</v>
      </c>
      <c r="F334" s="209" t="s">
        <v>443</v>
      </c>
      <c r="G334" s="207"/>
      <c r="H334" s="210">
        <v>-27.45</v>
      </c>
      <c r="I334" s="211"/>
      <c r="J334" s="207"/>
      <c r="K334" s="207"/>
      <c r="L334" s="212"/>
      <c r="M334" s="213"/>
      <c r="N334" s="214"/>
      <c r="O334" s="214"/>
      <c r="P334" s="214"/>
      <c r="Q334" s="214"/>
      <c r="R334" s="214"/>
      <c r="S334" s="214"/>
      <c r="T334" s="215"/>
      <c r="AT334" s="216" t="s">
        <v>147</v>
      </c>
      <c r="AU334" s="216" t="s">
        <v>143</v>
      </c>
      <c r="AV334" s="14" t="s">
        <v>82</v>
      </c>
      <c r="AW334" s="14" t="s">
        <v>33</v>
      </c>
      <c r="AX334" s="14" t="s">
        <v>72</v>
      </c>
      <c r="AY334" s="216" t="s">
        <v>132</v>
      </c>
    </row>
    <row r="335" spans="1:65" s="14" customFormat="1" ht="11.25">
      <c r="B335" s="206"/>
      <c r="C335" s="207"/>
      <c r="D335" s="197" t="s">
        <v>147</v>
      </c>
      <c r="E335" s="208" t="s">
        <v>19</v>
      </c>
      <c r="F335" s="209" t="s">
        <v>444</v>
      </c>
      <c r="G335" s="207"/>
      <c r="H335" s="210">
        <v>11.76</v>
      </c>
      <c r="I335" s="211"/>
      <c r="J335" s="207"/>
      <c r="K335" s="207"/>
      <c r="L335" s="212"/>
      <c r="M335" s="213"/>
      <c r="N335" s="214"/>
      <c r="O335" s="214"/>
      <c r="P335" s="214"/>
      <c r="Q335" s="214"/>
      <c r="R335" s="214"/>
      <c r="S335" s="214"/>
      <c r="T335" s="215"/>
      <c r="AT335" s="216" t="s">
        <v>147</v>
      </c>
      <c r="AU335" s="216" t="s">
        <v>143</v>
      </c>
      <c r="AV335" s="14" t="s">
        <v>82</v>
      </c>
      <c r="AW335" s="14" t="s">
        <v>33</v>
      </c>
      <c r="AX335" s="14" t="s">
        <v>72</v>
      </c>
      <c r="AY335" s="216" t="s">
        <v>132</v>
      </c>
    </row>
    <row r="336" spans="1:65" s="14" customFormat="1" ht="11.25">
      <c r="B336" s="206"/>
      <c r="C336" s="207"/>
      <c r="D336" s="197" t="s">
        <v>147</v>
      </c>
      <c r="E336" s="208" t="s">
        <v>19</v>
      </c>
      <c r="F336" s="209" t="s">
        <v>445</v>
      </c>
      <c r="G336" s="207"/>
      <c r="H336" s="210">
        <v>29.4</v>
      </c>
      <c r="I336" s="211"/>
      <c r="J336" s="207"/>
      <c r="K336" s="207"/>
      <c r="L336" s="212"/>
      <c r="M336" s="213"/>
      <c r="N336" s="214"/>
      <c r="O336" s="214"/>
      <c r="P336" s="214"/>
      <c r="Q336" s="214"/>
      <c r="R336" s="214"/>
      <c r="S336" s="214"/>
      <c r="T336" s="215"/>
      <c r="AT336" s="216" t="s">
        <v>147</v>
      </c>
      <c r="AU336" s="216" t="s">
        <v>143</v>
      </c>
      <c r="AV336" s="14" t="s">
        <v>82</v>
      </c>
      <c r="AW336" s="14" t="s">
        <v>33</v>
      </c>
      <c r="AX336" s="14" t="s">
        <v>72</v>
      </c>
      <c r="AY336" s="216" t="s">
        <v>132</v>
      </c>
    </row>
    <row r="337" spans="1:65" s="14" customFormat="1" ht="11.25">
      <c r="B337" s="206"/>
      <c r="C337" s="207"/>
      <c r="D337" s="197" t="s">
        <v>147</v>
      </c>
      <c r="E337" s="208" t="s">
        <v>19</v>
      </c>
      <c r="F337" s="209" t="s">
        <v>446</v>
      </c>
      <c r="G337" s="207"/>
      <c r="H337" s="210">
        <v>30.72</v>
      </c>
      <c r="I337" s="211"/>
      <c r="J337" s="207"/>
      <c r="K337" s="207"/>
      <c r="L337" s="212"/>
      <c r="M337" s="213"/>
      <c r="N337" s="214"/>
      <c r="O337" s="214"/>
      <c r="P337" s="214"/>
      <c r="Q337" s="214"/>
      <c r="R337" s="214"/>
      <c r="S337" s="214"/>
      <c r="T337" s="215"/>
      <c r="AT337" s="216" t="s">
        <v>147</v>
      </c>
      <c r="AU337" s="216" t="s">
        <v>143</v>
      </c>
      <c r="AV337" s="14" t="s">
        <v>82</v>
      </c>
      <c r="AW337" s="14" t="s">
        <v>33</v>
      </c>
      <c r="AX337" s="14" t="s">
        <v>72</v>
      </c>
      <c r="AY337" s="216" t="s">
        <v>132</v>
      </c>
    </row>
    <row r="338" spans="1:65" s="15" customFormat="1" ht="11.25">
      <c r="B338" s="217"/>
      <c r="C338" s="218"/>
      <c r="D338" s="197" t="s">
        <v>147</v>
      </c>
      <c r="E338" s="219" t="s">
        <v>19</v>
      </c>
      <c r="F338" s="220" t="s">
        <v>150</v>
      </c>
      <c r="G338" s="218"/>
      <c r="H338" s="221">
        <v>474.37</v>
      </c>
      <c r="I338" s="222"/>
      <c r="J338" s="218"/>
      <c r="K338" s="218"/>
      <c r="L338" s="223"/>
      <c r="M338" s="224"/>
      <c r="N338" s="225"/>
      <c r="O338" s="225"/>
      <c r="P338" s="225"/>
      <c r="Q338" s="225"/>
      <c r="R338" s="225"/>
      <c r="S338" s="225"/>
      <c r="T338" s="226"/>
      <c r="AT338" s="227" t="s">
        <v>147</v>
      </c>
      <c r="AU338" s="227" t="s">
        <v>143</v>
      </c>
      <c r="AV338" s="15" t="s">
        <v>143</v>
      </c>
      <c r="AW338" s="15" t="s">
        <v>33</v>
      </c>
      <c r="AX338" s="15" t="s">
        <v>72</v>
      </c>
      <c r="AY338" s="227" t="s">
        <v>132</v>
      </c>
    </row>
    <row r="339" spans="1:65" s="13" customFormat="1" ht="11.25">
      <c r="B339" s="195"/>
      <c r="C339" s="196"/>
      <c r="D339" s="197" t="s">
        <v>147</v>
      </c>
      <c r="E339" s="198" t="s">
        <v>19</v>
      </c>
      <c r="F339" s="199" t="s">
        <v>447</v>
      </c>
      <c r="G339" s="196"/>
      <c r="H339" s="198" t="s">
        <v>19</v>
      </c>
      <c r="I339" s="200"/>
      <c r="J339" s="196"/>
      <c r="K339" s="196"/>
      <c r="L339" s="201"/>
      <c r="M339" s="202"/>
      <c r="N339" s="203"/>
      <c r="O339" s="203"/>
      <c r="P339" s="203"/>
      <c r="Q339" s="203"/>
      <c r="R339" s="203"/>
      <c r="S339" s="203"/>
      <c r="T339" s="204"/>
      <c r="AT339" s="205" t="s">
        <v>147</v>
      </c>
      <c r="AU339" s="205" t="s">
        <v>143</v>
      </c>
      <c r="AV339" s="13" t="s">
        <v>80</v>
      </c>
      <c r="AW339" s="13" t="s">
        <v>33</v>
      </c>
      <c r="AX339" s="13" t="s">
        <v>72</v>
      </c>
      <c r="AY339" s="205" t="s">
        <v>132</v>
      </c>
    </row>
    <row r="340" spans="1:65" s="14" customFormat="1" ht="11.25">
      <c r="B340" s="206"/>
      <c r="C340" s="207"/>
      <c r="D340" s="197" t="s">
        <v>147</v>
      </c>
      <c r="E340" s="208" t="s">
        <v>19</v>
      </c>
      <c r="F340" s="209" t="s">
        <v>448</v>
      </c>
      <c r="G340" s="207"/>
      <c r="H340" s="210">
        <v>-70.2</v>
      </c>
      <c r="I340" s="211"/>
      <c r="J340" s="207"/>
      <c r="K340" s="207"/>
      <c r="L340" s="212"/>
      <c r="M340" s="213"/>
      <c r="N340" s="214"/>
      <c r="O340" s="214"/>
      <c r="P340" s="214"/>
      <c r="Q340" s="214"/>
      <c r="R340" s="214"/>
      <c r="S340" s="214"/>
      <c r="T340" s="215"/>
      <c r="AT340" s="216" t="s">
        <v>147</v>
      </c>
      <c r="AU340" s="216" t="s">
        <v>143</v>
      </c>
      <c r="AV340" s="14" t="s">
        <v>82</v>
      </c>
      <c r="AW340" s="14" t="s">
        <v>33</v>
      </c>
      <c r="AX340" s="14" t="s">
        <v>72</v>
      </c>
      <c r="AY340" s="216" t="s">
        <v>132</v>
      </c>
    </row>
    <row r="341" spans="1:65" s="16" customFormat="1" ht="11.25">
      <c r="B341" s="238"/>
      <c r="C341" s="239"/>
      <c r="D341" s="197" t="s">
        <v>147</v>
      </c>
      <c r="E341" s="240" t="s">
        <v>19</v>
      </c>
      <c r="F341" s="241" t="s">
        <v>284</v>
      </c>
      <c r="G341" s="239"/>
      <c r="H341" s="242">
        <v>404.17</v>
      </c>
      <c r="I341" s="243"/>
      <c r="J341" s="239"/>
      <c r="K341" s="239"/>
      <c r="L341" s="244"/>
      <c r="M341" s="245"/>
      <c r="N341" s="246"/>
      <c r="O341" s="246"/>
      <c r="P341" s="246"/>
      <c r="Q341" s="246"/>
      <c r="R341" s="246"/>
      <c r="S341" s="246"/>
      <c r="T341" s="247"/>
      <c r="AT341" s="248" t="s">
        <v>147</v>
      </c>
      <c r="AU341" s="248" t="s">
        <v>143</v>
      </c>
      <c r="AV341" s="16" t="s">
        <v>142</v>
      </c>
      <c r="AW341" s="16" t="s">
        <v>33</v>
      </c>
      <c r="AX341" s="16" t="s">
        <v>80</v>
      </c>
      <c r="AY341" s="248" t="s">
        <v>132</v>
      </c>
    </row>
    <row r="342" spans="1:65" s="2" customFormat="1" ht="16.5" customHeight="1">
      <c r="A342" s="38"/>
      <c r="B342" s="39"/>
      <c r="C342" s="228" t="s">
        <v>449</v>
      </c>
      <c r="D342" s="228" t="s">
        <v>151</v>
      </c>
      <c r="E342" s="229" t="s">
        <v>450</v>
      </c>
      <c r="F342" s="230" t="s">
        <v>451</v>
      </c>
      <c r="G342" s="231" t="s">
        <v>140</v>
      </c>
      <c r="H342" s="232">
        <v>464.79599999999999</v>
      </c>
      <c r="I342" s="233"/>
      <c r="J342" s="234">
        <f>ROUND(I342*H342,2)</f>
        <v>0</v>
      </c>
      <c r="K342" s="230" t="s">
        <v>141</v>
      </c>
      <c r="L342" s="235"/>
      <c r="M342" s="236" t="s">
        <v>19</v>
      </c>
      <c r="N342" s="237" t="s">
        <v>43</v>
      </c>
      <c r="O342" s="68"/>
      <c r="P342" s="186">
        <f>O342*H342</f>
        <v>0</v>
      </c>
      <c r="Q342" s="186">
        <v>1.9E-3</v>
      </c>
      <c r="R342" s="186">
        <f>Q342*H342</f>
        <v>0.88311240000000002</v>
      </c>
      <c r="S342" s="186">
        <v>0</v>
      </c>
      <c r="T342" s="187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188" t="s">
        <v>350</v>
      </c>
      <c r="AT342" s="188" t="s">
        <v>151</v>
      </c>
      <c r="AU342" s="188" t="s">
        <v>143</v>
      </c>
      <c r="AY342" s="21" t="s">
        <v>132</v>
      </c>
      <c r="BE342" s="189">
        <f>IF(N342="základní",J342,0)</f>
        <v>0</v>
      </c>
      <c r="BF342" s="189">
        <f>IF(N342="snížená",J342,0)</f>
        <v>0</v>
      </c>
      <c r="BG342" s="189">
        <f>IF(N342="zákl. přenesená",J342,0)</f>
        <v>0</v>
      </c>
      <c r="BH342" s="189">
        <f>IF(N342="sníž. přenesená",J342,0)</f>
        <v>0</v>
      </c>
      <c r="BI342" s="189">
        <f>IF(N342="nulová",J342,0)</f>
        <v>0</v>
      </c>
      <c r="BJ342" s="21" t="s">
        <v>80</v>
      </c>
      <c r="BK342" s="189">
        <f>ROUND(I342*H342,2)</f>
        <v>0</v>
      </c>
      <c r="BL342" s="21" t="s">
        <v>239</v>
      </c>
      <c r="BM342" s="188" t="s">
        <v>452</v>
      </c>
    </row>
    <row r="343" spans="1:65" s="14" customFormat="1" ht="11.25">
      <c r="B343" s="206"/>
      <c r="C343" s="207"/>
      <c r="D343" s="197" t="s">
        <v>147</v>
      </c>
      <c r="E343" s="207"/>
      <c r="F343" s="209" t="s">
        <v>453</v>
      </c>
      <c r="G343" s="207"/>
      <c r="H343" s="210">
        <v>464.79599999999999</v>
      </c>
      <c r="I343" s="211"/>
      <c r="J343" s="207"/>
      <c r="K343" s="207"/>
      <c r="L343" s="212"/>
      <c r="M343" s="213"/>
      <c r="N343" s="214"/>
      <c r="O343" s="214"/>
      <c r="P343" s="214"/>
      <c r="Q343" s="214"/>
      <c r="R343" s="214"/>
      <c r="S343" s="214"/>
      <c r="T343" s="215"/>
      <c r="AT343" s="216" t="s">
        <v>147</v>
      </c>
      <c r="AU343" s="216" t="s">
        <v>143</v>
      </c>
      <c r="AV343" s="14" t="s">
        <v>82</v>
      </c>
      <c r="AW343" s="14" t="s">
        <v>4</v>
      </c>
      <c r="AX343" s="14" t="s">
        <v>80</v>
      </c>
      <c r="AY343" s="216" t="s">
        <v>132</v>
      </c>
    </row>
    <row r="344" spans="1:65" s="2" customFormat="1" ht="33" customHeight="1">
      <c r="A344" s="38"/>
      <c r="B344" s="39"/>
      <c r="C344" s="177" t="s">
        <v>454</v>
      </c>
      <c r="D344" s="177" t="s">
        <v>137</v>
      </c>
      <c r="E344" s="178" t="s">
        <v>455</v>
      </c>
      <c r="F344" s="179" t="s">
        <v>456</v>
      </c>
      <c r="G344" s="180" t="s">
        <v>140</v>
      </c>
      <c r="H344" s="181">
        <v>66.2</v>
      </c>
      <c r="I344" s="182"/>
      <c r="J344" s="183">
        <f>ROUND(I344*H344,2)</f>
        <v>0</v>
      </c>
      <c r="K344" s="179" t="s">
        <v>141</v>
      </c>
      <c r="L344" s="43"/>
      <c r="M344" s="184" t="s">
        <v>19</v>
      </c>
      <c r="N344" s="185" t="s">
        <v>43</v>
      </c>
      <c r="O344" s="68"/>
      <c r="P344" s="186">
        <f>O344*H344</f>
        <v>0</v>
      </c>
      <c r="Q344" s="186">
        <v>2.7999999999999998E-4</v>
      </c>
      <c r="R344" s="186">
        <f>Q344*H344</f>
        <v>1.8536E-2</v>
      </c>
      <c r="S344" s="186">
        <v>0</v>
      </c>
      <c r="T344" s="187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188" t="s">
        <v>239</v>
      </c>
      <c r="AT344" s="188" t="s">
        <v>137</v>
      </c>
      <c r="AU344" s="188" t="s">
        <v>143</v>
      </c>
      <c r="AY344" s="21" t="s">
        <v>132</v>
      </c>
      <c r="BE344" s="189">
        <f>IF(N344="základní",J344,0)</f>
        <v>0</v>
      </c>
      <c r="BF344" s="189">
        <f>IF(N344="snížená",J344,0)</f>
        <v>0</v>
      </c>
      <c r="BG344" s="189">
        <f>IF(N344="zákl. přenesená",J344,0)</f>
        <v>0</v>
      </c>
      <c r="BH344" s="189">
        <f>IF(N344="sníž. přenesená",J344,0)</f>
        <v>0</v>
      </c>
      <c r="BI344" s="189">
        <f>IF(N344="nulová",J344,0)</f>
        <v>0</v>
      </c>
      <c r="BJ344" s="21" t="s">
        <v>80</v>
      </c>
      <c r="BK344" s="189">
        <f>ROUND(I344*H344,2)</f>
        <v>0</v>
      </c>
      <c r="BL344" s="21" t="s">
        <v>239</v>
      </c>
      <c r="BM344" s="188" t="s">
        <v>457</v>
      </c>
    </row>
    <row r="345" spans="1:65" s="2" customFormat="1" ht="11.25">
      <c r="A345" s="38"/>
      <c r="B345" s="39"/>
      <c r="C345" s="40"/>
      <c r="D345" s="190" t="s">
        <v>145</v>
      </c>
      <c r="E345" s="40"/>
      <c r="F345" s="191" t="s">
        <v>458</v>
      </c>
      <c r="G345" s="40"/>
      <c r="H345" s="40"/>
      <c r="I345" s="192"/>
      <c r="J345" s="40"/>
      <c r="K345" s="40"/>
      <c r="L345" s="43"/>
      <c r="M345" s="193"/>
      <c r="N345" s="194"/>
      <c r="O345" s="68"/>
      <c r="P345" s="68"/>
      <c r="Q345" s="68"/>
      <c r="R345" s="68"/>
      <c r="S345" s="68"/>
      <c r="T345" s="69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21" t="s">
        <v>145</v>
      </c>
      <c r="AU345" s="21" t="s">
        <v>143</v>
      </c>
    </row>
    <row r="346" spans="1:65" s="13" customFormat="1" ht="11.25">
      <c r="B346" s="195"/>
      <c r="C346" s="196"/>
      <c r="D346" s="197" t="s">
        <v>147</v>
      </c>
      <c r="E346" s="198" t="s">
        <v>19</v>
      </c>
      <c r="F346" s="199" t="s">
        <v>459</v>
      </c>
      <c r="G346" s="196"/>
      <c r="H346" s="198" t="s">
        <v>19</v>
      </c>
      <c r="I346" s="200"/>
      <c r="J346" s="196"/>
      <c r="K346" s="196"/>
      <c r="L346" s="201"/>
      <c r="M346" s="202"/>
      <c r="N346" s="203"/>
      <c r="O346" s="203"/>
      <c r="P346" s="203"/>
      <c r="Q346" s="203"/>
      <c r="R346" s="203"/>
      <c r="S346" s="203"/>
      <c r="T346" s="204"/>
      <c r="AT346" s="205" t="s">
        <v>147</v>
      </c>
      <c r="AU346" s="205" t="s">
        <v>143</v>
      </c>
      <c r="AV346" s="13" t="s">
        <v>80</v>
      </c>
      <c r="AW346" s="13" t="s">
        <v>33</v>
      </c>
      <c r="AX346" s="13" t="s">
        <v>72</v>
      </c>
      <c r="AY346" s="205" t="s">
        <v>132</v>
      </c>
    </row>
    <row r="347" spans="1:65" s="14" customFormat="1" ht="11.25">
      <c r="B347" s="206"/>
      <c r="C347" s="207"/>
      <c r="D347" s="197" t="s">
        <v>147</v>
      </c>
      <c r="E347" s="208" t="s">
        <v>19</v>
      </c>
      <c r="F347" s="209" t="s">
        <v>460</v>
      </c>
      <c r="G347" s="207"/>
      <c r="H347" s="210">
        <v>66.2</v>
      </c>
      <c r="I347" s="211"/>
      <c r="J347" s="207"/>
      <c r="K347" s="207"/>
      <c r="L347" s="212"/>
      <c r="M347" s="213"/>
      <c r="N347" s="214"/>
      <c r="O347" s="214"/>
      <c r="P347" s="214"/>
      <c r="Q347" s="214"/>
      <c r="R347" s="214"/>
      <c r="S347" s="214"/>
      <c r="T347" s="215"/>
      <c r="AT347" s="216" t="s">
        <v>147</v>
      </c>
      <c r="AU347" s="216" t="s">
        <v>143</v>
      </c>
      <c r="AV347" s="14" t="s">
        <v>82</v>
      </c>
      <c r="AW347" s="14" t="s">
        <v>33</v>
      </c>
      <c r="AX347" s="14" t="s">
        <v>72</v>
      </c>
      <c r="AY347" s="216" t="s">
        <v>132</v>
      </c>
    </row>
    <row r="348" spans="1:65" s="15" customFormat="1" ht="11.25">
      <c r="B348" s="217"/>
      <c r="C348" s="218"/>
      <c r="D348" s="197" t="s">
        <v>147</v>
      </c>
      <c r="E348" s="219" t="s">
        <v>19</v>
      </c>
      <c r="F348" s="220" t="s">
        <v>150</v>
      </c>
      <c r="G348" s="218"/>
      <c r="H348" s="221">
        <v>66.2</v>
      </c>
      <c r="I348" s="222"/>
      <c r="J348" s="218"/>
      <c r="K348" s="218"/>
      <c r="L348" s="223"/>
      <c r="M348" s="224"/>
      <c r="N348" s="225"/>
      <c r="O348" s="225"/>
      <c r="P348" s="225"/>
      <c r="Q348" s="225"/>
      <c r="R348" s="225"/>
      <c r="S348" s="225"/>
      <c r="T348" s="226"/>
      <c r="AT348" s="227" t="s">
        <v>147</v>
      </c>
      <c r="AU348" s="227" t="s">
        <v>143</v>
      </c>
      <c r="AV348" s="15" t="s">
        <v>143</v>
      </c>
      <c r="AW348" s="15" t="s">
        <v>33</v>
      </c>
      <c r="AX348" s="15" t="s">
        <v>80</v>
      </c>
      <c r="AY348" s="227" t="s">
        <v>132</v>
      </c>
    </row>
    <row r="349" spans="1:65" s="2" customFormat="1" ht="16.5" customHeight="1">
      <c r="A349" s="38"/>
      <c r="B349" s="39"/>
      <c r="C349" s="228" t="s">
        <v>461</v>
      </c>
      <c r="D349" s="228" t="s">
        <v>151</v>
      </c>
      <c r="E349" s="229" t="s">
        <v>450</v>
      </c>
      <c r="F349" s="230" t="s">
        <v>451</v>
      </c>
      <c r="G349" s="231" t="s">
        <v>140</v>
      </c>
      <c r="H349" s="232">
        <v>77.156000000000006</v>
      </c>
      <c r="I349" s="233"/>
      <c r="J349" s="234">
        <f>ROUND(I349*H349,2)</f>
        <v>0</v>
      </c>
      <c r="K349" s="230" t="s">
        <v>141</v>
      </c>
      <c r="L349" s="235"/>
      <c r="M349" s="236" t="s">
        <v>19</v>
      </c>
      <c r="N349" s="237" t="s">
        <v>43</v>
      </c>
      <c r="O349" s="68"/>
      <c r="P349" s="186">
        <f>O349*H349</f>
        <v>0</v>
      </c>
      <c r="Q349" s="186">
        <v>1.9E-3</v>
      </c>
      <c r="R349" s="186">
        <f>Q349*H349</f>
        <v>0.14659640000000002</v>
      </c>
      <c r="S349" s="186">
        <v>0</v>
      </c>
      <c r="T349" s="187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188" t="s">
        <v>350</v>
      </c>
      <c r="AT349" s="188" t="s">
        <v>151</v>
      </c>
      <c r="AU349" s="188" t="s">
        <v>143</v>
      </c>
      <c r="AY349" s="21" t="s">
        <v>132</v>
      </c>
      <c r="BE349" s="189">
        <f>IF(N349="základní",J349,0)</f>
        <v>0</v>
      </c>
      <c r="BF349" s="189">
        <f>IF(N349="snížená",J349,0)</f>
        <v>0</v>
      </c>
      <c r="BG349" s="189">
        <f>IF(N349="zákl. přenesená",J349,0)</f>
        <v>0</v>
      </c>
      <c r="BH349" s="189">
        <f>IF(N349="sníž. přenesená",J349,0)</f>
        <v>0</v>
      </c>
      <c r="BI349" s="189">
        <f>IF(N349="nulová",J349,0)</f>
        <v>0</v>
      </c>
      <c r="BJ349" s="21" t="s">
        <v>80</v>
      </c>
      <c r="BK349" s="189">
        <f>ROUND(I349*H349,2)</f>
        <v>0</v>
      </c>
      <c r="BL349" s="21" t="s">
        <v>239</v>
      </c>
      <c r="BM349" s="188" t="s">
        <v>462</v>
      </c>
    </row>
    <row r="350" spans="1:65" s="14" customFormat="1" ht="11.25">
      <c r="B350" s="206"/>
      <c r="C350" s="207"/>
      <c r="D350" s="197" t="s">
        <v>147</v>
      </c>
      <c r="E350" s="207"/>
      <c r="F350" s="209" t="s">
        <v>463</v>
      </c>
      <c r="G350" s="207"/>
      <c r="H350" s="210">
        <v>77.156000000000006</v>
      </c>
      <c r="I350" s="211"/>
      <c r="J350" s="207"/>
      <c r="K350" s="207"/>
      <c r="L350" s="212"/>
      <c r="M350" s="213"/>
      <c r="N350" s="214"/>
      <c r="O350" s="214"/>
      <c r="P350" s="214"/>
      <c r="Q350" s="214"/>
      <c r="R350" s="214"/>
      <c r="S350" s="214"/>
      <c r="T350" s="215"/>
      <c r="AT350" s="216" t="s">
        <v>147</v>
      </c>
      <c r="AU350" s="216" t="s">
        <v>143</v>
      </c>
      <c r="AV350" s="14" t="s">
        <v>82</v>
      </c>
      <c r="AW350" s="14" t="s">
        <v>4</v>
      </c>
      <c r="AX350" s="14" t="s">
        <v>80</v>
      </c>
      <c r="AY350" s="216" t="s">
        <v>132</v>
      </c>
    </row>
    <row r="351" spans="1:65" s="2" customFormat="1" ht="33" customHeight="1">
      <c r="A351" s="38"/>
      <c r="B351" s="39"/>
      <c r="C351" s="177" t="s">
        <v>464</v>
      </c>
      <c r="D351" s="177" t="s">
        <v>137</v>
      </c>
      <c r="E351" s="178" t="s">
        <v>465</v>
      </c>
      <c r="F351" s="179" t="s">
        <v>466</v>
      </c>
      <c r="G351" s="180" t="s">
        <v>140</v>
      </c>
      <c r="H351" s="181">
        <v>4</v>
      </c>
      <c r="I351" s="182"/>
      <c r="J351" s="183">
        <f>ROUND(I351*H351,2)</f>
        <v>0</v>
      </c>
      <c r="K351" s="179" t="s">
        <v>141</v>
      </c>
      <c r="L351" s="43"/>
      <c r="M351" s="184" t="s">
        <v>19</v>
      </c>
      <c r="N351" s="185" t="s">
        <v>43</v>
      </c>
      <c r="O351" s="68"/>
      <c r="P351" s="186">
        <f>O351*H351</f>
        <v>0</v>
      </c>
      <c r="Q351" s="186">
        <v>4.2999999999999999E-4</v>
      </c>
      <c r="R351" s="186">
        <f>Q351*H351</f>
        <v>1.72E-3</v>
      </c>
      <c r="S351" s="186">
        <v>0</v>
      </c>
      <c r="T351" s="187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188" t="s">
        <v>239</v>
      </c>
      <c r="AT351" s="188" t="s">
        <v>137</v>
      </c>
      <c r="AU351" s="188" t="s">
        <v>143</v>
      </c>
      <c r="AY351" s="21" t="s">
        <v>132</v>
      </c>
      <c r="BE351" s="189">
        <f>IF(N351="základní",J351,0)</f>
        <v>0</v>
      </c>
      <c r="BF351" s="189">
        <f>IF(N351="snížená",J351,0)</f>
        <v>0</v>
      </c>
      <c r="BG351" s="189">
        <f>IF(N351="zákl. přenesená",J351,0)</f>
        <v>0</v>
      </c>
      <c r="BH351" s="189">
        <f>IF(N351="sníž. přenesená",J351,0)</f>
        <v>0</v>
      </c>
      <c r="BI351" s="189">
        <f>IF(N351="nulová",J351,0)</f>
        <v>0</v>
      </c>
      <c r="BJ351" s="21" t="s">
        <v>80</v>
      </c>
      <c r="BK351" s="189">
        <f>ROUND(I351*H351,2)</f>
        <v>0</v>
      </c>
      <c r="BL351" s="21" t="s">
        <v>239</v>
      </c>
      <c r="BM351" s="188" t="s">
        <v>467</v>
      </c>
    </row>
    <row r="352" spans="1:65" s="2" customFormat="1" ht="11.25">
      <c r="A352" s="38"/>
      <c r="B352" s="39"/>
      <c r="C352" s="40"/>
      <c r="D352" s="190" t="s">
        <v>145</v>
      </c>
      <c r="E352" s="40"/>
      <c r="F352" s="191" t="s">
        <v>468</v>
      </c>
      <c r="G352" s="40"/>
      <c r="H352" s="40"/>
      <c r="I352" s="192"/>
      <c r="J352" s="40"/>
      <c r="K352" s="40"/>
      <c r="L352" s="43"/>
      <c r="M352" s="193"/>
      <c r="N352" s="194"/>
      <c r="O352" s="68"/>
      <c r="P352" s="68"/>
      <c r="Q352" s="68"/>
      <c r="R352" s="68"/>
      <c r="S352" s="68"/>
      <c r="T352" s="69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21" t="s">
        <v>145</v>
      </c>
      <c r="AU352" s="21" t="s">
        <v>143</v>
      </c>
    </row>
    <row r="353" spans="1:65" s="14" customFormat="1" ht="11.25">
      <c r="B353" s="206"/>
      <c r="C353" s="207"/>
      <c r="D353" s="197" t="s">
        <v>147</v>
      </c>
      <c r="E353" s="208" t="s">
        <v>19</v>
      </c>
      <c r="F353" s="209" t="s">
        <v>469</v>
      </c>
      <c r="G353" s="207"/>
      <c r="H353" s="210">
        <v>4</v>
      </c>
      <c r="I353" s="211"/>
      <c r="J353" s="207"/>
      <c r="K353" s="207"/>
      <c r="L353" s="212"/>
      <c r="M353" s="213"/>
      <c r="N353" s="214"/>
      <c r="O353" s="214"/>
      <c r="P353" s="214"/>
      <c r="Q353" s="214"/>
      <c r="R353" s="214"/>
      <c r="S353" s="214"/>
      <c r="T353" s="215"/>
      <c r="AT353" s="216" t="s">
        <v>147</v>
      </c>
      <c r="AU353" s="216" t="s">
        <v>143</v>
      </c>
      <c r="AV353" s="14" t="s">
        <v>82</v>
      </c>
      <c r="AW353" s="14" t="s">
        <v>33</v>
      </c>
      <c r="AX353" s="14" t="s">
        <v>72</v>
      </c>
      <c r="AY353" s="216" t="s">
        <v>132</v>
      </c>
    </row>
    <row r="354" spans="1:65" s="15" customFormat="1" ht="11.25">
      <c r="B354" s="217"/>
      <c r="C354" s="218"/>
      <c r="D354" s="197" t="s">
        <v>147</v>
      </c>
      <c r="E354" s="219" t="s">
        <v>19</v>
      </c>
      <c r="F354" s="220" t="s">
        <v>150</v>
      </c>
      <c r="G354" s="218"/>
      <c r="H354" s="221">
        <v>4</v>
      </c>
      <c r="I354" s="222"/>
      <c r="J354" s="218"/>
      <c r="K354" s="218"/>
      <c r="L354" s="223"/>
      <c r="M354" s="224"/>
      <c r="N354" s="225"/>
      <c r="O354" s="225"/>
      <c r="P354" s="225"/>
      <c r="Q354" s="225"/>
      <c r="R354" s="225"/>
      <c r="S354" s="225"/>
      <c r="T354" s="226"/>
      <c r="AT354" s="227" t="s">
        <v>147</v>
      </c>
      <c r="AU354" s="227" t="s">
        <v>143</v>
      </c>
      <c r="AV354" s="15" t="s">
        <v>143</v>
      </c>
      <c r="AW354" s="15" t="s">
        <v>33</v>
      </c>
      <c r="AX354" s="15" t="s">
        <v>80</v>
      </c>
      <c r="AY354" s="227" t="s">
        <v>132</v>
      </c>
    </row>
    <row r="355" spans="1:65" s="2" customFormat="1" ht="16.5" customHeight="1">
      <c r="A355" s="38"/>
      <c r="B355" s="39"/>
      <c r="C355" s="228" t="s">
        <v>470</v>
      </c>
      <c r="D355" s="228" t="s">
        <v>151</v>
      </c>
      <c r="E355" s="229" t="s">
        <v>450</v>
      </c>
      <c r="F355" s="230" t="s">
        <v>451</v>
      </c>
      <c r="G355" s="231" t="s">
        <v>140</v>
      </c>
      <c r="H355" s="232">
        <v>4.6619999999999999</v>
      </c>
      <c r="I355" s="233"/>
      <c r="J355" s="234">
        <f>ROUND(I355*H355,2)</f>
        <v>0</v>
      </c>
      <c r="K355" s="230" t="s">
        <v>141</v>
      </c>
      <c r="L355" s="235"/>
      <c r="M355" s="236" t="s">
        <v>19</v>
      </c>
      <c r="N355" s="237" t="s">
        <v>43</v>
      </c>
      <c r="O355" s="68"/>
      <c r="P355" s="186">
        <f>O355*H355</f>
        <v>0</v>
      </c>
      <c r="Q355" s="186">
        <v>1.9E-3</v>
      </c>
      <c r="R355" s="186">
        <f>Q355*H355</f>
        <v>8.857799999999999E-3</v>
      </c>
      <c r="S355" s="186">
        <v>0</v>
      </c>
      <c r="T355" s="187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188" t="s">
        <v>350</v>
      </c>
      <c r="AT355" s="188" t="s">
        <v>151</v>
      </c>
      <c r="AU355" s="188" t="s">
        <v>143</v>
      </c>
      <c r="AY355" s="21" t="s">
        <v>132</v>
      </c>
      <c r="BE355" s="189">
        <f>IF(N355="základní",J355,0)</f>
        <v>0</v>
      </c>
      <c r="BF355" s="189">
        <f>IF(N355="snížená",J355,0)</f>
        <v>0</v>
      </c>
      <c r="BG355" s="189">
        <f>IF(N355="zákl. přenesená",J355,0)</f>
        <v>0</v>
      </c>
      <c r="BH355" s="189">
        <f>IF(N355="sníž. přenesená",J355,0)</f>
        <v>0</v>
      </c>
      <c r="BI355" s="189">
        <f>IF(N355="nulová",J355,0)</f>
        <v>0</v>
      </c>
      <c r="BJ355" s="21" t="s">
        <v>80</v>
      </c>
      <c r="BK355" s="189">
        <f>ROUND(I355*H355,2)</f>
        <v>0</v>
      </c>
      <c r="BL355" s="21" t="s">
        <v>239</v>
      </c>
      <c r="BM355" s="188" t="s">
        <v>471</v>
      </c>
    </row>
    <row r="356" spans="1:65" s="14" customFormat="1" ht="11.25">
      <c r="B356" s="206"/>
      <c r="C356" s="207"/>
      <c r="D356" s="197" t="s">
        <v>147</v>
      </c>
      <c r="E356" s="207"/>
      <c r="F356" s="209" t="s">
        <v>472</v>
      </c>
      <c r="G356" s="207"/>
      <c r="H356" s="210">
        <v>4.6619999999999999</v>
      </c>
      <c r="I356" s="211"/>
      <c r="J356" s="207"/>
      <c r="K356" s="207"/>
      <c r="L356" s="212"/>
      <c r="M356" s="213"/>
      <c r="N356" s="214"/>
      <c r="O356" s="214"/>
      <c r="P356" s="214"/>
      <c r="Q356" s="214"/>
      <c r="R356" s="214"/>
      <c r="S356" s="214"/>
      <c r="T356" s="215"/>
      <c r="AT356" s="216" t="s">
        <v>147</v>
      </c>
      <c r="AU356" s="216" t="s">
        <v>143</v>
      </c>
      <c r="AV356" s="14" t="s">
        <v>82</v>
      </c>
      <c r="AW356" s="14" t="s">
        <v>4</v>
      </c>
      <c r="AX356" s="14" t="s">
        <v>80</v>
      </c>
      <c r="AY356" s="216" t="s">
        <v>132</v>
      </c>
    </row>
    <row r="357" spans="1:65" s="2" customFormat="1" ht="24.2" customHeight="1">
      <c r="A357" s="38"/>
      <c r="B357" s="39"/>
      <c r="C357" s="177" t="s">
        <v>473</v>
      </c>
      <c r="D357" s="177" t="s">
        <v>137</v>
      </c>
      <c r="E357" s="178" t="s">
        <v>474</v>
      </c>
      <c r="F357" s="179" t="s">
        <v>475</v>
      </c>
      <c r="G357" s="180" t="s">
        <v>140</v>
      </c>
      <c r="H357" s="181">
        <v>44.34</v>
      </c>
      <c r="I357" s="182"/>
      <c r="J357" s="183">
        <f>ROUND(I357*H357,2)</f>
        <v>0</v>
      </c>
      <c r="K357" s="179" t="s">
        <v>141</v>
      </c>
      <c r="L357" s="43"/>
      <c r="M357" s="184" t="s">
        <v>19</v>
      </c>
      <c r="N357" s="185" t="s">
        <v>43</v>
      </c>
      <c r="O357" s="68"/>
      <c r="P357" s="186">
        <f>O357*H357</f>
        <v>0</v>
      </c>
      <c r="Q357" s="186">
        <v>0</v>
      </c>
      <c r="R357" s="186">
        <f>Q357*H357</f>
        <v>0</v>
      </c>
      <c r="S357" s="186">
        <v>0</v>
      </c>
      <c r="T357" s="187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188" t="s">
        <v>239</v>
      </c>
      <c r="AT357" s="188" t="s">
        <v>137</v>
      </c>
      <c r="AU357" s="188" t="s">
        <v>143</v>
      </c>
      <c r="AY357" s="21" t="s">
        <v>132</v>
      </c>
      <c r="BE357" s="189">
        <f>IF(N357="základní",J357,0)</f>
        <v>0</v>
      </c>
      <c r="BF357" s="189">
        <f>IF(N357="snížená",J357,0)</f>
        <v>0</v>
      </c>
      <c r="BG357" s="189">
        <f>IF(N357="zákl. přenesená",J357,0)</f>
        <v>0</v>
      </c>
      <c r="BH357" s="189">
        <f>IF(N357="sníž. přenesená",J357,0)</f>
        <v>0</v>
      </c>
      <c r="BI357" s="189">
        <f>IF(N357="nulová",J357,0)</f>
        <v>0</v>
      </c>
      <c r="BJ357" s="21" t="s">
        <v>80</v>
      </c>
      <c r="BK357" s="189">
        <f>ROUND(I357*H357,2)</f>
        <v>0</v>
      </c>
      <c r="BL357" s="21" t="s">
        <v>239</v>
      </c>
      <c r="BM357" s="188" t="s">
        <v>476</v>
      </c>
    </row>
    <row r="358" spans="1:65" s="2" customFormat="1" ht="11.25">
      <c r="A358" s="38"/>
      <c r="B358" s="39"/>
      <c r="C358" s="40"/>
      <c r="D358" s="190" t="s">
        <v>145</v>
      </c>
      <c r="E358" s="40"/>
      <c r="F358" s="191" t="s">
        <v>477</v>
      </c>
      <c r="G358" s="40"/>
      <c r="H358" s="40"/>
      <c r="I358" s="192"/>
      <c r="J358" s="40"/>
      <c r="K358" s="40"/>
      <c r="L358" s="43"/>
      <c r="M358" s="193"/>
      <c r="N358" s="194"/>
      <c r="O358" s="68"/>
      <c r="P358" s="68"/>
      <c r="Q358" s="68"/>
      <c r="R358" s="68"/>
      <c r="S358" s="68"/>
      <c r="T358" s="69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21" t="s">
        <v>145</v>
      </c>
      <c r="AU358" s="21" t="s">
        <v>143</v>
      </c>
    </row>
    <row r="359" spans="1:65" s="14" customFormat="1" ht="11.25">
      <c r="B359" s="206"/>
      <c r="C359" s="207"/>
      <c r="D359" s="197" t="s">
        <v>147</v>
      </c>
      <c r="E359" s="208" t="s">
        <v>19</v>
      </c>
      <c r="F359" s="209" t="s">
        <v>478</v>
      </c>
      <c r="G359" s="207"/>
      <c r="H359" s="210">
        <v>12.72</v>
      </c>
      <c r="I359" s="211"/>
      <c r="J359" s="207"/>
      <c r="K359" s="207"/>
      <c r="L359" s="212"/>
      <c r="M359" s="213"/>
      <c r="N359" s="214"/>
      <c r="O359" s="214"/>
      <c r="P359" s="214"/>
      <c r="Q359" s="214"/>
      <c r="R359" s="214"/>
      <c r="S359" s="214"/>
      <c r="T359" s="215"/>
      <c r="AT359" s="216" t="s">
        <v>147</v>
      </c>
      <c r="AU359" s="216" t="s">
        <v>143</v>
      </c>
      <c r="AV359" s="14" t="s">
        <v>82</v>
      </c>
      <c r="AW359" s="14" t="s">
        <v>33</v>
      </c>
      <c r="AX359" s="14" t="s">
        <v>72</v>
      </c>
      <c r="AY359" s="216" t="s">
        <v>132</v>
      </c>
    </row>
    <row r="360" spans="1:65" s="14" customFormat="1" ht="11.25">
      <c r="B360" s="206"/>
      <c r="C360" s="207"/>
      <c r="D360" s="197" t="s">
        <v>147</v>
      </c>
      <c r="E360" s="208" t="s">
        <v>19</v>
      </c>
      <c r="F360" s="209" t="s">
        <v>479</v>
      </c>
      <c r="G360" s="207"/>
      <c r="H360" s="210">
        <v>13.94</v>
      </c>
      <c r="I360" s="211"/>
      <c r="J360" s="207"/>
      <c r="K360" s="207"/>
      <c r="L360" s="212"/>
      <c r="M360" s="213"/>
      <c r="N360" s="214"/>
      <c r="O360" s="214"/>
      <c r="P360" s="214"/>
      <c r="Q360" s="214"/>
      <c r="R360" s="214"/>
      <c r="S360" s="214"/>
      <c r="T360" s="215"/>
      <c r="AT360" s="216" t="s">
        <v>147</v>
      </c>
      <c r="AU360" s="216" t="s">
        <v>143</v>
      </c>
      <c r="AV360" s="14" t="s">
        <v>82</v>
      </c>
      <c r="AW360" s="14" t="s">
        <v>33</v>
      </c>
      <c r="AX360" s="14" t="s">
        <v>72</v>
      </c>
      <c r="AY360" s="216" t="s">
        <v>132</v>
      </c>
    </row>
    <row r="361" spans="1:65" s="14" customFormat="1" ht="11.25">
      <c r="B361" s="206"/>
      <c r="C361" s="207"/>
      <c r="D361" s="197" t="s">
        <v>147</v>
      </c>
      <c r="E361" s="208" t="s">
        <v>19</v>
      </c>
      <c r="F361" s="209" t="s">
        <v>480</v>
      </c>
      <c r="G361" s="207"/>
      <c r="H361" s="210">
        <v>15.72</v>
      </c>
      <c r="I361" s="211"/>
      <c r="J361" s="207"/>
      <c r="K361" s="207"/>
      <c r="L361" s="212"/>
      <c r="M361" s="213"/>
      <c r="N361" s="214"/>
      <c r="O361" s="214"/>
      <c r="P361" s="214"/>
      <c r="Q361" s="214"/>
      <c r="R361" s="214"/>
      <c r="S361" s="214"/>
      <c r="T361" s="215"/>
      <c r="AT361" s="216" t="s">
        <v>147</v>
      </c>
      <c r="AU361" s="216" t="s">
        <v>143</v>
      </c>
      <c r="AV361" s="14" t="s">
        <v>82</v>
      </c>
      <c r="AW361" s="14" t="s">
        <v>33</v>
      </c>
      <c r="AX361" s="14" t="s">
        <v>72</v>
      </c>
      <c r="AY361" s="216" t="s">
        <v>132</v>
      </c>
    </row>
    <row r="362" spans="1:65" s="14" customFormat="1" ht="11.25">
      <c r="B362" s="206"/>
      <c r="C362" s="207"/>
      <c r="D362" s="197" t="s">
        <v>147</v>
      </c>
      <c r="E362" s="208" t="s">
        <v>19</v>
      </c>
      <c r="F362" s="209" t="s">
        <v>481</v>
      </c>
      <c r="G362" s="207"/>
      <c r="H362" s="210">
        <v>1.96</v>
      </c>
      <c r="I362" s="211"/>
      <c r="J362" s="207"/>
      <c r="K362" s="207"/>
      <c r="L362" s="212"/>
      <c r="M362" s="213"/>
      <c r="N362" s="214"/>
      <c r="O362" s="214"/>
      <c r="P362" s="214"/>
      <c r="Q362" s="214"/>
      <c r="R362" s="214"/>
      <c r="S362" s="214"/>
      <c r="T362" s="215"/>
      <c r="AT362" s="216" t="s">
        <v>147</v>
      </c>
      <c r="AU362" s="216" t="s">
        <v>143</v>
      </c>
      <c r="AV362" s="14" t="s">
        <v>82</v>
      </c>
      <c r="AW362" s="14" t="s">
        <v>33</v>
      </c>
      <c r="AX362" s="14" t="s">
        <v>72</v>
      </c>
      <c r="AY362" s="216" t="s">
        <v>132</v>
      </c>
    </row>
    <row r="363" spans="1:65" s="15" customFormat="1" ht="11.25">
      <c r="B363" s="217"/>
      <c r="C363" s="218"/>
      <c r="D363" s="197" t="s">
        <v>147</v>
      </c>
      <c r="E363" s="219" t="s">
        <v>19</v>
      </c>
      <c r="F363" s="220" t="s">
        <v>150</v>
      </c>
      <c r="G363" s="218"/>
      <c r="H363" s="221">
        <v>44.34</v>
      </c>
      <c r="I363" s="222"/>
      <c r="J363" s="218"/>
      <c r="K363" s="218"/>
      <c r="L363" s="223"/>
      <c r="M363" s="224"/>
      <c r="N363" s="225"/>
      <c r="O363" s="225"/>
      <c r="P363" s="225"/>
      <c r="Q363" s="225"/>
      <c r="R363" s="225"/>
      <c r="S363" s="225"/>
      <c r="T363" s="226"/>
      <c r="AT363" s="227" t="s">
        <v>147</v>
      </c>
      <c r="AU363" s="227" t="s">
        <v>143</v>
      </c>
      <c r="AV363" s="15" t="s">
        <v>143</v>
      </c>
      <c r="AW363" s="15" t="s">
        <v>33</v>
      </c>
      <c r="AX363" s="15" t="s">
        <v>80</v>
      </c>
      <c r="AY363" s="227" t="s">
        <v>132</v>
      </c>
    </row>
    <row r="364" spans="1:65" s="2" customFormat="1" ht="24.2" customHeight="1">
      <c r="A364" s="38"/>
      <c r="B364" s="39"/>
      <c r="C364" s="177" t="s">
        <v>482</v>
      </c>
      <c r="D364" s="177" t="s">
        <v>137</v>
      </c>
      <c r="E364" s="178" t="s">
        <v>483</v>
      </c>
      <c r="F364" s="179" t="s">
        <v>484</v>
      </c>
      <c r="G364" s="180" t="s">
        <v>169</v>
      </c>
      <c r="H364" s="181">
        <v>127.2</v>
      </c>
      <c r="I364" s="182"/>
      <c r="J364" s="183">
        <f>ROUND(I364*H364,2)</f>
        <v>0</v>
      </c>
      <c r="K364" s="179" t="s">
        <v>141</v>
      </c>
      <c r="L364" s="43"/>
      <c r="M364" s="184" t="s">
        <v>19</v>
      </c>
      <c r="N364" s="185" t="s">
        <v>43</v>
      </c>
      <c r="O364" s="68"/>
      <c r="P364" s="186">
        <f>O364*H364</f>
        <v>0</v>
      </c>
      <c r="Q364" s="186">
        <v>1.15E-3</v>
      </c>
      <c r="R364" s="186">
        <f>Q364*H364</f>
        <v>0.14627999999999999</v>
      </c>
      <c r="S364" s="186">
        <v>0</v>
      </c>
      <c r="T364" s="187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188" t="s">
        <v>239</v>
      </c>
      <c r="AT364" s="188" t="s">
        <v>137</v>
      </c>
      <c r="AU364" s="188" t="s">
        <v>143</v>
      </c>
      <c r="AY364" s="21" t="s">
        <v>132</v>
      </c>
      <c r="BE364" s="189">
        <f>IF(N364="základní",J364,0)</f>
        <v>0</v>
      </c>
      <c r="BF364" s="189">
        <f>IF(N364="snížená",J364,0)</f>
        <v>0</v>
      </c>
      <c r="BG364" s="189">
        <f>IF(N364="zákl. přenesená",J364,0)</f>
        <v>0</v>
      </c>
      <c r="BH364" s="189">
        <f>IF(N364="sníž. přenesená",J364,0)</f>
        <v>0</v>
      </c>
      <c r="BI364" s="189">
        <f>IF(N364="nulová",J364,0)</f>
        <v>0</v>
      </c>
      <c r="BJ364" s="21" t="s">
        <v>80</v>
      </c>
      <c r="BK364" s="189">
        <f>ROUND(I364*H364,2)</f>
        <v>0</v>
      </c>
      <c r="BL364" s="21" t="s">
        <v>239</v>
      </c>
      <c r="BM364" s="188" t="s">
        <v>485</v>
      </c>
    </row>
    <row r="365" spans="1:65" s="2" customFormat="1" ht="11.25">
      <c r="A365" s="38"/>
      <c r="B365" s="39"/>
      <c r="C365" s="40"/>
      <c r="D365" s="190" t="s">
        <v>145</v>
      </c>
      <c r="E365" s="40"/>
      <c r="F365" s="191" t="s">
        <v>486</v>
      </c>
      <c r="G365" s="40"/>
      <c r="H365" s="40"/>
      <c r="I365" s="192"/>
      <c r="J365" s="40"/>
      <c r="K365" s="40"/>
      <c r="L365" s="43"/>
      <c r="M365" s="193"/>
      <c r="N365" s="194"/>
      <c r="O365" s="68"/>
      <c r="P365" s="68"/>
      <c r="Q365" s="68"/>
      <c r="R365" s="68"/>
      <c r="S365" s="68"/>
      <c r="T365" s="69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21" t="s">
        <v>145</v>
      </c>
      <c r="AU365" s="21" t="s">
        <v>143</v>
      </c>
    </row>
    <row r="366" spans="1:65" s="13" customFormat="1" ht="11.25">
      <c r="B366" s="195"/>
      <c r="C366" s="196"/>
      <c r="D366" s="197" t="s">
        <v>147</v>
      </c>
      <c r="E366" s="198" t="s">
        <v>19</v>
      </c>
      <c r="F366" s="199" t="s">
        <v>487</v>
      </c>
      <c r="G366" s="196"/>
      <c r="H366" s="198" t="s">
        <v>19</v>
      </c>
      <c r="I366" s="200"/>
      <c r="J366" s="196"/>
      <c r="K366" s="196"/>
      <c r="L366" s="201"/>
      <c r="M366" s="202"/>
      <c r="N366" s="203"/>
      <c r="O366" s="203"/>
      <c r="P366" s="203"/>
      <c r="Q366" s="203"/>
      <c r="R366" s="203"/>
      <c r="S366" s="203"/>
      <c r="T366" s="204"/>
      <c r="AT366" s="205" t="s">
        <v>147</v>
      </c>
      <c r="AU366" s="205" t="s">
        <v>143</v>
      </c>
      <c r="AV366" s="13" t="s">
        <v>80</v>
      </c>
      <c r="AW366" s="13" t="s">
        <v>33</v>
      </c>
      <c r="AX366" s="13" t="s">
        <v>72</v>
      </c>
      <c r="AY366" s="205" t="s">
        <v>132</v>
      </c>
    </row>
    <row r="367" spans="1:65" s="14" customFormat="1" ht="11.25">
      <c r="B367" s="206"/>
      <c r="C367" s="207"/>
      <c r="D367" s="197" t="s">
        <v>147</v>
      </c>
      <c r="E367" s="208" t="s">
        <v>19</v>
      </c>
      <c r="F367" s="209" t="s">
        <v>488</v>
      </c>
      <c r="G367" s="207"/>
      <c r="H367" s="210">
        <v>74.2</v>
      </c>
      <c r="I367" s="211"/>
      <c r="J367" s="207"/>
      <c r="K367" s="207"/>
      <c r="L367" s="212"/>
      <c r="M367" s="213"/>
      <c r="N367" s="214"/>
      <c r="O367" s="214"/>
      <c r="P367" s="214"/>
      <c r="Q367" s="214"/>
      <c r="R367" s="214"/>
      <c r="S367" s="214"/>
      <c r="T367" s="215"/>
      <c r="AT367" s="216" t="s">
        <v>147</v>
      </c>
      <c r="AU367" s="216" t="s">
        <v>143</v>
      </c>
      <c r="AV367" s="14" t="s">
        <v>82</v>
      </c>
      <c r="AW367" s="14" t="s">
        <v>33</v>
      </c>
      <c r="AX367" s="14" t="s">
        <v>72</v>
      </c>
      <c r="AY367" s="216" t="s">
        <v>132</v>
      </c>
    </row>
    <row r="368" spans="1:65" s="14" customFormat="1" ht="11.25">
      <c r="B368" s="206"/>
      <c r="C368" s="207"/>
      <c r="D368" s="197" t="s">
        <v>147</v>
      </c>
      <c r="E368" s="208" t="s">
        <v>19</v>
      </c>
      <c r="F368" s="209" t="s">
        <v>302</v>
      </c>
      <c r="G368" s="207"/>
      <c r="H368" s="210">
        <v>19.600000000000001</v>
      </c>
      <c r="I368" s="211"/>
      <c r="J368" s="207"/>
      <c r="K368" s="207"/>
      <c r="L368" s="212"/>
      <c r="M368" s="213"/>
      <c r="N368" s="214"/>
      <c r="O368" s="214"/>
      <c r="P368" s="214"/>
      <c r="Q368" s="214"/>
      <c r="R368" s="214"/>
      <c r="S368" s="214"/>
      <c r="T368" s="215"/>
      <c r="AT368" s="216" t="s">
        <v>147</v>
      </c>
      <c r="AU368" s="216" t="s">
        <v>143</v>
      </c>
      <c r="AV368" s="14" t="s">
        <v>82</v>
      </c>
      <c r="AW368" s="14" t="s">
        <v>33</v>
      </c>
      <c r="AX368" s="14" t="s">
        <v>72</v>
      </c>
      <c r="AY368" s="216" t="s">
        <v>132</v>
      </c>
    </row>
    <row r="369" spans="1:65" s="14" customFormat="1" ht="11.25">
      <c r="B369" s="206"/>
      <c r="C369" s="207"/>
      <c r="D369" s="197" t="s">
        <v>147</v>
      </c>
      <c r="E369" s="208" t="s">
        <v>19</v>
      </c>
      <c r="F369" s="209" t="s">
        <v>489</v>
      </c>
      <c r="G369" s="207"/>
      <c r="H369" s="210">
        <v>24</v>
      </c>
      <c r="I369" s="211"/>
      <c r="J369" s="207"/>
      <c r="K369" s="207"/>
      <c r="L369" s="212"/>
      <c r="M369" s="213"/>
      <c r="N369" s="214"/>
      <c r="O369" s="214"/>
      <c r="P369" s="214"/>
      <c r="Q369" s="214"/>
      <c r="R369" s="214"/>
      <c r="S369" s="214"/>
      <c r="T369" s="215"/>
      <c r="AT369" s="216" t="s">
        <v>147</v>
      </c>
      <c r="AU369" s="216" t="s">
        <v>143</v>
      </c>
      <c r="AV369" s="14" t="s">
        <v>82</v>
      </c>
      <c r="AW369" s="14" t="s">
        <v>33</v>
      </c>
      <c r="AX369" s="14" t="s">
        <v>72</v>
      </c>
      <c r="AY369" s="216" t="s">
        <v>132</v>
      </c>
    </row>
    <row r="370" spans="1:65" s="14" customFormat="1" ht="11.25">
      <c r="B370" s="206"/>
      <c r="C370" s="207"/>
      <c r="D370" s="197" t="s">
        <v>147</v>
      </c>
      <c r="E370" s="208" t="s">
        <v>19</v>
      </c>
      <c r="F370" s="209" t="s">
        <v>490</v>
      </c>
      <c r="G370" s="207"/>
      <c r="H370" s="210">
        <v>6.2</v>
      </c>
      <c r="I370" s="211"/>
      <c r="J370" s="207"/>
      <c r="K370" s="207"/>
      <c r="L370" s="212"/>
      <c r="M370" s="213"/>
      <c r="N370" s="214"/>
      <c r="O370" s="214"/>
      <c r="P370" s="214"/>
      <c r="Q370" s="214"/>
      <c r="R370" s="214"/>
      <c r="S370" s="214"/>
      <c r="T370" s="215"/>
      <c r="AT370" s="216" t="s">
        <v>147</v>
      </c>
      <c r="AU370" s="216" t="s">
        <v>143</v>
      </c>
      <c r="AV370" s="14" t="s">
        <v>82</v>
      </c>
      <c r="AW370" s="14" t="s">
        <v>33</v>
      </c>
      <c r="AX370" s="14" t="s">
        <v>72</v>
      </c>
      <c r="AY370" s="216" t="s">
        <v>132</v>
      </c>
    </row>
    <row r="371" spans="1:65" s="14" customFormat="1" ht="11.25">
      <c r="B371" s="206"/>
      <c r="C371" s="207"/>
      <c r="D371" s="197" t="s">
        <v>147</v>
      </c>
      <c r="E371" s="208" t="s">
        <v>19</v>
      </c>
      <c r="F371" s="209" t="s">
        <v>491</v>
      </c>
      <c r="G371" s="207"/>
      <c r="H371" s="210">
        <v>3.2</v>
      </c>
      <c r="I371" s="211"/>
      <c r="J371" s="207"/>
      <c r="K371" s="207"/>
      <c r="L371" s="212"/>
      <c r="M371" s="213"/>
      <c r="N371" s="214"/>
      <c r="O371" s="214"/>
      <c r="P371" s="214"/>
      <c r="Q371" s="214"/>
      <c r="R371" s="214"/>
      <c r="S371" s="214"/>
      <c r="T371" s="215"/>
      <c r="AT371" s="216" t="s">
        <v>147</v>
      </c>
      <c r="AU371" s="216" t="s">
        <v>143</v>
      </c>
      <c r="AV371" s="14" t="s">
        <v>82</v>
      </c>
      <c r="AW371" s="14" t="s">
        <v>33</v>
      </c>
      <c r="AX371" s="14" t="s">
        <v>72</v>
      </c>
      <c r="AY371" s="216" t="s">
        <v>132</v>
      </c>
    </row>
    <row r="372" spans="1:65" s="15" customFormat="1" ht="11.25">
      <c r="B372" s="217"/>
      <c r="C372" s="218"/>
      <c r="D372" s="197" t="s">
        <v>147</v>
      </c>
      <c r="E372" s="219" t="s">
        <v>19</v>
      </c>
      <c r="F372" s="220" t="s">
        <v>150</v>
      </c>
      <c r="G372" s="218"/>
      <c r="H372" s="221">
        <v>127.2</v>
      </c>
      <c r="I372" s="222"/>
      <c r="J372" s="218"/>
      <c r="K372" s="218"/>
      <c r="L372" s="223"/>
      <c r="M372" s="224"/>
      <c r="N372" s="225"/>
      <c r="O372" s="225"/>
      <c r="P372" s="225"/>
      <c r="Q372" s="225"/>
      <c r="R372" s="225"/>
      <c r="S372" s="225"/>
      <c r="T372" s="226"/>
      <c r="AT372" s="227" t="s">
        <v>147</v>
      </c>
      <c r="AU372" s="227" t="s">
        <v>143</v>
      </c>
      <c r="AV372" s="15" t="s">
        <v>143</v>
      </c>
      <c r="AW372" s="15" t="s">
        <v>33</v>
      </c>
      <c r="AX372" s="15" t="s">
        <v>80</v>
      </c>
      <c r="AY372" s="227" t="s">
        <v>132</v>
      </c>
    </row>
    <row r="373" spans="1:65" s="2" customFormat="1" ht="24.2" customHeight="1">
      <c r="A373" s="38"/>
      <c r="B373" s="39"/>
      <c r="C373" s="177" t="s">
        <v>492</v>
      </c>
      <c r="D373" s="177" t="s">
        <v>137</v>
      </c>
      <c r="E373" s="178" t="s">
        <v>493</v>
      </c>
      <c r="F373" s="179" t="s">
        <v>494</v>
      </c>
      <c r="G373" s="180" t="s">
        <v>169</v>
      </c>
      <c r="H373" s="181">
        <v>139.4</v>
      </c>
      <c r="I373" s="182"/>
      <c r="J373" s="183">
        <f>ROUND(I373*H373,2)</f>
        <v>0</v>
      </c>
      <c r="K373" s="179" t="s">
        <v>141</v>
      </c>
      <c r="L373" s="43"/>
      <c r="M373" s="184" t="s">
        <v>19</v>
      </c>
      <c r="N373" s="185" t="s">
        <v>43</v>
      </c>
      <c r="O373" s="68"/>
      <c r="P373" s="186">
        <f>O373*H373</f>
        <v>0</v>
      </c>
      <c r="Q373" s="186">
        <v>6.3000000000000003E-4</v>
      </c>
      <c r="R373" s="186">
        <f>Q373*H373</f>
        <v>8.7822000000000011E-2</v>
      </c>
      <c r="S373" s="186">
        <v>0</v>
      </c>
      <c r="T373" s="187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188" t="s">
        <v>239</v>
      </c>
      <c r="AT373" s="188" t="s">
        <v>137</v>
      </c>
      <c r="AU373" s="188" t="s">
        <v>143</v>
      </c>
      <c r="AY373" s="21" t="s">
        <v>132</v>
      </c>
      <c r="BE373" s="189">
        <f>IF(N373="základní",J373,0)</f>
        <v>0</v>
      </c>
      <c r="BF373" s="189">
        <f>IF(N373="snížená",J373,0)</f>
        <v>0</v>
      </c>
      <c r="BG373" s="189">
        <f>IF(N373="zákl. přenesená",J373,0)</f>
        <v>0</v>
      </c>
      <c r="BH373" s="189">
        <f>IF(N373="sníž. přenesená",J373,0)</f>
        <v>0</v>
      </c>
      <c r="BI373" s="189">
        <f>IF(N373="nulová",J373,0)</f>
        <v>0</v>
      </c>
      <c r="BJ373" s="21" t="s">
        <v>80</v>
      </c>
      <c r="BK373" s="189">
        <f>ROUND(I373*H373,2)</f>
        <v>0</v>
      </c>
      <c r="BL373" s="21" t="s">
        <v>239</v>
      </c>
      <c r="BM373" s="188" t="s">
        <v>495</v>
      </c>
    </row>
    <row r="374" spans="1:65" s="2" customFormat="1" ht="11.25">
      <c r="A374" s="38"/>
      <c r="B374" s="39"/>
      <c r="C374" s="40"/>
      <c r="D374" s="190" t="s">
        <v>145</v>
      </c>
      <c r="E374" s="40"/>
      <c r="F374" s="191" t="s">
        <v>496</v>
      </c>
      <c r="G374" s="40"/>
      <c r="H374" s="40"/>
      <c r="I374" s="192"/>
      <c r="J374" s="40"/>
      <c r="K374" s="40"/>
      <c r="L374" s="43"/>
      <c r="M374" s="193"/>
      <c r="N374" s="194"/>
      <c r="O374" s="68"/>
      <c r="P374" s="68"/>
      <c r="Q374" s="68"/>
      <c r="R374" s="68"/>
      <c r="S374" s="68"/>
      <c r="T374" s="69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21" t="s">
        <v>145</v>
      </c>
      <c r="AU374" s="21" t="s">
        <v>143</v>
      </c>
    </row>
    <row r="375" spans="1:65" s="13" customFormat="1" ht="11.25">
      <c r="B375" s="195"/>
      <c r="C375" s="196"/>
      <c r="D375" s="197" t="s">
        <v>147</v>
      </c>
      <c r="E375" s="198" t="s">
        <v>19</v>
      </c>
      <c r="F375" s="199" t="s">
        <v>497</v>
      </c>
      <c r="G375" s="196"/>
      <c r="H375" s="198" t="s">
        <v>19</v>
      </c>
      <c r="I375" s="200"/>
      <c r="J375" s="196"/>
      <c r="K375" s="196"/>
      <c r="L375" s="201"/>
      <c r="M375" s="202"/>
      <c r="N375" s="203"/>
      <c r="O375" s="203"/>
      <c r="P375" s="203"/>
      <c r="Q375" s="203"/>
      <c r="R375" s="203"/>
      <c r="S375" s="203"/>
      <c r="T375" s="204"/>
      <c r="AT375" s="205" t="s">
        <v>147</v>
      </c>
      <c r="AU375" s="205" t="s">
        <v>143</v>
      </c>
      <c r="AV375" s="13" t="s">
        <v>80</v>
      </c>
      <c r="AW375" s="13" t="s">
        <v>33</v>
      </c>
      <c r="AX375" s="13" t="s">
        <v>72</v>
      </c>
      <c r="AY375" s="205" t="s">
        <v>132</v>
      </c>
    </row>
    <row r="376" spans="1:65" s="14" customFormat="1" ht="11.25">
      <c r="B376" s="206"/>
      <c r="C376" s="207"/>
      <c r="D376" s="197" t="s">
        <v>147</v>
      </c>
      <c r="E376" s="208" t="s">
        <v>19</v>
      </c>
      <c r="F376" s="209" t="s">
        <v>488</v>
      </c>
      <c r="G376" s="207"/>
      <c r="H376" s="210">
        <v>74.2</v>
      </c>
      <c r="I376" s="211"/>
      <c r="J376" s="207"/>
      <c r="K376" s="207"/>
      <c r="L376" s="212"/>
      <c r="M376" s="213"/>
      <c r="N376" s="214"/>
      <c r="O376" s="214"/>
      <c r="P376" s="214"/>
      <c r="Q376" s="214"/>
      <c r="R376" s="214"/>
      <c r="S376" s="214"/>
      <c r="T376" s="215"/>
      <c r="AT376" s="216" t="s">
        <v>147</v>
      </c>
      <c r="AU376" s="216" t="s">
        <v>143</v>
      </c>
      <c r="AV376" s="14" t="s">
        <v>82</v>
      </c>
      <c r="AW376" s="14" t="s">
        <v>33</v>
      </c>
      <c r="AX376" s="14" t="s">
        <v>72</v>
      </c>
      <c r="AY376" s="216" t="s">
        <v>132</v>
      </c>
    </row>
    <row r="377" spans="1:65" s="14" customFormat="1" ht="11.25">
      <c r="B377" s="206"/>
      <c r="C377" s="207"/>
      <c r="D377" s="197" t="s">
        <v>147</v>
      </c>
      <c r="E377" s="208" t="s">
        <v>19</v>
      </c>
      <c r="F377" s="209" t="s">
        <v>498</v>
      </c>
      <c r="G377" s="207"/>
      <c r="H377" s="210">
        <v>46</v>
      </c>
      <c r="I377" s="211"/>
      <c r="J377" s="207"/>
      <c r="K377" s="207"/>
      <c r="L377" s="212"/>
      <c r="M377" s="213"/>
      <c r="N377" s="214"/>
      <c r="O377" s="214"/>
      <c r="P377" s="214"/>
      <c r="Q377" s="214"/>
      <c r="R377" s="214"/>
      <c r="S377" s="214"/>
      <c r="T377" s="215"/>
      <c r="AT377" s="216" t="s">
        <v>147</v>
      </c>
      <c r="AU377" s="216" t="s">
        <v>143</v>
      </c>
      <c r="AV377" s="14" t="s">
        <v>82</v>
      </c>
      <c r="AW377" s="14" t="s">
        <v>33</v>
      </c>
      <c r="AX377" s="14" t="s">
        <v>72</v>
      </c>
      <c r="AY377" s="216" t="s">
        <v>132</v>
      </c>
    </row>
    <row r="378" spans="1:65" s="14" customFormat="1" ht="11.25">
      <c r="B378" s="206"/>
      <c r="C378" s="207"/>
      <c r="D378" s="197" t="s">
        <v>147</v>
      </c>
      <c r="E378" s="208" t="s">
        <v>19</v>
      </c>
      <c r="F378" s="209" t="s">
        <v>499</v>
      </c>
      <c r="G378" s="207"/>
      <c r="H378" s="210">
        <v>11.6</v>
      </c>
      <c r="I378" s="211"/>
      <c r="J378" s="207"/>
      <c r="K378" s="207"/>
      <c r="L378" s="212"/>
      <c r="M378" s="213"/>
      <c r="N378" s="214"/>
      <c r="O378" s="214"/>
      <c r="P378" s="214"/>
      <c r="Q378" s="214"/>
      <c r="R378" s="214"/>
      <c r="S378" s="214"/>
      <c r="T378" s="215"/>
      <c r="AT378" s="216" t="s">
        <v>147</v>
      </c>
      <c r="AU378" s="216" t="s">
        <v>143</v>
      </c>
      <c r="AV378" s="14" t="s">
        <v>82</v>
      </c>
      <c r="AW378" s="14" t="s">
        <v>33</v>
      </c>
      <c r="AX378" s="14" t="s">
        <v>72</v>
      </c>
      <c r="AY378" s="216" t="s">
        <v>132</v>
      </c>
    </row>
    <row r="379" spans="1:65" s="14" customFormat="1" ht="11.25">
      <c r="B379" s="206"/>
      <c r="C379" s="207"/>
      <c r="D379" s="197" t="s">
        <v>147</v>
      </c>
      <c r="E379" s="208" t="s">
        <v>19</v>
      </c>
      <c r="F379" s="209" t="s">
        <v>500</v>
      </c>
      <c r="G379" s="207"/>
      <c r="H379" s="210">
        <v>7.6</v>
      </c>
      <c r="I379" s="211"/>
      <c r="J379" s="207"/>
      <c r="K379" s="207"/>
      <c r="L379" s="212"/>
      <c r="M379" s="213"/>
      <c r="N379" s="214"/>
      <c r="O379" s="214"/>
      <c r="P379" s="214"/>
      <c r="Q379" s="214"/>
      <c r="R379" s="214"/>
      <c r="S379" s="214"/>
      <c r="T379" s="215"/>
      <c r="AT379" s="216" t="s">
        <v>147</v>
      </c>
      <c r="AU379" s="216" t="s">
        <v>143</v>
      </c>
      <c r="AV379" s="14" t="s">
        <v>82</v>
      </c>
      <c r="AW379" s="14" t="s">
        <v>33</v>
      </c>
      <c r="AX379" s="14" t="s">
        <v>72</v>
      </c>
      <c r="AY379" s="216" t="s">
        <v>132</v>
      </c>
    </row>
    <row r="380" spans="1:65" s="15" customFormat="1" ht="11.25">
      <c r="B380" s="217"/>
      <c r="C380" s="218"/>
      <c r="D380" s="197" t="s">
        <v>147</v>
      </c>
      <c r="E380" s="219" t="s">
        <v>19</v>
      </c>
      <c r="F380" s="220" t="s">
        <v>150</v>
      </c>
      <c r="G380" s="218"/>
      <c r="H380" s="221">
        <v>139.4</v>
      </c>
      <c r="I380" s="222"/>
      <c r="J380" s="218"/>
      <c r="K380" s="218"/>
      <c r="L380" s="223"/>
      <c r="M380" s="224"/>
      <c r="N380" s="225"/>
      <c r="O380" s="225"/>
      <c r="P380" s="225"/>
      <c r="Q380" s="225"/>
      <c r="R380" s="225"/>
      <c r="S380" s="225"/>
      <c r="T380" s="226"/>
      <c r="AT380" s="227" t="s">
        <v>147</v>
      </c>
      <c r="AU380" s="227" t="s">
        <v>143</v>
      </c>
      <c r="AV380" s="15" t="s">
        <v>143</v>
      </c>
      <c r="AW380" s="15" t="s">
        <v>33</v>
      </c>
      <c r="AX380" s="15" t="s">
        <v>80</v>
      </c>
      <c r="AY380" s="227" t="s">
        <v>132</v>
      </c>
    </row>
    <row r="381" spans="1:65" s="2" customFormat="1" ht="24.2" customHeight="1">
      <c r="A381" s="38"/>
      <c r="B381" s="39"/>
      <c r="C381" s="177" t="s">
        <v>501</v>
      </c>
      <c r="D381" s="177" t="s">
        <v>137</v>
      </c>
      <c r="E381" s="178" t="s">
        <v>502</v>
      </c>
      <c r="F381" s="179" t="s">
        <v>503</v>
      </c>
      <c r="G381" s="180" t="s">
        <v>140</v>
      </c>
      <c r="H381" s="181">
        <v>39.299999999999997</v>
      </c>
      <c r="I381" s="182"/>
      <c r="J381" s="183">
        <f>ROUND(I381*H381,2)</f>
        <v>0</v>
      </c>
      <c r="K381" s="179" t="s">
        <v>141</v>
      </c>
      <c r="L381" s="43"/>
      <c r="M381" s="184" t="s">
        <v>19</v>
      </c>
      <c r="N381" s="185" t="s">
        <v>43</v>
      </c>
      <c r="O381" s="68"/>
      <c r="P381" s="186">
        <f>O381*H381</f>
        <v>0</v>
      </c>
      <c r="Q381" s="186">
        <v>1.0869999999999999E-2</v>
      </c>
      <c r="R381" s="186">
        <f>Q381*H381</f>
        <v>0.42719099999999993</v>
      </c>
      <c r="S381" s="186">
        <v>0</v>
      </c>
      <c r="T381" s="187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188" t="s">
        <v>239</v>
      </c>
      <c r="AT381" s="188" t="s">
        <v>137</v>
      </c>
      <c r="AU381" s="188" t="s">
        <v>143</v>
      </c>
      <c r="AY381" s="21" t="s">
        <v>132</v>
      </c>
      <c r="BE381" s="189">
        <f>IF(N381="základní",J381,0)</f>
        <v>0</v>
      </c>
      <c r="BF381" s="189">
        <f>IF(N381="snížená",J381,0)</f>
        <v>0</v>
      </c>
      <c r="BG381" s="189">
        <f>IF(N381="zákl. přenesená",J381,0)</f>
        <v>0</v>
      </c>
      <c r="BH381" s="189">
        <f>IF(N381="sníž. přenesená",J381,0)</f>
        <v>0</v>
      </c>
      <c r="BI381" s="189">
        <f>IF(N381="nulová",J381,0)</f>
        <v>0</v>
      </c>
      <c r="BJ381" s="21" t="s">
        <v>80</v>
      </c>
      <c r="BK381" s="189">
        <f>ROUND(I381*H381,2)</f>
        <v>0</v>
      </c>
      <c r="BL381" s="21" t="s">
        <v>239</v>
      </c>
      <c r="BM381" s="188" t="s">
        <v>504</v>
      </c>
    </row>
    <row r="382" spans="1:65" s="2" customFormat="1" ht="11.25">
      <c r="A382" s="38"/>
      <c r="B382" s="39"/>
      <c r="C382" s="40"/>
      <c r="D382" s="190" t="s">
        <v>145</v>
      </c>
      <c r="E382" s="40"/>
      <c r="F382" s="191" t="s">
        <v>505</v>
      </c>
      <c r="G382" s="40"/>
      <c r="H382" s="40"/>
      <c r="I382" s="192"/>
      <c r="J382" s="40"/>
      <c r="K382" s="40"/>
      <c r="L382" s="43"/>
      <c r="M382" s="193"/>
      <c r="N382" s="194"/>
      <c r="O382" s="68"/>
      <c r="P382" s="68"/>
      <c r="Q382" s="68"/>
      <c r="R382" s="68"/>
      <c r="S382" s="68"/>
      <c r="T382" s="69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21" t="s">
        <v>145</v>
      </c>
      <c r="AU382" s="21" t="s">
        <v>143</v>
      </c>
    </row>
    <row r="383" spans="1:65" s="14" customFormat="1" ht="11.25">
      <c r="B383" s="206"/>
      <c r="C383" s="207"/>
      <c r="D383" s="197" t="s">
        <v>147</v>
      </c>
      <c r="E383" s="208" t="s">
        <v>19</v>
      </c>
      <c r="F383" s="209" t="s">
        <v>506</v>
      </c>
      <c r="G383" s="207"/>
      <c r="H383" s="210">
        <v>39.299999999999997</v>
      </c>
      <c r="I383" s="211"/>
      <c r="J383" s="207"/>
      <c r="K383" s="207"/>
      <c r="L383" s="212"/>
      <c r="M383" s="213"/>
      <c r="N383" s="214"/>
      <c r="O383" s="214"/>
      <c r="P383" s="214"/>
      <c r="Q383" s="214"/>
      <c r="R383" s="214"/>
      <c r="S383" s="214"/>
      <c r="T383" s="215"/>
      <c r="AT383" s="216" t="s">
        <v>147</v>
      </c>
      <c r="AU383" s="216" t="s">
        <v>143</v>
      </c>
      <c r="AV383" s="14" t="s">
        <v>82</v>
      </c>
      <c r="AW383" s="14" t="s">
        <v>33</v>
      </c>
      <c r="AX383" s="14" t="s">
        <v>72</v>
      </c>
      <c r="AY383" s="216" t="s">
        <v>132</v>
      </c>
    </row>
    <row r="384" spans="1:65" s="15" customFormat="1" ht="11.25">
      <c r="B384" s="217"/>
      <c r="C384" s="218"/>
      <c r="D384" s="197" t="s">
        <v>147</v>
      </c>
      <c r="E384" s="219" t="s">
        <v>19</v>
      </c>
      <c r="F384" s="220" t="s">
        <v>150</v>
      </c>
      <c r="G384" s="218"/>
      <c r="H384" s="221">
        <v>39.299999999999997</v>
      </c>
      <c r="I384" s="222"/>
      <c r="J384" s="218"/>
      <c r="K384" s="218"/>
      <c r="L384" s="223"/>
      <c r="M384" s="224"/>
      <c r="N384" s="225"/>
      <c r="O384" s="225"/>
      <c r="P384" s="225"/>
      <c r="Q384" s="225"/>
      <c r="R384" s="225"/>
      <c r="S384" s="225"/>
      <c r="T384" s="226"/>
      <c r="AT384" s="227" t="s">
        <v>147</v>
      </c>
      <c r="AU384" s="227" t="s">
        <v>143</v>
      </c>
      <c r="AV384" s="15" t="s">
        <v>143</v>
      </c>
      <c r="AW384" s="15" t="s">
        <v>33</v>
      </c>
      <c r="AX384" s="15" t="s">
        <v>80</v>
      </c>
      <c r="AY384" s="227" t="s">
        <v>132</v>
      </c>
    </row>
    <row r="385" spans="1:65" s="2" customFormat="1" ht="21.75" customHeight="1">
      <c r="A385" s="38"/>
      <c r="B385" s="39"/>
      <c r="C385" s="177" t="s">
        <v>507</v>
      </c>
      <c r="D385" s="177" t="s">
        <v>137</v>
      </c>
      <c r="E385" s="178" t="s">
        <v>508</v>
      </c>
      <c r="F385" s="179" t="s">
        <v>509</v>
      </c>
      <c r="G385" s="180" t="s">
        <v>169</v>
      </c>
      <c r="H385" s="181">
        <v>19.600000000000001</v>
      </c>
      <c r="I385" s="182"/>
      <c r="J385" s="183">
        <f>ROUND(I385*H385,2)</f>
        <v>0</v>
      </c>
      <c r="K385" s="179" t="s">
        <v>141</v>
      </c>
      <c r="L385" s="43"/>
      <c r="M385" s="184" t="s">
        <v>19</v>
      </c>
      <c r="N385" s="185" t="s">
        <v>43</v>
      </c>
      <c r="O385" s="68"/>
      <c r="P385" s="186">
        <f>O385*H385</f>
        <v>0</v>
      </c>
      <c r="Q385" s="186">
        <v>4.0000000000000002E-4</v>
      </c>
      <c r="R385" s="186">
        <f>Q385*H385</f>
        <v>7.8400000000000015E-3</v>
      </c>
      <c r="S385" s="186">
        <v>0</v>
      </c>
      <c r="T385" s="187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188" t="s">
        <v>239</v>
      </c>
      <c r="AT385" s="188" t="s">
        <v>137</v>
      </c>
      <c r="AU385" s="188" t="s">
        <v>143</v>
      </c>
      <c r="AY385" s="21" t="s">
        <v>132</v>
      </c>
      <c r="BE385" s="189">
        <f>IF(N385="základní",J385,0)</f>
        <v>0</v>
      </c>
      <c r="BF385" s="189">
        <f>IF(N385="snížená",J385,0)</f>
        <v>0</v>
      </c>
      <c r="BG385" s="189">
        <f>IF(N385="zákl. přenesená",J385,0)</f>
        <v>0</v>
      </c>
      <c r="BH385" s="189">
        <f>IF(N385="sníž. přenesená",J385,0)</f>
        <v>0</v>
      </c>
      <c r="BI385" s="189">
        <f>IF(N385="nulová",J385,0)</f>
        <v>0</v>
      </c>
      <c r="BJ385" s="21" t="s">
        <v>80</v>
      </c>
      <c r="BK385" s="189">
        <f>ROUND(I385*H385,2)</f>
        <v>0</v>
      </c>
      <c r="BL385" s="21" t="s">
        <v>239</v>
      </c>
      <c r="BM385" s="188" t="s">
        <v>510</v>
      </c>
    </row>
    <row r="386" spans="1:65" s="2" customFormat="1" ht="11.25">
      <c r="A386" s="38"/>
      <c r="B386" s="39"/>
      <c r="C386" s="40"/>
      <c r="D386" s="190" t="s">
        <v>145</v>
      </c>
      <c r="E386" s="40"/>
      <c r="F386" s="191" t="s">
        <v>511</v>
      </c>
      <c r="G386" s="40"/>
      <c r="H386" s="40"/>
      <c r="I386" s="192"/>
      <c r="J386" s="40"/>
      <c r="K386" s="40"/>
      <c r="L386" s="43"/>
      <c r="M386" s="193"/>
      <c r="N386" s="194"/>
      <c r="O386" s="68"/>
      <c r="P386" s="68"/>
      <c r="Q386" s="68"/>
      <c r="R386" s="68"/>
      <c r="S386" s="68"/>
      <c r="T386" s="69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21" t="s">
        <v>145</v>
      </c>
      <c r="AU386" s="21" t="s">
        <v>143</v>
      </c>
    </row>
    <row r="387" spans="1:65" s="14" customFormat="1" ht="11.25">
      <c r="B387" s="206"/>
      <c r="C387" s="207"/>
      <c r="D387" s="197" t="s">
        <v>147</v>
      </c>
      <c r="E387" s="208" t="s">
        <v>19</v>
      </c>
      <c r="F387" s="209" t="s">
        <v>302</v>
      </c>
      <c r="G387" s="207"/>
      <c r="H387" s="210">
        <v>19.600000000000001</v>
      </c>
      <c r="I387" s="211"/>
      <c r="J387" s="207"/>
      <c r="K387" s="207"/>
      <c r="L387" s="212"/>
      <c r="M387" s="213"/>
      <c r="N387" s="214"/>
      <c r="O387" s="214"/>
      <c r="P387" s="214"/>
      <c r="Q387" s="214"/>
      <c r="R387" s="214"/>
      <c r="S387" s="214"/>
      <c r="T387" s="215"/>
      <c r="AT387" s="216" t="s">
        <v>147</v>
      </c>
      <c r="AU387" s="216" t="s">
        <v>143</v>
      </c>
      <c r="AV387" s="14" t="s">
        <v>82</v>
      </c>
      <c r="AW387" s="14" t="s">
        <v>33</v>
      </c>
      <c r="AX387" s="14" t="s">
        <v>72</v>
      </c>
      <c r="AY387" s="216" t="s">
        <v>132</v>
      </c>
    </row>
    <row r="388" spans="1:65" s="15" customFormat="1" ht="11.25">
      <c r="B388" s="217"/>
      <c r="C388" s="218"/>
      <c r="D388" s="197" t="s">
        <v>147</v>
      </c>
      <c r="E388" s="219" t="s">
        <v>19</v>
      </c>
      <c r="F388" s="220" t="s">
        <v>150</v>
      </c>
      <c r="G388" s="218"/>
      <c r="H388" s="221">
        <v>19.600000000000001</v>
      </c>
      <c r="I388" s="222"/>
      <c r="J388" s="218"/>
      <c r="K388" s="218"/>
      <c r="L388" s="223"/>
      <c r="M388" s="224"/>
      <c r="N388" s="225"/>
      <c r="O388" s="225"/>
      <c r="P388" s="225"/>
      <c r="Q388" s="225"/>
      <c r="R388" s="225"/>
      <c r="S388" s="225"/>
      <c r="T388" s="226"/>
      <c r="AT388" s="227" t="s">
        <v>147</v>
      </c>
      <c r="AU388" s="227" t="s">
        <v>143</v>
      </c>
      <c r="AV388" s="15" t="s">
        <v>143</v>
      </c>
      <c r="AW388" s="15" t="s">
        <v>33</v>
      </c>
      <c r="AX388" s="15" t="s">
        <v>80</v>
      </c>
      <c r="AY388" s="227" t="s">
        <v>132</v>
      </c>
    </row>
    <row r="389" spans="1:65" s="2" customFormat="1" ht="21.75" customHeight="1">
      <c r="A389" s="38"/>
      <c r="B389" s="39"/>
      <c r="C389" s="177" t="s">
        <v>512</v>
      </c>
      <c r="D389" s="177" t="s">
        <v>137</v>
      </c>
      <c r="E389" s="178" t="s">
        <v>513</v>
      </c>
      <c r="F389" s="179" t="s">
        <v>514</v>
      </c>
      <c r="G389" s="180" t="s">
        <v>140</v>
      </c>
      <c r="H389" s="181">
        <v>459.01</v>
      </c>
      <c r="I389" s="182"/>
      <c r="J389" s="183">
        <f>ROUND(I389*H389,2)</f>
        <v>0</v>
      </c>
      <c r="K389" s="179" t="s">
        <v>141</v>
      </c>
      <c r="L389" s="43"/>
      <c r="M389" s="184" t="s">
        <v>19</v>
      </c>
      <c r="N389" s="185" t="s">
        <v>43</v>
      </c>
      <c r="O389" s="68"/>
      <c r="P389" s="186">
        <f>O389*H389</f>
        <v>0</v>
      </c>
      <c r="Q389" s="186">
        <v>0</v>
      </c>
      <c r="R389" s="186">
        <f>Q389*H389</f>
        <v>0</v>
      </c>
      <c r="S389" s="186">
        <v>0</v>
      </c>
      <c r="T389" s="187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188" t="s">
        <v>239</v>
      </c>
      <c r="AT389" s="188" t="s">
        <v>137</v>
      </c>
      <c r="AU389" s="188" t="s">
        <v>143</v>
      </c>
      <c r="AY389" s="21" t="s">
        <v>132</v>
      </c>
      <c r="BE389" s="189">
        <f>IF(N389="základní",J389,0)</f>
        <v>0</v>
      </c>
      <c r="BF389" s="189">
        <f>IF(N389="snížená",J389,0)</f>
        <v>0</v>
      </c>
      <c r="BG389" s="189">
        <f>IF(N389="zákl. přenesená",J389,0)</f>
        <v>0</v>
      </c>
      <c r="BH389" s="189">
        <f>IF(N389="sníž. přenesená",J389,0)</f>
        <v>0</v>
      </c>
      <c r="BI389" s="189">
        <f>IF(N389="nulová",J389,0)</f>
        <v>0</v>
      </c>
      <c r="BJ389" s="21" t="s">
        <v>80</v>
      </c>
      <c r="BK389" s="189">
        <f>ROUND(I389*H389,2)</f>
        <v>0</v>
      </c>
      <c r="BL389" s="21" t="s">
        <v>239</v>
      </c>
      <c r="BM389" s="188" t="s">
        <v>515</v>
      </c>
    </row>
    <row r="390" spans="1:65" s="2" customFormat="1" ht="11.25">
      <c r="A390" s="38"/>
      <c r="B390" s="39"/>
      <c r="C390" s="40"/>
      <c r="D390" s="190" t="s">
        <v>145</v>
      </c>
      <c r="E390" s="40"/>
      <c r="F390" s="191" t="s">
        <v>516</v>
      </c>
      <c r="G390" s="40"/>
      <c r="H390" s="40"/>
      <c r="I390" s="192"/>
      <c r="J390" s="40"/>
      <c r="K390" s="40"/>
      <c r="L390" s="43"/>
      <c r="M390" s="193"/>
      <c r="N390" s="194"/>
      <c r="O390" s="68"/>
      <c r="P390" s="68"/>
      <c r="Q390" s="68"/>
      <c r="R390" s="68"/>
      <c r="S390" s="68"/>
      <c r="T390" s="69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21" t="s">
        <v>145</v>
      </c>
      <c r="AU390" s="21" t="s">
        <v>143</v>
      </c>
    </row>
    <row r="391" spans="1:65" s="14" customFormat="1" ht="11.25">
      <c r="B391" s="206"/>
      <c r="C391" s="207"/>
      <c r="D391" s="197" t="s">
        <v>147</v>
      </c>
      <c r="E391" s="208" t="s">
        <v>19</v>
      </c>
      <c r="F391" s="209" t="s">
        <v>442</v>
      </c>
      <c r="G391" s="207"/>
      <c r="H391" s="210">
        <v>429.94</v>
      </c>
      <c r="I391" s="211"/>
      <c r="J391" s="207"/>
      <c r="K391" s="207"/>
      <c r="L391" s="212"/>
      <c r="M391" s="213"/>
      <c r="N391" s="214"/>
      <c r="O391" s="214"/>
      <c r="P391" s="214"/>
      <c r="Q391" s="214"/>
      <c r="R391" s="214"/>
      <c r="S391" s="214"/>
      <c r="T391" s="215"/>
      <c r="AT391" s="216" t="s">
        <v>147</v>
      </c>
      <c r="AU391" s="216" t="s">
        <v>143</v>
      </c>
      <c r="AV391" s="14" t="s">
        <v>82</v>
      </c>
      <c r="AW391" s="14" t="s">
        <v>33</v>
      </c>
      <c r="AX391" s="14" t="s">
        <v>72</v>
      </c>
      <c r="AY391" s="216" t="s">
        <v>132</v>
      </c>
    </row>
    <row r="392" spans="1:65" s="14" customFormat="1" ht="11.25">
      <c r="B392" s="206"/>
      <c r="C392" s="207"/>
      <c r="D392" s="197" t="s">
        <v>147</v>
      </c>
      <c r="E392" s="208" t="s">
        <v>19</v>
      </c>
      <c r="F392" s="209" t="s">
        <v>443</v>
      </c>
      <c r="G392" s="207"/>
      <c r="H392" s="210">
        <v>-27.45</v>
      </c>
      <c r="I392" s="211"/>
      <c r="J392" s="207"/>
      <c r="K392" s="207"/>
      <c r="L392" s="212"/>
      <c r="M392" s="213"/>
      <c r="N392" s="214"/>
      <c r="O392" s="214"/>
      <c r="P392" s="214"/>
      <c r="Q392" s="214"/>
      <c r="R392" s="214"/>
      <c r="S392" s="214"/>
      <c r="T392" s="215"/>
      <c r="AT392" s="216" t="s">
        <v>147</v>
      </c>
      <c r="AU392" s="216" t="s">
        <v>143</v>
      </c>
      <c r="AV392" s="14" t="s">
        <v>82</v>
      </c>
      <c r="AW392" s="14" t="s">
        <v>33</v>
      </c>
      <c r="AX392" s="14" t="s">
        <v>72</v>
      </c>
      <c r="AY392" s="216" t="s">
        <v>132</v>
      </c>
    </row>
    <row r="393" spans="1:65" s="14" customFormat="1" ht="11.25">
      <c r="B393" s="206"/>
      <c r="C393" s="207"/>
      <c r="D393" s="197" t="s">
        <v>147</v>
      </c>
      <c r="E393" s="208" t="s">
        <v>19</v>
      </c>
      <c r="F393" s="209" t="s">
        <v>444</v>
      </c>
      <c r="G393" s="207"/>
      <c r="H393" s="210">
        <v>11.76</v>
      </c>
      <c r="I393" s="211"/>
      <c r="J393" s="207"/>
      <c r="K393" s="207"/>
      <c r="L393" s="212"/>
      <c r="M393" s="213"/>
      <c r="N393" s="214"/>
      <c r="O393" s="214"/>
      <c r="P393" s="214"/>
      <c r="Q393" s="214"/>
      <c r="R393" s="214"/>
      <c r="S393" s="214"/>
      <c r="T393" s="215"/>
      <c r="AT393" s="216" t="s">
        <v>147</v>
      </c>
      <c r="AU393" s="216" t="s">
        <v>143</v>
      </c>
      <c r="AV393" s="14" t="s">
        <v>82</v>
      </c>
      <c r="AW393" s="14" t="s">
        <v>33</v>
      </c>
      <c r="AX393" s="14" t="s">
        <v>72</v>
      </c>
      <c r="AY393" s="216" t="s">
        <v>132</v>
      </c>
    </row>
    <row r="394" spans="1:65" s="14" customFormat="1" ht="11.25">
      <c r="B394" s="206"/>
      <c r="C394" s="207"/>
      <c r="D394" s="197" t="s">
        <v>147</v>
      </c>
      <c r="E394" s="208" t="s">
        <v>19</v>
      </c>
      <c r="F394" s="209" t="s">
        <v>445</v>
      </c>
      <c r="G394" s="207"/>
      <c r="H394" s="210">
        <v>29.4</v>
      </c>
      <c r="I394" s="211"/>
      <c r="J394" s="207"/>
      <c r="K394" s="207"/>
      <c r="L394" s="212"/>
      <c r="M394" s="213"/>
      <c r="N394" s="214"/>
      <c r="O394" s="214"/>
      <c r="P394" s="214"/>
      <c r="Q394" s="214"/>
      <c r="R394" s="214"/>
      <c r="S394" s="214"/>
      <c r="T394" s="215"/>
      <c r="AT394" s="216" t="s">
        <v>147</v>
      </c>
      <c r="AU394" s="216" t="s">
        <v>143</v>
      </c>
      <c r="AV394" s="14" t="s">
        <v>82</v>
      </c>
      <c r="AW394" s="14" t="s">
        <v>33</v>
      </c>
      <c r="AX394" s="14" t="s">
        <v>72</v>
      </c>
      <c r="AY394" s="216" t="s">
        <v>132</v>
      </c>
    </row>
    <row r="395" spans="1:65" s="14" customFormat="1" ht="11.25">
      <c r="B395" s="206"/>
      <c r="C395" s="207"/>
      <c r="D395" s="197" t="s">
        <v>147</v>
      </c>
      <c r="E395" s="208" t="s">
        <v>19</v>
      </c>
      <c r="F395" s="209" t="s">
        <v>517</v>
      </c>
      <c r="G395" s="207"/>
      <c r="H395" s="210">
        <v>15.36</v>
      </c>
      <c r="I395" s="211"/>
      <c r="J395" s="207"/>
      <c r="K395" s="207"/>
      <c r="L395" s="212"/>
      <c r="M395" s="213"/>
      <c r="N395" s="214"/>
      <c r="O395" s="214"/>
      <c r="P395" s="214"/>
      <c r="Q395" s="214"/>
      <c r="R395" s="214"/>
      <c r="S395" s="214"/>
      <c r="T395" s="215"/>
      <c r="AT395" s="216" t="s">
        <v>147</v>
      </c>
      <c r="AU395" s="216" t="s">
        <v>143</v>
      </c>
      <c r="AV395" s="14" t="s">
        <v>82</v>
      </c>
      <c r="AW395" s="14" t="s">
        <v>33</v>
      </c>
      <c r="AX395" s="14" t="s">
        <v>72</v>
      </c>
      <c r="AY395" s="216" t="s">
        <v>132</v>
      </c>
    </row>
    <row r="396" spans="1:65" s="15" customFormat="1" ht="11.25">
      <c r="B396" s="217"/>
      <c r="C396" s="218"/>
      <c r="D396" s="197" t="s">
        <v>147</v>
      </c>
      <c r="E396" s="219" t="s">
        <v>19</v>
      </c>
      <c r="F396" s="220" t="s">
        <v>150</v>
      </c>
      <c r="G396" s="218"/>
      <c r="H396" s="221">
        <v>459.01</v>
      </c>
      <c r="I396" s="222"/>
      <c r="J396" s="218"/>
      <c r="K396" s="218"/>
      <c r="L396" s="223"/>
      <c r="M396" s="224"/>
      <c r="N396" s="225"/>
      <c r="O396" s="225"/>
      <c r="P396" s="225"/>
      <c r="Q396" s="225"/>
      <c r="R396" s="225"/>
      <c r="S396" s="225"/>
      <c r="T396" s="226"/>
      <c r="AT396" s="227" t="s">
        <v>147</v>
      </c>
      <c r="AU396" s="227" t="s">
        <v>143</v>
      </c>
      <c r="AV396" s="15" t="s">
        <v>143</v>
      </c>
      <c r="AW396" s="15" t="s">
        <v>33</v>
      </c>
      <c r="AX396" s="15" t="s">
        <v>80</v>
      </c>
      <c r="AY396" s="227" t="s">
        <v>132</v>
      </c>
    </row>
    <row r="397" spans="1:65" s="2" customFormat="1" ht="16.5" customHeight="1">
      <c r="A397" s="38"/>
      <c r="B397" s="39"/>
      <c r="C397" s="228" t="s">
        <v>518</v>
      </c>
      <c r="D397" s="228" t="s">
        <v>151</v>
      </c>
      <c r="E397" s="229" t="s">
        <v>519</v>
      </c>
      <c r="F397" s="230" t="s">
        <v>520</v>
      </c>
      <c r="G397" s="231" t="s">
        <v>140</v>
      </c>
      <c r="H397" s="232">
        <v>527.86199999999997</v>
      </c>
      <c r="I397" s="233"/>
      <c r="J397" s="234">
        <f>ROUND(I397*H397,2)</f>
        <v>0</v>
      </c>
      <c r="K397" s="230" t="s">
        <v>19</v>
      </c>
      <c r="L397" s="235"/>
      <c r="M397" s="236" t="s">
        <v>19</v>
      </c>
      <c r="N397" s="237" t="s">
        <v>43</v>
      </c>
      <c r="O397" s="68"/>
      <c r="P397" s="186">
        <f>O397*H397</f>
        <v>0</v>
      </c>
      <c r="Q397" s="186">
        <v>2.9999999999999997E-4</v>
      </c>
      <c r="R397" s="186">
        <f>Q397*H397</f>
        <v>0.15835859999999999</v>
      </c>
      <c r="S397" s="186">
        <v>0</v>
      </c>
      <c r="T397" s="187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188" t="s">
        <v>350</v>
      </c>
      <c r="AT397" s="188" t="s">
        <v>151</v>
      </c>
      <c r="AU397" s="188" t="s">
        <v>143</v>
      </c>
      <c r="AY397" s="21" t="s">
        <v>132</v>
      </c>
      <c r="BE397" s="189">
        <f>IF(N397="základní",J397,0)</f>
        <v>0</v>
      </c>
      <c r="BF397" s="189">
        <f>IF(N397="snížená",J397,0)</f>
        <v>0</v>
      </c>
      <c r="BG397" s="189">
        <f>IF(N397="zákl. přenesená",J397,0)</f>
        <v>0</v>
      </c>
      <c r="BH397" s="189">
        <f>IF(N397="sníž. přenesená",J397,0)</f>
        <v>0</v>
      </c>
      <c r="BI397" s="189">
        <f>IF(N397="nulová",J397,0)</f>
        <v>0</v>
      </c>
      <c r="BJ397" s="21" t="s">
        <v>80</v>
      </c>
      <c r="BK397" s="189">
        <f>ROUND(I397*H397,2)</f>
        <v>0</v>
      </c>
      <c r="BL397" s="21" t="s">
        <v>239</v>
      </c>
      <c r="BM397" s="188" t="s">
        <v>521</v>
      </c>
    </row>
    <row r="398" spans="1:65" s="14" customFormat="1" ht="11.25">
      <c r="B398" s="206"/>
      <c r="C398" s="207"/>
      <c r="D398" s="197" t="s">
        <v>147</v>
      </c>
      <c r="E398" s="207"/>
      <c r="F398" s="209" t="s">
        <v>522</v>
      </c>
      <c r="G398" s="207"/>
      <c r="H398" s="210">
        <v>527.86199999999997</v>
      </c>
      <c r="I398" s="211"/>
      <c r="J398" s="207"/>
      <c r="K398" s="207"/>
      <c r="L398" s="212"/>
      <c r="M398" s="213"/>
      <c r="N398" s="214"/>
      <c r="O398" s="214"/>
      <c r="P398" s="214"/>
      <c r="Q398" s="214"/>
      <c r="R398" s="214"/>
      <c r="S398" s="214"/>
      <c r="T398" s="215"/>
      <c r="AT398" s="216" t="s">
        <v>147</v>
      </c>
      <c r="AU398" s="216" t="s">
        <v>143</v>
      </c>
      <c r="AV398" s="14" t="s">
        <v>82</v>
      </c>
      <c r="AW398" s="14" t="s">
        <v>4</v>
      </c>
      <c r="AX398" s="14" t="s">
        <v>80</v>
      </c>
      <c r="AY398" s="216" t="s">
        <v>132</v>
      </c>
    </row>
    <row r="399" spans="1:65" s="2" customFormat="1" ht="24.2" customHeight="1">
      <c r="A399" s="38"/>
      <c r="B399" s="39"/>
      <c r="C399" s="177" t="s">
        <v>523</v>
      </c>
      <c r="D399" s="177" t="s">
        <v>137</v>
      </c>
      <c r="E399" s="178" t="s">
        <v>524</v>
      </c>
      <c r="F399" s="179" t="s">
        <v>525</v>
      </c>
      <c r="G399" s="180" t="s">
        <v>140</v>
      </c>
      <c r="H399" s="181">
        <v>319.05</v>
      </c>
      <c r="I399" s="182"/>
      <c r="J399" s="183">
        <f>ROUND(I399*H399,2)</f>
        <v>0</v>
      </c>
      <c r="K399" s="179" t="s">
        <v>141</v>
      </c>
      <c r="L399" s="43"/>
      <c r="M399" s="184" t="s">
        <v>19</v>
      </c>
      <c r="N399" s="185" t="s">
        <v>43</v>
      </c>
      <c r="O399" s="68"/>
      <c r="P399" s="186">
        <f>O399*H399</f>
        <v>0</v>
      </c>
      <c r="Q399" s="186">
        <v>0</v>
      </c>
      <c r="R399" s="186">
        <f>Q399*H399</f>
        <v>0</v>
      </c>
      <c r="S399" s="186">
        <v>0</v>
      </c>
      <c r="T399" s="187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188" t="s">
        <v>239</v>
      </c>
      <c r="AT399" s="188" t="s">
        <v>137</v>
      </c>
      <c r="AU399" s="188" t="s">
        <v>143</v>
      </c>
      <c r="AY399" s="21" t="s">
        <v>132</v>
      </c>
      <c r="BE399" s="189">
        <f>IF(N399="základní",J399,0)</f>
        <v>0</v>
      </c>
      <c r="BF399" s="189">
        <f>IF(N399="snížená",J399,0)</f>
        <v>0</v>
      </c>
      <c r="BG399" s="189">
        <f>IF(N399="zákl. přenesená",J399,0)</f>
        <v>0</v>
      </c>
      <c r="BH399" s="189">
        <f>IF(N399="sníž. přenesená",J399,0)</f>
        <v>0</v>
      </c>
      <c r="BI399" s="189">
        <f>IF(N399="nulová",J399,0)</f>
        <v>0</v>
      </c>
      <c r="BJ399" s="21" t="s">
        <v>80</v>
      </c>
      <c r="BK399" s="189">
        <f>ROUND(I399*H399,2)</f>
        <v>0</v>
      </c>
      <c r="BL399" s="21" t="s">
        <v>239</v>
      </c>
      <c r="BM399" s="188" t="s">
        <v>526</v>
      </c>
    </row>
    <row r="400" spans="1:65" s="2" customFormat="1" ht="11.25">
      <c r="A400" s="38"/>
      <c r="B400" s="39"/>
      <c r="C400" s="40"/>
      <c r="D400" s="190" t="s">
        <v>145</v>
      </c>
      <c r="E400" s="40"/>
      <c r="F400" s="191" t="s">
        <v>527</v>
      </c>
      <c r="G400" s="40"/>
      <c r="H400" s="40"/>
      <c r="I400" s="192"/>
      <c r="J400" s="40"/>
      <c r="K400" s="40"/>
      <c r="L400" s="43"/>
      <c r="M400" s="193"/>
      <c r="N400" s="194"/>
      <c r="O400" s="68"/>
      <c r="P400" s="68"/>
      <c r="Q400" s="68"/>
      <c r="R400" s="68"/>
      <c r="S400" s="68"/>
      <c r="T400" s="69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21" t="s">
        <v>145</v>
      </c>
      <c r="AU400" s="21" t="s">
        <v>143</v>
      </c>
    </row>
    <row r="401" spans="1:65" s="13" customFormat="1" ht="11.25">
      <c r="B401" s="195"/>
      <c r="C401" s="196"/>
      <c r="D401" s="197" t="s">
        <v>147</v>
      </c>
      <c r="E401" s="198" t="s">
        <v>19</v>
      </c>
      <c r="F401" s="199" t="s">
        <v>528</v>
      </c>
      <c r="G401" s="196"/>
      <c r="H401" s="198" t="s">
        <v>19</v>
      </c>
      <c r="I401" s="200"/>
      <c r="J401" s="196"/>
      <c r="K401" s="196"/>
      <c r="L401" s="201"/>
      <c r="M401" s="202"/>
      <c r="N401" s="203"/>
      <c r="O401" s="203"/>
      <c r="P401" s="203"/>
      <c r="Q401" s="203"/>
      <c r="R401" s="203"/>
      <c r="S401" s="203"/>
      <c r="T401" s="204"/>
      <c r="AT401" s="205" t="s">
        <v>147</v>
      </c>
      <c r="AU401" s="205" t="s">
        <v>143</v>
      </c>
      <c r="AV401" s="13" t="s">
        <v>80</v>
      </c>
      <c r="AW401" s="13" t="s">
        <v>33</v>
      </c>
      <c r="AX401" s="13" t="s">
        <v>72</v>
      </c>
      <c r="AY401" s="205" t="s">
        <v>132</v>
      </c>
    </row>
    <row r="402" spans="1:65" s="14" customFormat="1" ht="11.25">
      <c r="B402" s="206"/>
      <c r="C402" s="207"/>
      <c r="D402" s="197" t="s">
        <v>147</v>
      </c>
      <c r="E402" s="208" t="s">
        <v>19</v>
      </c>
      <c r="F402" s="209" t="s">
        <v>529</v>
      </c>
      <c r="G402" s="207"/>
      <c r="H402" s="210">
        <v>319.05</v>
      </c>
      <c r="I402" s="211"/>
      <c r="J402" s="207"/>
      <c r="K402" s="207"/>
      <c r="L402" s="212"/>
      <c r="M402" s="213"/>
      <c r="N402" s="214"/>
      <c r="O402" s="214"/>
      <c r="P402" s="214"/>
      <c r="Q402" s="214"/>
      <c r="R402" s="214"/>
      <c r="S402" s="214"/>
      <c r="T402" s="215"/>
      <c r="AT402" s="216" t="s">
        <v>147</v>
      </c>
      <c r="AU402" s="216" t="s">
        <v>143</v>
      </c>
      <c r="AV402" s="14" t="s">
        <v>82</v>
      </c>
      <c r="AW402" s="14" t="s">
        <v>33</v>
      </c>
      <c r="AX402" s="14" t="s">
        <v>72</v>
      </c>
      <c r="AY402" s="216" t="s">
        <v>132</v>
      </c>
    </row>
    <row r="403" spans="1:65" s="15" customFormat="1" ht="11.25">
      <c r="B403" s="217"/>
      <c r="C403" s="218"/>
      <c r="D403" s="197" t="s">
        <v>147</v>
      </c>
      <c r="E403" s="219" t="s">
        <v>19</v>
      </c>
      <c r="F403" s="220" t="s">
        <v>150</v>
      </c>
      <c r="G403" s="218"/>
      <c r="H403" s="221">
        <v>319.05</v>
      </c>
      <c r="I403" s="222"/>
      <c r="J403" s="218"/>
      <c r="K403" s="218"/>
      <c r="L403" s="223"/>
      <c r="M403" s="224"/>
      <c r="N403" s="225"/>
      <c r="O403" s="225"/>
      <c r="P403" s="225"/>
      <c r="Q403" s="225"/>
      <c r="R403" s="225"/>
      <c r="S403" s="225"/>
      <c r="T403" s="226"/>
      <c r="AT403" s="227" t="s">
        <v>147</v>
      </c>
      <c r="AU403" s="227" t="s">
        <v>143</v>
      </c>
      <c r="AV403" s="15" t="s">
        <v>143</v>
      </c>
      <c r="AW403" s="15" t="s">
        <v>33</v>
      </c>
      <c r="AX403" s="15" t="s">
        <v>80</v>
      </c>
      <c r="AY403" s="227" t="s">
        <v>132</v>
      </c>
    </row>
    <row r="404" spans="1:65" s="2" customFormat="1" ht="16.5" customHeight="1">
      <c r="A404" s="38"/>
      <c r="B404" s="39"/>
      <c r="C404" s="228" t="s">
        <v>530</v>
      </c>
      <c r="D404" s="228" t="s">
        <v>151</v>
      </c>
      <c r="E404" s="229" t="s">
        <v>531</v>
      </c>
      <c r="F404" s="230" t="s">
        <v>532</v>
      </c>
      <c r="G404" s="231" t="s">
        <v>140</v>
      </c>
      <c r="H404" s="232">
        <v>670.005</v>
      </c>
      <c r="I404" s="233"/>
      <c r="J404" s="234">
        <f>ROUND(I404*H404,2)</f>
        <v>0</v>
      </c>
      <c r="K404" s="230" t="s">
        <v>141</v>
      </c>
      <c r="L404" s="235"/>
      <c r="M404" s="236" t="s">
        <v>19</v>
      </c>
      <c r="N404" s="237" t="s">
        <v>43</v>
      </c>
      <c r="O404" s="68"/>
      <c r="P404" s="186">
        <f>O404*H404</f>
        <v>0</v>
      </c>
      <c r="Q404" s="186">
        <v>3.0000000000000001E-3</v>
      </c>
      <c r="R404" s="186">
        <f>Q404*H404</f>
        <v>2.0100150000000001</v>
      </c>
      <c r="S404" s="186">
        <v>0</v>
      </c>
      <c r="T404" s="187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188" t="s">
        <v>350</v>
      </c>
      <c r="AT404" s="188" t="s">
        <v>151</v>
      </c>
      <c r="AU404" s="188" t="s">
        <v>143</v>
      </c>
      <c r="AY404" s="21" t="s">
        <v>132</v>
      </c>
      <c r="BE404" s="189">
        <f>IF(N404="základní",J404,0)</f>
        <v>0</v>
      </c>
      <c r="BF404" s="189">
        <f>IF(N404="snížená",J404,0)</f>
        <v>0</v>
      </c>
      <c r="BG404" s="189">
        <f>IF(N404="zákl. přenesená",J404,0)</f>
        <v>0</v>
      </c>
      <c r="BH404" s="189">
        <f>IF(N404="sníž. přenesená",J404,0)</f>
        <v>0</v>
      </c>
      <c r="BI404" s="189">
        <f>IF(N404="nulová",J404,0)</f>
        <v>0</v>
      </c>
      <c r="BJ404" s="21" t="s">
        <v>80</v>
      </c>
      <c r="BK404" s="189">
        <f>ROUND(I404*H404,2)</f>
        <v>0</v>
      </c>
      <c r="BL404" s="21" t="s">
        <v>239</v>
      </c>
      <c r="BM404" s="188" t="s">
        <v>533</v>
      </c>
    </row>
    <row r="405" spans="1:65" s="14" customFormat="1" ht="11.25">
      <c r="B405" s="206"/>
      <c r="C405" s="207"/>
      <c r="D405" s="197" t="s">
        <v>147</v>
      </c>
      <c r="E405" s="207"/>
      <c r="F405" s="209" t="s">
        <v>534</v>
      </c>
      <c r="G405" s="207"/>
      <c r="H405" s="210">
        <v>670.005</v>
      </c>
      <c r="I405" s="211"/>
      <c r="J405" s="207"/>
      <c r="K405" s="207"/>
      <c r="L405" s="212"/>
      <c r="M405" s="213"/>
      <c r="N405" s="214"/>
      <c r="O405" s="214"/>
      <c r="P405" s="214"/>
      <c r="Q405" s="214"/>
      <c r="R405" s="214"/>
      <c r="S405" s="214"/>
      <c r="T405" s="215"/>
      <c r="AT405" s="216" t="s">
        <v>147</v>
      </c>
      <c r="AU405" s="216" t="s">
        <v>143</v>
      </c>
      <c r="AV405" s="14" t="s">
        <v>82</v>
      </c>
      <c r="AW405" s="14" t="s">
        <v>4</v>
      </c>
      <c r="AX405" s="14" t="s">
        <v>80</v>
      </c>
      <c r="AY405" s="216" t="s">
        <v>132</v>
      </c>
    </row>
    <row r="406" spans="1:65" s="2" customFormat="1" ht="16.5" customHeight="1">
      <c r="A406" s="38"/>
      <c r="B406" s="39"/>
      <c r="C406" s="177" t="s">
        <v>535</v>
      </c>
      <c r="D406" s="177" t="s">
        <v>137</v>
      </c>
      <c r="E406" s="178" t="s">
        <v>536</v>
      </c>
      <c r="F406" s="179" t="s">
        <v>537</v>
      </c>
      <c r="G406" s="180" t="s">
        <v>140</v>
      </c>
      <c r="H406" s="181">
        <v>319.05</v>
      </c>
      <c r="I406" s="182"/>
      <c r="J406" s="183">
        <f>ROUND(I406*H406,2)</f>
        <v>0</v>
      </c>
      <c r="K406" s="179" t="s">
        <v>141</v>
      </c>
      <c r="L406" s="43"/>
      <c r="M406" s="184" t="s">
        <v>19</v>
      </c>
      <c r="N406" s="185" t="s">
        <v>43</v>
      </c>
      <c r="O406" s="68"/>
      <c r="P406" s="186">
        <f>O406*H406</f>
        <v>0</v>
      </c>
      <c r="Q406" s="186">
        <v>0</v>
      </c>
      <c r="R406" s="186">
        <f>Q406*H406</f>
        <v>0</v>
      </c>
      <c r="S406" s="186">
        <v>0</v>
      </c>
      <c r="T406" s="187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188" t="s">
        <v>239</v>
      </c>
      <c r="AT406" s="188" t="s">
        <v>137</v>
      </c>
      <c r="AU406" s="188" t="s">
        <v>143</v>
      </c>
      <c r="AY406" s="21" t="s">
        <v>132</v>
      </c>
      <c r="BE406" s="189">
        <f>IF(N406="základní",J406,0)</f>
        <v>0</v>
      </c>
      <c r="BF406" s="189">
        <f>IF(N406="snížená",J406,0)</f>
        <v>0</v>
      </c>
      <c r="BG406" s="189">
        <f>IF(N406="zákl. přenesená",J406,0)</f>
        <v>0</v>
      </c>
      <c r="BH406" s="189">
        <f>IF(N406="sníž. přenesená",J406,0)</f>
        <v>0</v>
      </c>
      <c r="BI406" s="189">
        <f>IF(N406="nulová",J406,0)</f>
        <v>0</v>
      </c>
      <c r="BJ406" s="21" t="s">
        <v>80</v>
      </c>
      <c r="BK406" s="189">
        <f>ROUND(I406*H406,2)</f>
        <v>0</v>
      </c>
      <c r="BL406" s="21" t="s">
        <v>239</v>
      </c>
      <c r="BM406" s="188" t="s">
        <v>538</v>
      </c>
    </row>
    <row r="407" spans="1:65" s="2" customFormat="1" ht="11.25">
      <c r="A407" s="38"/>
      <c r="B407" s="39"/>
      <c r="C407" s="40"/>
      <c r="D407" s="190" t="s">
        <v>145</v>
      </c>
      <c r="E407" s="40"/>
      <c r="F407" s="191" t="s">
        <v>539</v>
      </c>
      <c r="G407" s="40"/>
      <c r="H407" s="40"/>
      <c r="I407" s="192"/>
      <c r="J407" s="40"/>
      <c r="K407" s="40"/>
      <c r="L407" s="43"/>
      <c r="M407" s="193"/>
      <c r="N407" s="194"/>
      <c r="O407" s="68"/>
      <c r="P407" s="68"/>
      <c r="Q407" s="68"/>
      <c r="R407" s="68"/>
      <c r="S407" s="68"/>
      <c r="T407" s="69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21" t="s">
        <v>145</v>
      </c>
      <c r="AU407" s="21" t="s">
        <v>143</v>
      </c>
    </row>
    <row r="408" spans="1:65" s="13" customFormat="1" ht="11.25">
      <c r="B408" s="195"/>
      <c r="C408" s="196"/>
      <c r="D408" s="197" t="s">
        <v>147</v>
      </c>
      <c r="E408" s="198" t="s">
        <v>19</v>
      </c>
      <c r="F408" s="199" t="s">
        <v>540</v>
      </c>
      <c r="G408" s="196"/>
      <c r="H408" s="198" t="s">
        <v>19</v>
      </c>
      <c r="I408" s="200"/>
      <c r="J408" s="196"/>
      <c r="K408" s="196"/>
      <c r="L408" s="201"/>
      <c r="M408" s="202"/>
      <c r="N408" s="203"/>
      <c r="O408" s="203"/>
      <c r="P408" s="203"/>
      <c r="Q408" s="203"/>
      <c r="R408" s="203"/>
      <c r="S408" s="203"/>
      <c r="T408" s="204"/>
      <c r="AT408" s="205" t="s">
        <v>147</v>
      </c>
      <c r="AU408" s="205" t="s">
        <v>143</v>
      </c>
      <c r="AV408" s="13" t="s">
        <v>80</v>
      </c>
      <c r="AW408" s="13" t="s">
        <v>33</v>
      </c>
      <c r="AX408" s="13" t="s">
        <v>72</v>
      </c>
      <c r="AY408" s="205" t="s">
        <v>132</v>
      </c>
    </row>
    <row r="409" spans="1:65" s="14" customFormat="1" ht="11.25">
      <c r="B409" s="206"/>
      <c r="C409" s="207"/>
      <c r="D409" s="197" t="s">
        <v>147</v>
      </c>
      <c r="E409" s="208" t="s">
        <v>19</v>
      </c>
      <c r="F409" s="209" t="s">
        <v>529</v>
      </c>
      <c r="G409" s="207"/>
      <c r="H409" s="210">
        <v>319.05</v>
      </c>
      <c r="I409" s="211"/>
      <c r="J409" s="207"/>
      <c r="K409" s="207"/>
      <c r="L409" s="212"/>
      <c r="M409" s="213"/>
      <c r="N409" s="214"/>
      <c r="O409" s="214"/>
      <c r="P409" s="214"/>
      <c r="Q409" s="214"/>
      <c r="R409" s="214"/>
      <c r="S409" s="214"/>
      <c r="T409" s="215"/>
      <c r="AT409" s="216" t="s">
        <v>147</v>
      </c>
      <c r="AU409" s="216" t="s">
        <v>143</v>
      </c>
      <c r="AV409" s="14" t="s">
        <v>82</v>
      </c>
      <c r="AW409" s="14" t="s">
        <v>33</v>
      </c>
      <c r="AX409" s="14" t="s">
        <v>72</v>
      </c>
      <c r="AY409" s="216" t="s">
        <v>132</v>
      </c>
    </row>
    <row r="410" spans="1:65" s="15" customFormat="1" ht="11.25">
      <c r="B410" s="217"/>
      <c r="C410" s="218"/>
      <c r="D410" s="197" t="s">
        <v>147</v>
      </c>
      <c r="E410" s="219" t="s">
        <v>19</v>
      </c>
      <c r="F410" s="220" t="s">
        <v>150</v>
      </c>
      <c r="G410" s="218"/>
      <c r="H410" s="221">
        <v>319.05</v>
      </c>
      <c r="I410" s="222"/>
      <c r="J410" s="218"/>
      <c r="K410" s="218"/>
      <c r="L410" s="223"/>
      <c r="M410" s="224"/>
      <c r="N410" s="225"/>
      <c r="O410" s="225"/>
      <c r="P410" s="225"/>
      <c r="Q410" s="225"/>
      <c r="R410" s="225"/>
      <c r="S410" s="225"/>
      <c r="T410" s="226"/>
      <c r="AT410" s="227" t="s">
        <v>147</v>
      </c>
      <c r="AU410" s="227" t="s">
        <v>143</v>
      </c>
      <c r="AV410" s="15" t="s">
        <v>143</v>
      </c>
      <c r="AW410" s="15" t="s">
        <v>33</v>
      </c>
      <c r="AX410" s="15" t="s">
        <v>80</v>
      </c>
      <c r="AY410" s="227" t="s">
        <v>132</v>
      </c>
    </row>
    <row r="411" spans="1:65" s="13" customFormat="1" ht="11.25">
      <c r="B411" s="195"/>
      <c r="C411" s="196"/>
      <c r="D411" s="197" t="s">
        <v>147</v>
      </c>
      <c r="E411" s="198" t="s">
        <v>19</v>
      </c>
      <c r="F411" s="199" t="s">
        <v>541</v>
      </c>
      <c r="G411" s="196"/>
      <c r="H411" s="198" t="s">
        <v>19</v>
      </c>
      <c r="I411" s="200"/>
      <c r="J411" s="196"/>
      <c r="K411" s="196"/>
      <c r="L411" s="201"/>
      <c r="M411" s="202"/>
      <c r="N411" s="203"/>
      <c r="O411" s="203"/>
      <c r="P411" s="203"/>
      <c r="Q411" s="203"/>
      <c r="R411" s="203"/>
      <c r="S411" s="203"/>
      <c r="T411" s="204"/>
      <c r="AT411" s="205" t="s">
        <v>147</v>
      </c>
      <c r="AU411" s="205" t="s">
        <v>143</v>
      </c>
      <c r="AV411" s="13" t="s">
        <v>80</v>
      </c>
      <c r="AW411" s="13" t="s">
        <v>33</v>
      </c>
      <c r="AX411" s="13" t="s">
        <v>72</v>
      </c>
      <c r="AY411" s="205" t="s">
        <v>132</v>
      </c>
    </row>
    <row r="412" spans="1:65" s="2" customFormat="1" ht="16.5" customHeight="1">
      <c r="A412" s="38"/>
      <c r="B412" s="39"/>
      <c r="C412" s="228" t="s">
        <v>542</v>
      </c>
      <c r="D412" s="228" t="s">
        <v>151</v>
      </c>
      <c r="E412" s="229" t="s">
        <v>543</v>
      </c>
      <c r="F412" s="230" t="s">
        <v>544</v>
      </c>
      <c r="G412" s="231" t="s">
        <v>321</v>
      </c>
      <c r="H412" s="232">
        <v>21.056999999999999</v>
      </c>
      <c r="I412" s="233"/>
      <c r="J412" s="234">
        <f>ROUND(I412*H412,2)</f>
        <v>0</v>
      </c>
      <c r="K412" s="230" t="s">
        <v>141</v>
      </c>
      <c r="L412" s="235"/>
      <c r="M412" s="236" t="s">
        <v>19</v>
      </c>
      <c r="N412" s="237" t="s">
        <v>43</v>
      </c>
      <c r="O412" s="68"/>
      <c r="P412" s="186">
        <f>O412*H412</f>
        <v>0</v>
      </c>
      <c r="Q412" s="186">
        <v>0.02</v>
      </c>
      <c r="R412" s="186">
        <f>Q412*H412</f>
        <v>0.42113999999999996</v>
      </c>
      <c r="S412" s="186">
        <v>0</v>
      </c>
      <c r="T412" s="187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188" t="s">
        <v>350</v>
      </c>
      <c r="AT412" s="188" t="s">
        <v>151</v>
      </c>
      <c r="AU412" s="188" t="s">
        <v>143</v>
      </c>
      <c r="AY412" s="21" t="s">
        <v>132</v>
      </c>
      <c r="BE412" s="189">
        <f>IF(N412="základní",J412,0)</f>
        <v>0</v>
      </c>
      <c r="BF412" s="189">
        <f>IF(N412="snížená",J412,0)</f>
        <v>0</v>
      </c>
      <c r="BG412" s="189">
        <f>IF(N412="zákl. přenesená",J412,0)</f>
        <v>0</v>
      </c>
      <c r="BH412" s="189">
        <f>IF(N412="sníž. přenesená",J412,0)</f>
        <v>0</v>
      </c>
      <c r="BI412" s="189">
        <f>IF(N412="nulová",J412,0)</f>
        <v>0</v>
      </c>
      <c r="BJ412" s="21" t="s">
        <v>80</v>
      </c>
      <c r="BK412" s="189">
        <f>ROUND(I412*H412,2)</f>
        <v>0</v>
      </c>
      <c r="BL412" s="21" t="s">
        <v>239</v>
      </c>
      <c r="BM412" s="188" t="s">
        <v>545</v>
      </c>
    </row>
    <row r="413" spans="1:65" s="14" customFormat="1" ht="11.25">
      <c r="B413" s="206"/>
      <c r="C413" s="207"/>
      <c r="D413" s="197" t="s">
        <v>147</v>
      </c>
      <c r="E413" s="207"/>
      <c r="F413" s="209" t="s">
        <v>546</v>
      </c>
      <c r="G413" s="207"/>
      <c r="H413" s="210">
        <v>21.056999999999999</v>
      </c>
      <c r="I413" s="211"/>
      <c r="J413" s="207"/>
      <c r="K413" s="207"/>
      <c r="L413" s="212"/>
      <c r="M413" s="213"/>
      <c r="N413" s="214"/>
      <c r="O413" s="214"/>
      <c r="P413" s="214"/>
      <c r="Q413" s="214"/>
      <c r="R413" s="214"/>
      <c r="S413" s="214"/>
      <c r="T413" s="215"/>
      <c r="AT413" s="216" t="s">
        <v>147</v>
      </c>
      <c r="AU413" s="216" t="s">
        <v>143</v>
      </c>
      <c r="AV413" s="14" t="s">
        <v>82</v>
      </c>
      <c r="AW413" s="14" t="s">
        <v>4</v>
      </c>
      <c r="AX413" s="14" t="s">
        <v>80</v>
      </c>
      <c r="AY413" s="216" t="s">
        <v>132</v>
      </c>
    </row>
    <row r="414" spans="1:65" s="2" customFormat="1" ht="24.2" customHeight="1">
      <c r="A414" s="38"/>
      <c r="B414" s="39"/>
      <c r="C414" s="177" t="s">
        <v>135</v>
      </c>
      <c r="D414" s="177" t="s">
        <v>137</v>
      </c>
      <c r="E414" s="178" t="s">
        <v>547</v>
      </c>
      <c r="F414" s="179" t="s">
        <v>548</v>
      </c>
      <c r="G414" s="180" t="s">
        <v>169</v>
      </c>
      <c r="H414" s="181">
        <v>78.599999999999994</v>
      </c>
      <c r="I414" s="182"/>
      <c r="J414" s="183">
        <f>ROUND(I414*H414,2)</f>
        <v>0</v>
      </c>
      <c r="K414" s="179" t="s">
        <v>141</v>
      </c>
      <c r="L414" s="43"/>
      <c r="M414" s="184" t="s">
        <v>19</v>
      </c>
      <c r="N414" s="185" t="s">
        <v>43</v>
      </c>
      <c r="O414" s="68"/>
      <c r="P414" s="186">
        <f>O414*H414</f>
        <v>0</v>
      </c>
      <c r="Q414" s="186">
        <v>2.4000000000000001E-4</v>
      </c>
      <c r="R414" s="186">
        <f>Q414*H414</f>
        <v>1.8863999999999999E-2</v>
      </c>
      <c r="S414" s="186">
        <v>0</v>
      </c>
      <c r="T414" s="187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188" t="s">
        <v>239</v>
      </c>
      <c r="AT414" s="188" t="s">
        <v>137</v>
      </c>
      <c r="AU414" s="188" t="s">
        <v>143</v>
      </c>
      <c r="AY414" s="21" t="s">
        <v>132</v>
      </c>
      <c r="BE414" s="189">
        <f>IF(N414="základní",J414,0)</f>
        <v>0</v>
      </c>
      <c r="BF414" s="189">
        <f>IF(N414="snížená",J414,0)</f>
        <v>0</v>
      </c>
      <c r="BG414" s="189">
        <f>IF(N414="zákl. přenesená",J414,0)</f>
        <v>0</v>
      </c>
      <c r="BH414" s="189">
        <f>IF(N414="sníž. přenesená",J414,0)</f>
        <v>0</v>
      </c>
      <c r="BI414" s="189">
        <f>IF(N414="nulová",J414,0)</f>
        <v>0</v>
      </c>
      <c r="BJ414" s="21" t="s">
        <v>80</v>
      </c>
      <c r="BK414" s="189">
        <f>ROUND(I414*H414,2)</f>
        <v>0</v>
      </c>
      <c r="BL414" s="21" t="s">
        <v>239</v>
      </c>
      <c r="BM414" s="188" t="s">
        <v>549</v>
      </c>
    </row>
    <row r="415" spans="1:65" s="2" customFormat="1" ht="11.25">
      <c r="A415" s="38"/>
      <c r="B415" s="39"/>
      <c r="C415" s="40"/>
      <c r="D415" s="190" t="s">
        <v>145</v>
      </c>
      <c r="E415" s="40"/>
      <c r="F415" s="191" t="s">
        <v>550</v>
      </c>
      <c r="G415" s="40"/>
      <c r="H415" s="40"/>
      <c r="I415" s="192"/>
      <c r="J415" s="40"/>
      <c r="K415" s="40"/>
      <c r="L415" s="43"/>
      <c r="M415" s="193"/>
      <c r="N415" s="194"/>
      <c r="O415" s="68"/>
      <c r="P415" s="68"/>
      <c r="Q415" s="68"/>
      <c r="R415" s="68"/>
      <c r="S415" s="68"/>
      <c r="T415" s="69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21" t="s">
        <v>145</v>
      </c>
      <c r="AU415" s="21" t="s">
        <v>143</v>
      </c>
    </row>
    <row r="416" spans="1:65" s="13" customFormat="1" ht="11.25">
      <c r="B416" s="195"/>
      <c r="C416" s="196"/>
      <c r="D416" s="197" t="s">
        <v>147</v>
      </c>
      <c r="E416" s="198" t="s">
        <v>19</v>
      </c>
      <c r="F416" s="199" t="s">
        <v>551</v>
      </c>
      <c r="G416" s="196"/>
      <c r="H416" s="198" t="s">
        <v>19</v>
      </c>
      <c r="I416" s="200"/>
      <c r="J416" s="196"/>
      <c r="K416" s="196"/>
      <c r="L416" s="201"/>
      <c r="M416" s="202"/>
      <c r="N416" s="203"/>
      <c r="O416" s="203"/>
      <c r="P416" s="203"/>
      <c r="Q416" s="203"/>
      <c r="R416" s="203"/>
      <c r="S416" s="203"/>
      <c r="T416" s="204"/>
      <c r="AT416" s="205" t="s">
        <v>147</v>
      </c>
      <c r="AU416" s="205" t="s">
        <v>143</v>
      </c>
      <c r="AV416" s="13" t="s">
        <v>80</v>
      </c>
      <c r="AW416" s="13" t="s">
        <v>33</v>
      </c>
      <c r="AX416" s="13" t="s">
        <v>72</v>
      </c>
      <c r="AY416" s="205" t="s">
        <v>132</v>
      </c>
    </row>
    <row r="417" spans="1:65" s="14" customFormat="1" ht="11.25">
      <c r="B417" s="206"/>
      <c r="C417" s="207"/>
      <c r="D417" s="197" t="s">
        <v>147</v>
      </c>
      <c r="E417" s="208" t="s">
        <v>19</v>
      </c>
      <c r="F417" s="209" t="s">
        <v>552</v>
      </c>
      <c r="G417" s="207"/>
      <c r="H417" s="210">
        <v>78.599999999999994</v>
      </c>
      <c r="I417" s="211"/>
      <c r="J417" s="207"/>
      <c r="K417" s="207"/>
      <c r="L417" s="212"/>
      <c r="M417" s="213"/>
      <c r="N417" s="214"/>
      <c r="O417" s="214"/>
      <c r="P417" s="214"/>
      <c r="Q417" s="214"/>
      <c r="R417" s="214"/>
      <c r="S417" s="214"/>
      <c r="T417" s="215"/>
      <c r="AT417" s="216" t="s">
        <v>147</v>
      </c>
      <c r="AU417" s="216" t="s">
        <v>143</v>
      </c>
      <c r="AV417" s="14" t="s">
        <v>82</v>
      </c>
      <c r="AW417" s="14" t="s">
        <v>33</v>
      </c>
      <c r="AX417" s="14" t="s">
        <v>72</v>
      </c>
      <c r="AY417" s="216" t="s">
        <v>132</v>
      </c>
    </row>
    <row r="418" spans="1:65" s="15" customFormat="1" ht="11.25">
      <c r="B418" s="217"/>
      <c r="C418" s="218"/>
      <c r="D418" s="197" t="s">
        <v>147</v>
      </c>
      <c r="E418" s="219" t="s">
        <v>19</v>
      </c>
      <c r="F418" s="220" t="s">
        <v>150</v>
      </c>
      <c r="G418" s="218"/>
      <c r="H418" s="221">
        <v>78.599999999999994</v>
      </c>
      <c r="I418" s="222"/>
      <c r="J418" s="218"/>
      <c r="K418" s="218"/>
      <c r="L418" s="223"/>
      <c r="M418" s="224"/>
      <c r="N418" s="225"/>
      <c r="O418" s="225"/>
      <c r="P418" s="225"/>
      <c r="Q418" s="225"/>
      <c r="R418" s="225"/>
      <c r="S418" s="225"/>
      <c r="T418" s="226"/>
      <c r="AT418" s="227" t="s">
        <v>147</v>
      </c>
      <c r="AU418" s="227" t="s">
        <v>143</v>
      </c>
      <c r="AV418" s="15" t="s">
        <v>143</v>
      </c>
      <c r="AW418" s="15" t="s">
        <v>33</v>
      </c>
      <c r="AX418" s="15" t="s">
        <v>80</v>
      </c>
      <c r="AY418" s="227" t="s">
        <v>132</v>
      </c>
    </row>
    <row r="419" spans="1:65" s="2" customFormat="1" ht="16.5" customHeight="1">
      <c r="A419" s="38"/>
      <c r="B419" s="39"/>
      <c r="C419" s="228" t="s">
        <v>553</v>
      </c>
      <c r="D419" s="228" t="s">
        <v>151</v>
      </c>
      <c r="E419" s="229" t="s">
        <v>554</v>
      </c>
      <c r="F419" s="230" t="s">
        <v>555</v>
      </c>
      <c r="G419" s="231" t="s">
        <v>321</v>
      </c>
      <c r="H419" s="232">
        <v>3.5659999999999998</v>
      </c>
      <c r="I419" s="233"/>
      <c r="J419" s="234">
        <f>ROUND(I419*H419,2)</f>
        <v>0</v>
      </c>
      <c r="K419" s="230" t="s">
        <v>141</v>
      </c>
      <c r="L419" s="235"/>
      <c r="M419" s="236" t="s">
        <v>19</v>
      </c>
      <c r="N419" s="237" t="s">
        <v>43</v>
      </c>
      <c r="O419" s="68"/>
      <c r="P419" s="186">
        <f>O419*H419</f>
        <v>0</v>
      </c>
      <c r="Q419" s="186">
        <v>0.03</v>
      </c>
      <c r="R419" s="186">
        <f>Q419*H419</f>
        <v>0.10697999999999999</v>
      </c>
      <c r="S419" s="186">
        <v>0</v>
      </c>
      <c r="T419" s="187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188" t="s">
        <v>350</v>
      </c>
      <c r="AT419" s="188" t="s">
        <v>151</v>
      </c>
      <c r="AU419" s="188" t="s">
        <v>143</v>
      </c>
      <c r="AY419" s="21" t="s">
        <v>132</v>
      </c>
      <c r="BE419" s="189">
        <f>IF(N419="základní",J419,0)</f>
        <v>0</v>
      </c>
      <c r="BF419" s="189">
        <f>IF(N419="snížená",J419,0)</f>
        <v>0</v>
      </c>
      <c r="BG419" s="189">
        <f>IF(N419="zákl. přenesená",J419,0)</f>
        <v>0</v>
      </c>
      <c r="BH419" s="189">
        <f>IF(N419="sníž. přenesená",J419,0)</f>
        <v>0</v>
      </c>
      <c r="BI419" s="189">
        <f>IF(N419="nulová",J419,0)</f>
        <v>0</v>
      </c>
      <c r="BJ419" s="21" t="s">
        <v>80</v>
      </c>
      <c r="BK419" s="189">
        <f>ROUND(I419*H419,2)</f>
        <v>0</v>
      </c>
      <c r="BL419" s="21" t="s">
        <v>239</v>
      </c>
      <c r="BM419" s="188" t="s">
        <v>556</v>
      </c>
    </row>
    <row r="420" spans="1:65" s="14" customFormat="1" ht="11.25">
      <c r="B420" s="206"/>
      <c r="C420" s="207"/>
      <c r="D420" s="197" t="s">
        <v>147</v>
      </c>
      <c r="E420" s="208" t="s">
        <v>19</v>
      </c>
      <c r="F420" s="209" t="s">
        <v>557</v>
      </c>
      <c r="G420" s="207"/>
      <c r="H420" s="210">
        <v>3.5659999999999998</v>
      </c>
      <c r="I420" s="211"/>
      <c r="J420" s="207"/>
      <c r="K420" s="207"/>
      <c r="L420" s="212"/>
      <c r="M420" s="213"/>
      <c r="N420" s="214"/>
      <c r="O420" s="214"/>
      <c r="P420" s="214"/>
      <c r="Q420" s="214"/>
      <c r="R420" s="214"/>
      <c r="S420" s="214"/>
      <c r="T420" s="215"/>
      <c r="AT420" s="216" t="s">
        <v>147</v>
      </c>
      <c r="AU420" s="216" t="s">
        <v>143</v>
      </c>
      <c r="AV420" s="14" t="s">
        <v>82</v>
      </c>
      <c r="AW420" s="14" t="s">
        <v>33</v>
      </c>
      <c r="AX420" s="14" t="s">
        <v>72</v>
      </c>
      <c r="AY420" s="216" t="s">
        <v>132</v>
      </c>
    </row>
    <row r="421" spans="1:65" s="15" customFormat="1" ht="11.25">
      <c r="B421" s="217"/>
      <c r="C421" s="218"/>
      <c r="D421" s="197" t="s">
        <v>147</v>
      </c>
      <c r="E421" s="219" t="s">
        <v>19</v>
      </c>
      <c r="F421" s="220" t="s">
        <v>150</v>
      </c>
      <c r="G421" s="218"/>
      <c r="H421" s="221">
        <v>3.5659999999999998</v>
      </c>
      <c r="I421" s="222"/>
      <c r="J421" s="218"/>
      <c r="K421" s="218"/>
      <c r="L421" s="223"/>
      <c r="M421" s="224"/>
      <c r="N421" s="225"/>
      <c r="O421" s="225"/>
      <c r="P421" s="225"/>
      <c r="Q421" s="225"/>
      <c r="R421" s="225"/>
      <c r="S421" s="225"/>
      <c r="T421" s="226"/>
      <c r="AT421" s="227" t="s">
        <v>147</v>
      </c>
      <c r="AU421" s="227" t="s">
        <v>143</v>
      </c>
      <c r="AV421" s="15" t="s">
        <v>143</v>
      </c>
      <c r="AW421" s="15" t="s">
        <v>33</v>
      </c>
      <c r="AX421" s="15" t="s">
        <v>80</v>
      </c>
      <c r="AY421" s="227" t="s">
        <v>132</v>
      </c>
    </row>
    <row r="422" spans="1:65" s="2" customFormat="1" ht="24.2" customHeight="1">
      <c r="A422" s="38"/>
      <c r="B422" s="39"/>
      <c r="C422" s="177" t="s">
        <v>558</v>
      </c>
      <c r="D422" s="177" t="s">
        <v>137</v>
      </c>
      <c r="E422" s="178" t="s">
        <v>559</v>
      </c>
      <c r="F422" s="179" t="s">
        <v>560</v>
      </c>
      <c r="G422" s="180" t="s">
        <v>140</v>
      </c>
      <c r="H422" s="181">
        <v>69.655000000000001</v>
      </c>
      <c r="I422" s="182"/>
      <c r="J422" s="183">
        <f>ROUND(I422*H422,2)</f>
        <v>0</v>
      </c>
      <c r="K422" s="179" t="s">
        <v>561</v>
      </c>
      <c r="L422" s="43"/>
      <c r="M422" s="184" t="s">
        <v>19</v>
      </c>
      <c r="N422" s="185" t="s">
        <v>43</v>
      </c>
      <c r="O422" s="68"/>
      <c r="P422" s="186">
        <f>O422*H422</f>
        <v>0</v>
      </c>
      <c r="Q422" s="186">
        <v>2.4000000000000001E-4</v>
      </c>
      <c r="R422" s="186">
        <f>Q422*H422</f>
        <v>1.6717200000000002E-2</v>
      </c>
      <c r="S422" s="186">
        <v>0</v>
      </c>
      <c r="T422" s="187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188" t="s">
        <v>239</v>
      </c>
      <c r="AT422" s="188" t="s">
        <v>137</v>
      </c>
      <c r="AU422" s="188" t="s">
        <v>143</v>
      </c>
      <c r="AY422" s="21" t="s">
        <v>132</v>
      </c>
      <c r="BE422" s="189">
        <f>IF(N422="základní",J422,0)</f>
        <v>0</v>
      </c>
      <c r="BF422" s="189">
        <f>IF(N422="snížená",J422,0)</f>
        <v>0</v>
      </c>
      <c r="BG422" s="189">
        <f>IF(N422="zákl. přenesená",J422,0)</f>
        <v>0</v>
      </c>
      <c r="BH422" s="189">
        <f>IF(N422="sníž. přenesená",J422,0)</f>
        <v>0</v>
      </c>
      <c r="BI422" s="189">
        <f>IF(N422="nulová",J422,0)</f>
        <v>0</v>
      </c>
      <c r="BJ422" s="21" t="s">
        <v>80</v>
      </c>
      <c r="BK422" s="189">
        <f>ROUND(I422*H422,2)</f>
        <v>0</v>
      </c>
      <c r="BL422" s="21" t="s">
        <v>239</v>
      </c>
      <c r="BM422" s="188" t="s">
        <v>562</v>
      </c>
    </row>
    <row r="423" spans="1:65" s="2" customFormat="1" ht="11.25">
      <c r="A423" s="38"/>
      <c r="B423" s="39"/>
      <c r="C423" s="40"/>
      <c r="D423" s="190" t="s">
        <v>145</v>
      </c>
      <c r="E423" s="40"/>
      <c r="F423" s="191" t="s">
        <v>563</v>
      </c>
      <c r="G423" s="40"/>
      <c r="H423" s="40"/>
      <c r="I423" s="192"/>
      <c r="J423" s="40"/>
      <c r="K423" s="40"/>
      <c r="L423" s="43"/>
      <c r="M423" s="193"/>
      <c r="N423" s="194"/>
      <c r="O423" s="68"/>
      <c r="P423" s="68"/>
      <c r="Q423" s="68"/>
      <c r="R423" s="68"/>
      <c r="S423" s="68"/>
      <c r="T423" s="69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T423" s="21" t="s">
        <v>145</v>
      </c>
      <c r="AU423" s="21" t="s">
        <v>143</v>
      </c>
    </row>
    <row r="424" spans="1:65" s="13" customFormat="1" ht="11.25">
      <c r="B424" s="195"/>
      <c r="C424" s="196"/>
      <c r="D424" s="197" t="s">
        <v>147</v>
      </c>
      <c r="E424" s="198" t="s">
        <v>19</v>
      </c>
      <c r="F424" s="199" t="s">
        <v>148</v>
      </c>
      <c r="G424" s="196"/>
      <c r="H424" s="198" t="s">
        <v>19</v>
      </c>
      <c r="I424" s="200"/>
      <c r="J424" s="196"/>
      <c r="K424" s="196"/>
      <c r="L424" s="201"/>
      <c r="M424" s="202"/>
      <c r="N424" s="203"/>
      <c r="O424" s="203"/>
      <c r="P424" s="203"/>
      <c r="Q424" s="203"/>
      <c r="R424" s="203"/>
      <c r="S424" s="203"/>
      <c r="T424" s="204"/>
      <c r="AT424" s="205" t="s">
        <v>147</v>
      </c>
      <c r="AU424" s="205" t="s">
        <v>143</v>
      </c>
      <c r="AV424" s="13" t="s">
        <v>80</v>
      </c>
      <c r="AW424" s="13" t="s">
        <v>33</v>
      </c>
      <c r="AX424" s="13" t="s">
        <v>72</v>
      </c>
      <c r="AY424" s="205" t="s">
        <v>132</v>
      </c>
    </row>
    <row r="425" spans="1:65" s="13" customFormat="1" ht="11.25">
      <c r="B425" s="195"/>
      <c r="C425" s="196"/>
      <c r="D425" s="197" t="s">
        <v>147</v>
      </c>
      <c r="E425" s="198" t="s">
        <v>19</v>
      </c>
      <c r="F425" s="199" t="s">
        <v>564</v>
      </c>
      <c r="G425" s="196"/>
      <c r="H425" s="198" t="s">
        <v>19</v>
      </c>
      <c r="I425" s="200"/>
      <c r="J425" s="196"/>
      <c r="K425" s="196"/>
      <c r="L425" s="201"/>
      <c r="M425" s="202"/>
      <c r="N425" s="203"/>
      <c r="O425" s="203"/>
      <c r="P425" s="203"/>
      <c r="Q425" s="203"/>
      <c r="R425" s="203"/>
      <c r="S425" s="203"/>
      <c r="T425" s="204"/>
      <c r="AT425" s="205" t="s">
        <v>147</v>
      </c>
      <c r="AU425" s="205" t="s">
        <v>143</v>
      </c>
      <c r="AV425" s="13" t="s">
        <v>80</v>
      </c>
      <c r="AW425" s="13" t="s">
        <v>33</v>
      </c>
      <c r="AX425" s="13" t="s">
        <v>72</v>
      </c>
      <c r="AY425" s="205" t="s">
        <v>132</v>
      </c>
    </row>
    <row r="426" spans="1:65" s="14" customFormat="1" ht="11.25">
      <c r="B426" s="206"/>
      <c r="C426" s="207"/>
      <c r="D426" s="197" t="s">
        <v>147</v>
      </c>
      <c r="E426" s="208" t="s">
        <v>19</v>
      </c>
      <c r="F426" s="209" t="s">
        <v>565</v>
      </c>
      <c r="G426" s="207"/>
      <c r="H426" s="210">
        <v>24.375</v>
      </c>
      <c r="I426" s="211"/>
      <c r="J426" s="207"/>
      <c r="K426" s="207"/>
      <c r="L426" s="212"/>
      <c r="M426" s="213"/>
      <c r="N426" s="214"/>
      <c r="O426" s="214"/>
      <c r="P426" s="214"/>
      <c r="Q426" s="214"/>
      <c r="R426" s="214"/>
      <c r="S426" s="214"/>
      <c r="T426" s="215"/>
      <c r="AT426" s="216" t="s">
        <v>147</v>
      </c>
      <c r="AU426" s="216" t="s">
        <v>143</v>
      </c>
      <c r="AV426" s="14" t="s">
        <v>82</v>
      </c>
      <c r="AW426" s="14" t="s">
        <v>33</v>
      </c>
      <c r="AX426" s="14" t="s">
        <v>72</v>
      </c>
      <c r="AY426" s="216" t="s">
        <v>132</v>
      </c>
    </row>
    <row r="427" spans="1:65" s="15" customFormat="1" ht="11.25">
      <c r="B427" s="217"/>
      <c r="C427" s="218"/>
      <c r="D427" s="197" t="s">
        <v>147</v>
      </c>
      <c r="E427" s="219" t="s">
        <v>19</v>
      </c>
      <c r="F427" s="220" t="s">
        <v>150</v>
      </c>
      <c r="G427" s="218"/>
      <c r="H427" s="221">
        <v>24.375</v>
      </c>
      <c r="I427" s="222"/>
      <c r="J427" s="218"/>
      <c r="K427" s="218"/>
      <c r="L427" s="223"/>
      <c r="M427" s="224"/>
      <c r="N427" s="225"/>
      <c r="O427" s="225"/>
      <c r="P427" s="225"/>
      <c r="Q427" s="225"/>
      <c r="R427" s="225"/>
      <c r="S427" s="225"/>
      <c r="T427" s="226"/>
      <c r="AT427" s="227" t="s">
        <v>147</v>
      </c>
      <c r="AU427" s="227" t="s">
        <v>143</v>
      </c>
      <c r="AV427" s="15" t="s">
        <v>143</v>
      </c>
      <c r="AW427" s="15" t="s">
        <v>33</v>
      </c>
      <c r="AX427" s="15" t="s">
        <v>72</v>
      </c>
      <c r="AY427" s="227" t="s">
        <v>132</v>
      </c>
    </row>
    <row r="428" spans="1:65" s="14" customFormat="1" ht="11.25">
      <c r="B428" s="206"/>
      <c r="C428" s="207"/>
      <c r="D428" s="197" t="s">
        <v>147</v>
      </c>
      <c r="E428" s="208" t="s">
        <v>19</v>
      </c>
      <c r="F428" s="209" t="s">
        <v>566</v>
      </c>
      <c r="G428" s="207"/>
      <c r="H428" s="210">
        <v>31.35</v>
      </c>
      <c r="I428" s="211"/>
      <c r="J428" s="207"/>
      <c r="K428" s="207"/>
      <c r="L428" s="212"/>
      <c r="M428" s="213"/>
      <c r="N428" s="214"/>
      <c r="O428" s="214"/>
      <c r="P428" s="214"/>
      <c r="Q428" s="214"/>
      <c r="R428" s="214"/>
      <c r="S428" s="214"/>
      <c r="T428" s="215"/>
      <c r="AT428" s="216" t="s">
        <v>147</v>
      </c>
      <c r="AU428" s="216" t="s">
        <v>143</v>
      </c>
      <c r="AV428" s="14" t="s">
        <v>82</v>
      </c>
      <c r="AW428" s="14" t="s">
        <v>33</v>
      </c>
      <c r="AX428" s="14" t="s">
        <v>72</v>
      </c>
      <c r="AY428" s="216" t="s">
        <v>132</v>
      </c>
    </row>
    <row r="429" spans="1:65" s="14" customFormat="1" ht="11.25">
      <c r="B429" s="206"/>
      <c r="C429" s="207"/>
      <c r="D429" s="197" t="s">
        <v>147</v>
      </c>
      <c r="E429" s="208" t="s">
        <v>19</v>
      </c>
      <c r="F429" s="209" t="s">
        <v>567</v>
      </c>
      <c r="G429" s="207"/>
      <c r="H429" s="210">
        <v>10.210000000000001</v>
      </c>
      <c r="I429" s="211"/>
      <c r="J429" s="207"/>
      <c r="K429" s="207"/>
      <c r="L429" s="212"/>
      <c r="M429" s="213"/>
      <c r="N429" s="214"/>
      <c r="O429" s="214"/>
      <c r="P429" s="214"/>
      <c r="Q429" s="214"/>
      <c r="R429" s="214"/>
      <c r="S429" s="214"/>
      <c r="T429" s="215"/>
      <c r="AT429" s="216" t="s">
        <v>147</v>
      </c>
      <c r="AU429" s="216" t="s">
        <v>143</v>
      </c>
      <c r="AV429" s="14" t="s">
        <v>82</v>
      </c>
      <c r="AW429" s="14" t="s">
        <v>33</v>
      </c>
      <c r="AX429" s="14" t="s">
        <v>72</v>
      </c>
      <c r="AY429" s="216" t="s">
        <v>132</v>
      </c>
    </row>
    <row r="430" spans="1:65" s="14" customFormat="1" ht="11.25">
      <c r="B430" s="206"/>
      <c r="C430" s="207"/>
      <c r="D430" s="197" t="s">
        <v>147</v>
      </c>
      <c r="E430" s="208" t="s">
        <v>19</v>
      </c>
      <c r="F430" s="209" t="s">
        <v>568</v>
      </c>
      <c r="G430" s="207"/>
      <c r="H430" s="210">
        <v>3.72</v>
      </c>
      <c r="I430" s="211"/>
      <c r="J430" s="207"/>
      <c r="K430" s="207"/>
      <c r="L430" s="212"/>
      <c r="M430" s="213"/>
      <c r="N430" s="214"/>
      <c r="O430" s="214"/>
      <c r="P430" s="214"/>
      <c r="Q430" s="214"/>
      <c r="R430" s="214"/>
      <c r="S430" s="214"/>
      <c r="T430" s="215"/>
      <c r="AT430" s="216" t="s">
        <v>147</v>
      </c>
      <c r="AU430" s="216" t="s">
        <v>143</v>
      </c>
      <c r="AV430" s="14" t="s">
        <v>82</v>
      </c>
      <c r="AW430" s="14" t="s">
        <v>33</v>
      </c>
      <c r="AX430" s="14" t="s">
        <v>72</v>
      </c>
      <c r="AY430" s="216" t="s">
        <v>132</v>
      </c>
    </row>
    <row r="431" spans="1:65" s="15" customFormat="1" ht="11.25">
      <c r="B431" s="217"/>
      <c r="C431" s="218"/>
      <c r="D431" s="197" t="s">
        <v>147</v>
      </c>
      <c r="E431" s="219" t="s">
        <v>19</v>
      </c>
      <c r="F431" s="220" t="s">
        <v>150</v>
      </c>
      <c r="G431" s="218"/>
      <c r="H431" s="221">
        <v>45.28</v>
      </c>
      <c r="I431" s="222"/>
      <c r="J431" s="218"/>
      <c r="K431" s="218"/>
      <c r="L431" s="223"/>
      <c r="M431" s="224"/>
      <c r="N431" s="225"/>
      <c r="O431" s="225"/>
      <c r="P431" s="225"/>
      <c r="Q431" s="225"/>
      <c r="R431" s="225"/>
      <c r="S431" s="225"/>
      <c r="T431" s="226"/>
      <c r="AT431" s="227" t="s">
        <v>147</v>
      </c>
      <c r="AU431" s="227" t="s">
        <v>143</v>
      </c>
      <c r="AV431" s="15" t="s">
        <v>143</v>
      </c>
      <c r="AW431" s="15" t="s">
        <v>33</v>
      </c>
      <c r="AX431" s="15" t="s">
        <v>72</v>
      </c>
      <c r="AY431" s="227" t="s">
        <v>132</v>
      </c>
    </row>
    <row r="432" spans="1:65" s="16" customFormat="1" ht="11.25">
      <c r="B432" s="238"/>
      <c r="C432" s="239"/>
      <c r="D432" s="197" t="s">
        <v>147</v>
      </c>
      <c r="E432" s="240" t="s">
        <v>19</v>
      </c>
      <c r="F432" s="241" t="s">
        <v>284</v>
      </c>
      <c r="G432" s="239"/>
      <c r="H432" s="242">
        <v>69.655000000000001</v>
      </c>
      <c r="I432" s="243"/>
      <c r="J432" s="239"/>
      <c r="K432" s="239"/>
      <c r="L432" s="244"/>
      <c r="M432" s="245"/>
      <c r="N432" s="246"/>
      <c r="O432" s="246"/>
      <c r="P432" s="246"/>
      <c r="Q432" s="246"/>
      <c r="R432" s="246"/>
      <c r="S432" s="246"/>
      <c r="T432" s="247"/>
      <c r="AT432" s="248" t="s">
        <v>147</v>
      </c>
      <c r="AU432" s="248" t="s">
        <v>143</v>
      </c>
      <c r="AV432" s="16" t="s">
        <v>142</v>
      </c>
      <c r="AW432" s="16" t="s">
        <v>33</v>
      </c>
      <c r="AX432" s="16" t="s">
        <v>80</v>
      </c>
      <c r="AY432" s="248" t="s">
        <v>132</v>
      </c>
    </row>
    <row r="433" spans="1:65" s="2" customFormat="1" ht="16.5" customHeight="1">
      <c r="A433" s="38"/>
      <c r="B433" s="39"/>
      <c r="C433" s="228" t="s">
        <v>569</v>
      </c>
      <c r="D433" s="228" t="s">
        <v>151</v>
      </c>
      <c r="E433" s="229" t="s">
        <v>152</v>
      </c>
      <c r="F433" s="230" t="s">
        <v>153</v>
      </c>
      <c r="G433" s="231" t="s">
        <v>140</v>
      </c>
      <c r="H433" s="232">
        <v>73.138000000000005</v>
      </c>
      <c r="I433" s="233"/>
      <c r="J433" s="234">
        <f>ROUND(I433*H433,2)</f>
        <v>0</v>
      </c>
      <c r="K433" s="230" t="s">
        <v>141</v>
      </c>
      <c r="L433" s="235"/>
      <c r="M433" s="236" t="s">
        <v>19</v>
      </c>
      <c r="N433" s="237" t="s">
        <v>43</v>
      </c>
      <c r="O433" s="68"/>
      <c r="P433" s="186">
        <f>O433*H433</f>
        <v>0</v>
      </c>
      <c r="Q433" s="186">
        <v>3.0000000000000001E-3</v>
      </c>
      <c r="R433" s="186">
        <f>Q433*H433</f>
        <v>0.21941400000000003</v>
      </c>
      <c r="S433" s="186">
        <v>0</v>
      </c>
      <c r="T433" s="187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188" t="s">
        <v>350</v>
      </c>
      <c r="AT433" s="188" t="s">
        <v>151</v>
      </c>
      <c r="AU433" s="188" t="s">
        <v>143</v>
      </c>
      <c r="AY433" s="21" t="s">
        <v>132</v>
      </c>
      <c r="BE433" s="189">
        <f>IF(N433="základní",J433,0)</f>
        <v>0</v>
      </c>
      <c r="BF433" s="189">
        <f>IF(N433="snížená",J433,0)</f>
        <v>0</v>
      </c>
      <c r="BG433" s="189">
        <f>IF(N433="zákl. přenesená",J433,0)</f>
        <v>0</v>
      </c>
      <c r="BH433" s="189">
        <f>IF(N433="sníž. přenesená",J433,0)</f>
        <v>0</v>
      </c>
      <c r="BI433" s="189">
        <f>IF(N433="nulová",J433,0)</f>
        <v>0</v>
      </c>
      <c r="BJ433" s="21" t="s">
        <v>80</v>
      </c>
      <c r="BK433" s="189">
        <f>ROUND(I433*H433,2)</f>
        <v>0</v>
      </c>
      <c r="BL433" s="21" t="s">
        <v>239</v>
      </c>
      <c r="BM433" s="188" t="s">
        <v>570</v>
      </c>
    </row>
    <row r="434" spans="1:65" s="14" customFormat="1" ht="11.25">
      <c r="B434" s="206"/>
      <c r="C434" s="207"/>
      <c r="D434" s="197" t="s">
        <v>147</v>
      </c>
      <c r="E434" s="207"/>
      <c r="F434" s="209" t="s">
        <v>571</v>
      </c>
      <c r="G434" s="207"/>
      <c r="H434" s="210">
        <v>73.138000000000005</v>
      </c>
      <c r="I434" s="211"/>
      <c r="J434" s="207"/>
      <c r="K434" s="207"/>
      <c r="L434" s="212"/>
      <c r="M434" s="213"/>
      <c r="N434" s="214"/>
      <c r="O434" s="214"/>
      <c r="P434" s="214"/>
      <c r="Q434" s="214"/>
      <c r="R434" s="214"/>
      <c r="S434" s="214"/>
      <c r="T434" s="215"/>
      <c r="AT434" s="216" t="s">
        <v>147</v>
      </c>
      <c r="AU434" s="216" t="s">
        <v>143</v>
      </c>
      <c r="AV434" s="14" t="s">
        <v>82</v>
      </c>
      <c r="AW434" s="14" t="s">
        <v>4</v>
      </c>
      <c r="AX434" s="14" t="s">
        <v>80</v>
      </c>
      <c r="AY434" s="216" t="s">
        <v>132</v>
      </c>
    </row>
    <row r="435" spans="1:65" s="2" customFormat="1" ht="16.5" customHeight="1">
      <c r="A435" s="38"/>
      <c r="B435" s="39"/>
      <c r="C435" s="177" t="s">
        <v>572</v>
      </c>
      <c r="D435" s="177" t="s">
        <v>137</v>
      </c>
      <c r="E435" s="178" t="s">
        <v>573</v>
      </c>
      <c r="F435" s="179" t="s">
        <v>574</v>
      </c>
      <c r="G435" s="180" t="s">
        <v>194</v>
      </c>
      <c r="H435" s="181">
        <v>3</v>
      </c>
      <c r="I435" s="182"/>
      <c r="J435" s="183">
        <f>ROUND(I435*H435,2)</f>
        <v>0</v>
      </c>
      <c r="K435" s="179" t="s">
        <v>141</v>
      </c>
      <c r="L435" s="43"/>
      <c r="M435" s="184" t="s">
        <v>19</v>
      </c>
      <c r="N435" s="185" t="s">
        <v>43</v>
      </c>
      <c r="O435" s="68"/>
      <c r="P435" s="186">
        <f>O435*H435</f>
        <v>0</v>
      </c>
      <c r="Q435" s="186">
        <v>2.1199999999999999E-3</v>
      </c>
      <c r="R435" s="186">
        <f>Q435*H435</f>
        <v>6.3599999999999993E-3</v>
      </c>
      <c r="S435" s="186">
        <v>0</v>
      </c>
      <c r="T435" s="187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188" t="s">
        <v>239</v>
      </c>
      <c r="AT435" s="188" t="s">
        <v>137</v>
      </c>
      <c r="AU435" s="188" t="s">
        <v>143</v>
      </c>
      <c r="AY435" s="21" t="s">
        <v>132</v>
      </c>
      <c r="BE435" s="189">
        <f>IF(N435="základní",J435,0)</f>
        <v>0</v>
      </c>
      <c r="BF435" s="189">
        <f>IF(N435="snížená",J435,0)</f>
        <v>0</v>
      </c>
      <c r="BG435" s="189">
        <f>IF(N435="zákl. přenesená",J435,0)</f>
        <v>0</v>
      </c>
      <c r="BH435" s="189">
        <f>IF(N435="sníž. přenesená",J435,0)</f>
        <v>0</v>
      </c>
      <c r="BI435" s="189">
        <f>IF(N435="nulová",J435,0)</f>
        <v>0</v>
      </c>
      <c r="BJ435" s="21" t="s">
        <v>80</v>
      </c>
      <c r="BK435" s="189">
        <f>ROUND(I435*H435,2)</f>
        <v>0</v>
      </c>
      <c r="BL435" s="21" t="s">
        <v>239</v>
      </c>
      <c r="BM435" s="188" t="s">
        <v>575</v>
      </c>
    </row>
    <row r="436" spans="1:65" s="2" customFormat="1" ht="11.25">
      <c r="A436" s="38"/>
      <c r="B436" s="39"/>
      <c r="C436" s="40"/>
      <c r="D436" s="190" t="s">
        <v>145</v>
      </c>
      <c r="E436" s="40"/>
      <c r="F436" s="191" t="s">
        <v>576</v>
      </c>
      <c r="G436" s="40"/>
      <c r="H436" s="40"/>
      <c r="I436" s="192"/>
      <c r="J436" s="40"/>
      <c r="K436" s="40"/>
      <c r="L436" s="43"/>
      <c r="M436" s="193"/>
      <c r="N436" s="194"/>
      <c r="O436" s="68"/>
      <c r="P436" s="68"/>
      <c r="Q436" s="68"/>
      <c r="R436" s="68"/>
      <c r="S436" s="68"/>
      <c r="T436" s="69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T436" s="21" t="s">
        <v>145</v>
      </c>
      <c r="AU436" s="21" t="s">
        <v>143</v>
      </c>
    </row>
    <row r="437" spans="1:65" s="2" customFormat="1" ht="16.5" customHeight="1">
      <c r="A437" s="38"/>
      <c r="B437" s="39"/>
      <c r="C437" s="177" t="s">
        <v>577</v>
      </c>
      <c r="D437" s="177" t="s">
        <v>137</v>
      </c>
      <c r="E437" s="178" t="s">
        <v>578</v>
      </c>
      <c r="F437" s="179" t="s">
        <v>579</v>
      </c>
      <c r="G437" s="180" t="s">
        <v>194</v>
      </c>
      <c r="H437" s="181">
        <v>3</v>
      </c>
      <c r="I437" s="182"/>
      <c r="J437" s="183">
        <f>ROUND(I437*H437,2)</f>
        <v>0</v>
      </c>
      <c r="K437" s="179" t="s">
        <v>19</v>
      </c>
      <c r="L437" s="43"/>
      <c r="M437" s="184" t="s">
        <v>19</v>
      </c>
      <c r="N437" s="185" t="s">
        <v>43</v>
      </c>
      <c r="O437" s="68"/>
      <c r="P437" s="186">
        <f>O437*H437</f>
        <v>0</v>
      </c>
      <c r="Q437" s="186">
        <v>0</v>
      </c>
      <c r="R437" s="186">
        <f>Q437*H437</f>
        <v>0</v>
      </c>
      <c r="S437" s="186">
        <v>0</v>
      </c>
      <c r="T437" s="187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188" t="s">
        <v>239</v>
      </c>
      <c r="AT437" s="188" t="s">
        <v>137</v>
      </c>
      <c r="AU437" s="188" t="s">
        <v>143</v>
      </c>
      <c r="AY437" s="21" t="s">
        <v>132</v>
      </c>
      <c r="BE437" s="189">
        <f>IF(N437="základní",J437,0)</f>
        <v>0</v>
      </c>
      <c r="BF437" s="189">
        <f>IF(N437="snížená",J437,0)</f>
        <v>0</v>
      </c>
      <c r="BG437" s="189">
        <f>IF(N437="zákl. přenesená",J437,0)</f>
        <v>0</v>
      </c>
      <c r="BH437" s="189">
        <f>IF(N437="sníž. přenesená",J437,0)</f>
        <v>0</v>
      </c>
      <c r="BI437" s="189">
        <f>IF(N437="nulová",J437,0)</f>
        <v>0</v>
      </c>
      <c r="BJ437" s="21" t="s">
        <v>80</v>
      </c>
      <c r="BK437" s="189">
        <f>ROUND(I437*H437,2)</f>
        <v>0</v>
      </c>
      <c r="BL437" s="21" t="s">
        <v>239</v>
      </c>
      <c r="BM437" s="188" t="s">
        <v>580</v>
      </c>
    </row>
    <row r="438" spans="1:65" s="2" customFormat="1" ht="16.5" customHeight="1">
      <c r="A438" s="38"/>
      <c r="B438" s="39"/>
      <c r="C438" s="177" t="s">
        <v>581</v>
      </c>
      <c r="D438" s="177" t="s">
        <v>137</v>
      </c>
      <c r="E438" s="178" t="s">
        <v>582</v>
      </c>
      <c r="F438" s="179" t="s">
        <v>583</v>
      </c>
      <c r="G438" s="180" t="s">
        <v>194</v>
      </c>
      <c r="H438" s="181">
        <v>5</v>
      </c>
      <c r="I438" s="182"/>
      <c r="J438" s="183">
        <f>ROUND(I438*H438,2)</f>
        <v>0</v>
      </c>
      <c r="K438" s="179" t="s">
        <v>141</v>
      </c>
      <c r="L438" s="43"/>
      <c r="M438" s="184" t="s">
        <v>19</v>
      </c>
      <c r="N438" s="185" t="s">
        <v>43</v>
      </c>
      <c r="O438" s="68"/>
      <c r="P438" s="186">
        <f>O438*H438</f>
        <v>0</v>
      </c>
      <c r="Q438" s="186">
        <v>1.1199999999999999E-3</v>
      </c>
      <c r="R438" s="186">
        <f>Q438*H438</f>
        <v>5.5999999999999991E-3</v>
      </c>
      <c r="S438" s="186">
        <v>0</v>
      </c>
      <c r="T438" s="187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188" t="s">
        <v>239</v>
      </c>
      <c r="AT438" s="188" t="s">
        <v>137</v>
      </c>
      <c r="AU438" s="188" t="s">
        <v>143</v>
      </c>
      <c r="AY438" s="21" t="s">
        <v>132</v>
      </c>
      <c r="BE438" s="189">
        <f>IF(N438="základní",J438,0)</f>
        <v>0</v>
      </c>
      <c r="BF438" s="189">
        <f>IF(N438="snížená",J438,0)</f>
        <v>0</v>
      </c>
      <c r="BG438" s="189">
        <f>IF(N438="zákl. přenesená",J438,0)</f>
        <v>0</v>
      </c>
      <c r="BH438" s="189">
        <f>IF(N438="sníž. přenesená",J438,0)</f>
        <v>0</v>
      </c>
      <c r="BI438" s="189">
        <f>IF(N438="nulová",J438,0)</f>
        <v>0</v>
      </c>
      <c r="BJ438" s="21" t="s">
        <v>80</v>
      </c>
      <c r="BK438" s="189">
        <f>ROUND(I438*H438,2)</f>
        <v>0</v>
      </c>
      <c r="BL438" s="21" t="s">
        <v>239</v>
      </c>
      <c r="BM438" s="188" t="s">
        <v>584</v>
      </c>
    </row>
    <row r="439" spans="1:65" s="2" customFormat="1" ht="11.25">
      <c r="A439" s="38"/>
      <c r="B439" s="39"/>
      <c r="C439" s="40"/>
      <c r="D439" s="190" t="s">
        <v>145</v>
      </c>
      <c r="E439" s="40"/>
      <c r="F439" s="191" t="s">
        <v>585</v>
      </c>
      <c r="G439" s="40"/>
      <c r="H439" s="40"/>
      <c r="I439" s="192"/>
      <c r="J439" s="40"/>
      <c r="K439" s="40"/>
      <c r="L439" s="43"/>
      <c r="M439" s="193"/>
      <c r="N439" s="194"/>
      <c r="O439" s="68"/>
      <c r="P439" s="68"/>
      <c r="Q439" s="68"/>
      <c r="R439" s="68"/>
      <c r="S439" s="68"/>
      <c r="T439" s="69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T439" s="21" t="s">
        <v>145</v>
      </c>
      <c r="AU439" s="21" t="s">
        <v>143</v>
      </c>
    </row>
    <row r="440" spans="1:65" s="2" customFormat="1" ht="16.5" customHeight="1">
      <c r="A440" s="38"/>
      <c r="B440" s="39"/>
      <c r="C440" s="177" t="s">
        <v>586</v>
      </c>
      <c r="D440" s="177" t="s">
        <v>137</v>
      </c>
      <c r="E440" s="178" t="s">
        <v>587</v>
      </c>
      <c r="F440" s="179" t="s">
        <v>588</v>
      </c>
      <c r="G440" s="180" t="s">
        <v>169</v>
      </c>
      <c r="H440" s="181">
        <v>7.5</v>
      </c>
      <c r="I440" s="182"/>
      <c r="J440" s="183">
        <f>ROUND(I440*H440,2)</f>
        <v>0</v>
      </c>
      <c r="K440" s="179" t="s">
        <v>141</v>
      </c>
      <c r="L440" s="43"/>
      <c r="M440" s="184" t="s">
        <v>19</v>
      </c>
      <c r="N440" s="185" t="s">
        <v>43</v>
      </c>
      <c r="O440" s="68"/>
      <c r="P440" s="186">
        <f>O440*H440</f>
        <v>0</v>
      </c>
      <c r="Q440" s="186">
        <v>1.91E-3</v>
      </c>
      <c r="R440" s="186">
        <f>Q440*H440</f>
        <v>1.4325000000000001E-2</v>
      </c>
      <c r="S440" s="186">
        <v>0</v>
      </c>
      <c r="T440" s="187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188" t="s">
        <v>239</v>
      </c>
      <c r="AT440" s="188" t="s">
        <v>137</v>
      </c>
      <c r="AU440" s="188" t="s">
        <v>143</v>
      </c>
      <c r="AY440" s="21" t="s">
        <v>132</v>
      </c>
      <c r="BE440" s="189">
        <f>IF(N440="základní",J440,0)</f>
        <v>0</v>
      </c>
      <c r="BF440" s="189">
        <f>IF(N440="snížená",J440,0)</f>
        <v>0</v>
      </c>
      <c r="BG440" s="189">
        <f>IF(N440="zákl. přenesená",J440,0)</f>
        <v>0</v>
      </c>
      <c r="BH440" s="189">
        <f>IF(N440="sníž. přenesená",J440,0)</f>
        <v>0</v>
      </c>
      <c r="BI440" s="189">
        <f>IF(N440="nulová",J440,0)</f>
        <v>0</v>
      </c>
      <c r="BJ440" s="21" t="s">
        <v>80</v>
      </c>
      <c r="BK440" s="189">
        <f>ROUND(I440*H440,2)</f>
        <v>0</v>
      </c>
      <c r="BL440" s="21" t="s">
        <v>239</v>
      </c>
      <c r="BM440" s="188" t="s">
        <v>589</v>
      </c>
    </row>
    <row r="441" spans="1:65" s="2" customFormat="1" ht="11.25">
      <c r="A441" s="38"/>
      <c r="B441" s="39"/>
      <c r="C441" s="40"/>
      <c r="D441" s="190" t="s">
        <v>145</v>
      </c>
      <c r="E441" s="40"/>
      <c r="F441" s="191" t="s">
        <v>590</v>
      </c>
      <c r="G441" s="40"/>
      <c r="H441" s="40"/>
      <c r="I441" s="192"/>
      <c r="J441" s="40"/>
      <c r="K441" s="40"/>
      <c r="L441" s="43"/>
      <c r="M441" s="193"/>
      <c r="N441" s="194"/>
      <c r="O441" s="68"/>
      <c r="P441" s="68"/>
      <c r="Q441" s="68"/>
      <c r="R441" s="68"/>
      <c r="S441" s="68"/>
      <c r="T441" s="69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T441" s="21" t="s">
        <v>145</v>
      </c>
      <c r="AU441" s="21" t="s">
        <v>143</v>
      </c>
    </row>
    <row r="442" spans="1:65" s="14" customFormat="1" ht="11.25">
      <c r="B442" s="206"/>
      <c r="C442" s="207"/>
      <c r="D442" s="197" t="s">
        <v>147</v>
      </c>
      <c r="E442" s="208" t="s">
        <v>19</v>
      </c>
      <c r="F442" s="209" t="s">
        <v>591</v>
      </c>
      <c r="G442" s="207"/>
      <c r="H442" s="210">
        <v>7.5</v>
      </c>
      <c r="I442" s="211"/>
      <c r="J442" s="207"/>
      <c r="K442" s="207"/>
      <c r="L442" s="212"/>
      <c r="M442" s="213"/>
      <c r="N442" s="214"/>
      <c r="O442" s="214"/>
      <c r="P442" s="214"/>
      <c r="Q442" s="214"/>
      <c r="R442" s="214"/>
      <c r="S442" s="214"/>
      <c r="T442" s="215"/>
      <c r="AT442" s="216" t="s">
        <v>147</v>
      </c>
      <c r="AU442" s="216" t="s">
        <v>143</v>
      </c>
      <c r="AV442" s="14" t="s">
        <v>82</v>
      </c>
      <c r="AW442" s="14" t="s">
        <v>33</v>
      </c>
      <c r="AX442" s="14" t="s">
        <v>72</v>
      </c>
      <c r="AY442" s="216" t="s">
        <v>132</v>
      </c>
    </row>
    <row r="443" spans="1:65" s="15" customFormat="1" ht="11.25">
      <c r="B443" s="217"/>
      <c r="C443" s="218"/>
      <c r="D443" s="197" t="s">
        <v>147</v>
      </c>
      <c r="E443" s="219" t="s">
        <v>19</v>
      </c>
      <c r="F443" s="220" t="s">
        <v>150</v>
      </c>
      <c r="G443" s="218"/>
      <c r="H443" s="221">
        <v>7.5</v>
      </c>
      <c r="I443" s="222"/>
      <c r="J443" s="218"/>
      <c r="K443" s="218"/>
      <c r="L443" s="223"/>
      <c r="M443" s="224"/>
      <c r="N443" s="225"/>
      <c r="O443" s="225"/>
      <c r="P443" s="225"/>
      <c r="Q443" s="225"/>
      <c r="R443" s="225"/>
      <c r="S443" s="225"/>
      <c r="T443" s="226"/>
      <c r="AT443" s="227" t="s">
        <v>147</v>
      </c>
      <c r="AU443" s="227" t="s">
        <v>143</v>
      </c>
      <c r="AV443" s="15" t="s">
        <v>143</v>
      </c>
      <c r="AW443" s="15" t="s">
        <v>33</v>
      </c>
      <c r="AX443" s="15" t="s">
        <v>80</v>
      </c>
      <c r="AY443" s="227" t="s">
        <v>132</v>
      </c>
    </row>
    <row r="444" spans="1:65" s="2" customFormat="1" ht="16.5" customHeight="1">
      <c r="A444" s="38"/>
      <c r="B444" s="39"/>
      <c r="C444" s="177" t="s">
        <v>592</v>
      </c>
      <c r="D444" s="177" t="s">
        <v>137</v>
      </c>
      <c r="E444" s="178" t="s">
        <v>593</v>
      </c>
      <c r="F444" s="179" t="s">
        <v>594</v>
      </c>
      <c r="G444" s="180" t="s">
        <v>194</v>
      </c>
      <c r="H444" s="181">
        <v>5</v>
      </c>
      <c r="I444" s="182"/>
      <c r="J444" s="183">
        <f>ROUND(I444*H444,2)</f>
        <v>0</v>
      </c>
      <c r="K444" s="179" t="s">
        <v>141</v>
      </c>
      <c r="L444" s="43"/>
      <c r="M444" s="184" t="s">
        <v>19</v>
      </c>
      <c r="N444" s="185" t="s">
        <v>43</v>
      </c>
      <c r="O444" s="68"/>
      <c r="P444" s="186">
        <f>O444*H444</f>
        <v>0</v>
      </c>
      <c r="Q444" s="186">
        <v>0</v>
      </c>
      <c r="R444" s="186">
        <f>Q444*H444</f>
        <v>0</v>
      </c>
      <c r="S444" s="186">
        <v>0</v>
      </c>
      <c r="T444" s="187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188" t="s">
        <v>239</v>
      </c>
      <c r="AT444" s="188" t="s">
        <v>137</v>
      </c>
      <c r="AU444" s="188" t="s">
        <v>143</v>
      </c>
      <c r="AY444" s="21" t="s">
        <v>132</v>
      </c>
      <c r="BE444" s="189">
        <f>IF(N444="základní",J444,0)</f>
        <v>0</v>
      </c>
      <c r="BF444" s="189">
        <f>IF(N444="snížená",J444,0)</f>
        <v>0</v>
      </c>
      <c r="BG444" s="189">
        <f>IF(N444="zákl. přenesená",J444,0)</f>
        <v>0</v>
      </c>
      <c r="BH444" s="189">
        <f>IF(N444="sníž. přenesená",J444,0)</f>
        <v>0</v>
      </c>
      <c r="BI444" s="189">
        <f>IF(N444="nulová",J444,0)</f>
        <v>0</v>
      </c>
      <c r="BJ444" s="21" t="s">
        <v>80</v>
      </c>
      <c r="BK444" s="189">
        <f>ROUND(I444*H444,2)</f>
        <v>0</v>
      </c>
      <c r="BL444" s="21" t="s">
        <v>239</v>
      </c>
      <c r="BM444" s="188" t="s">
        <v>595</v>
      </c>
    </row>
    <row r="445" spans="1:65" s="2" customFormat="1" ht="11.25">
      <c r="A445" s="38"/>
      <c r="B445" s="39"/>
      <c r="C445" s="40"/>
      <c r="D445" s="190" t="s">
        <v>145</v>
      </c>
      <c r="E445" s="40"/>
      <c r="F445" s="191" t="s">
        <v>596</v>
      </c>
      <c r="G445" s="40"/>
      <c r="H445" s="40"/>
      <c r="I445" s="192"/>
      <c r="J445" s="40"/>
      <c r="K445" s="40"/>
      <c r="L445" s="43"/>
      <c r="M445" s="193"/>
      <c r="N445" s="194"/>
      <c r="O445" s="68"/>
      <c r="P445" s="68"/>
      <c r="Q445" s="68"/>
      <c r="R445" s="68"/>
      <c r="S445" s="68"/>
      <c r="T445" s="69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21" t="s">
        <v>145</v>
      </c>
      <c r="AU445" s="21" t="s">
        <v>143</v>
      </c>
    </row>
    <row r="446" spans="1:65" s="2" customFormat="1" ht="16.5" customHeight="1">
      <c r="A446" s="38"/>
      <c r="B446" s="39"/>
      <c r="C446" s="228" t="s">
        <v>597</v>
      </c>
      <c r="D446" s="228" t="s">
        <v>151</v>
      </c>
      <c r="E446" s="229" t="s">
        <v>598</v>
      </c>
      <c r="F446" s="230" t="s">
        <v>599</v>
      </c>
      <c r="G446" s="231" t="s">
        <v>194</v>
      </c>
      <c r="H446" s="232">
        <v>5</v>
      </c>
      <c r="I446" s="233"/>
      <c r="J446" s="234">
        <f>ROUND(I446*H446,2)</f>
        <v>0</v>
      </c>
      <c r="K446" s="230" t="s">
        <v>141</v>
      </c>
      <c r="L446" s="235"/>
      <c r="M446" s="236" t="s">
        <v>19</v>
      </c>
      <c r="N446" s="237" t="s">
        <v>43</v>
      </c>
      <c r="O446" s="68"/>
      <c r="P446" s="186">
        <f>O446*H446</f>
        <v>0</v>
      </c>
      <c r="Q446" s="186">
        <v>2.7999999999999998E-4</v>
      </c>
      <c r="R446" s="186">
        <f>Q446*H446</f>
        <v>1.3999999999999998E-3</v>
      </c>
      <c r="S446" s="186">
        <v>0</v>
      </c>
      <c r="T446" s="187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188" t="s">
        <v>350</v>
      </c>
      <c r="AT446" s="188" t="s">
        <v>151</v>
      </c>
      <c r="AU446" s="188" t="s">
        <v>143</v>
      </c>
      <c r="AY446" s="21" t="s">
        <v>132</v>
      </c>
      <c r="BE446" s="189">
        <f>IF(N446="základní",J446,0)</f>
        <v>0</v>
      </c>
      <c r="BF446" s="189">
        <f>IF(N446="snížená",J446,0)</f>
        <v>0</v>
      </c>
      <c r="BG446" s="189">
        <f>IF(N446="zákl. přenesená",J446,0)</f>
        <v>0</v>
      </c>
      <c r="BH446" s="189">
        <f>IF(N446="sníž. přenesená",J446,0)</f>
        <v>0</v>
      </c>
      <c r="BI446" s="189">
        <f>IF(N446="nulová",J446,0)</f>
        <v>0</v>
      </c>
      <c r="BJ446" s="21" t="s">
        <v>80</v>
      </c>
      <c r="BK446" s="189">
        <f>ROUND(I446*H446,2)</f>
        <v>0</v>
      </c>
      <c r="BL446" s="21" t="s">
        <v>239</v>
      </c>
      <c r="BM446" s="188" t="s">
        <v>600</v>
      </c>
    </row>
    <row r="447" spans="1:65" s="2" customFormat="1" ht="24.2" customHeight="1">
      <c r="A447" s="38"/>
      <c r="B447" s="39"/>
      <c r="C447" s="177" t="s">
        <v>601</v>
      </c>
      <c r="D447" s="177" t="s">
        <v>137</v>
      </c>
      <c r="E447" s="178" t="s">
        <v>602</v>
      </c>
      <c r="F447" s="179" t="s">
        <v>603</v>
      </c>
      <c r="G447" s="180" t="s">
        <v>140</v>
      </c>
      <c r="H447" s="181">
        <v>43.23</v>
      </c>
      <c r="I447" s="182"/>
      <c r="J447" s="183">
        <f>ROUND(I447*H447,2)</f>
        <v>0</v>
      </c>
      <c r="K447" s="179" t="s">
        <v>141</v>
      </c>
      <c r="L447" s="43"/>
      <c r="M447" s="184" t="s">
        <v>19</v>
      </c>
      <c r="N447" s="185" t="s">
        <v>43</v>
      </c>
      <c r="O447" s="68"/>
      <c r="P447" s="186">
        <f>O447*H447</f>
        <v>0</v>
      </c>
      <c r="Q447" s="186">
        <v>1.5789999999999998E-2</v>
      </c>
      <c r="R447" s="186">
        <f>Q447*H447</f>
        <v>0.68260169999999987</v>
      </c>
      <c r="S447" s="186">
        <v>0</v>
      </c>
      <c r="T447" s="187">
        <f>S447*H447</f>
        <v>0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188" t="s">
        <v>239</v>
      </c>
      <c r="AT447" s="188" t="s">
        <v>137</v>
      </c>
      <c r="AU447" s="188" t="s">
        <v>143</v>
      </c>
      <c r="AY447" s="21" t="s">
        <v>132</v>
      </c>
      <c r="BE447" s="189">
        <f>IF(N447="základní",J447,0)</f>
        <v>0</v>
      </c>
      <c r="BF447" s="189">
        <f>IF(N447="snížená",J447,0)</f>
        <v>0</v>
      </c>
      <c r="BG447" s="189">
        <f>IF(N447="zákl. přenesená",J447,0)</f>
        <v>0</v>
      </c>
      <c r="BH447" s="189">
        <f>IF(N447="sníž. přenesená",J447,0)</f>
        <v>0</v>
      </c>
      <c r="BI447" s="189">
        <f>IF(N447="nulová",J447,0)</f>
        <v>0</v>
      </c>
      <c r="BJ447" s="21" t="s">
        <v>80</v>
      </c>
      <c r="BK447" s="189">
        <f>ROUND(I447*H447,2)</f>
        <v>0</v>
      </c>
      <c r="BL447" s="21" t="s">
        <v>239</v>
      </c>
      <c r="BM447" s="188" t="s">
        <v>604</v>
      </c>
    </row>
    <row r="448" spans="1:65" s="2" customFormat="1" ht="11.25">
      <c r="A448" s="38"/>
      <c r="B448" s="39"/>
      <c r="C448" s="40"/>
      <c r="D448" s="190" t="s">
        <v>145</v>
      </c>
      <c r="E448" s="40"/>
      <c r="F448" s="191" t="s">
        <v>605</v>
      </c>
      <c r="G448" s="40"/>
      <c r="H448" s="40"/>
      <c r="I448" s="192"/>
      <c r="J448" s="40"/>
      <c r="K448" s="40"/>
      <c r="L448" s="43"/>
      <c r="M448" s="193"/>
      <c r="N448" s="194"/>
      <c r="O448" s="68"/>
      <c r="P448" s="68"/>
      <c r="Q448" s="68"/>
      <c r="R448" s="68"/>
      <c r="S448" s="68"/>
      <c r="T448" s="69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T448" s="21" t="s">
        <v>145</v>
      </c>
      <c r="AU448" s="21" t="s">
        <v>143</v>
      </c>
    </row>
    <row r="449" spans="1:65" s="13" customFormat="1" ht="11.25">
      <c r="B449" s="195"/>
      <c r="C449" s="196"/>
      <c r="D449" s="197" t="s">
        <v>147</v>
      </c>
      <c r="E449" s="198" t="s">
        <v>19</v>
      </c>
      <c r="F449" s="199" t="s">
        <v>606</v>
      </c>
      <c r="G449" s="196"/>
      <c r="H449" s="198" t="s">
        <v>19</v>
      </c>
      <c r="I449" s="200"/>
      <c r="J449" s="196"/>
      <c r="K449" s="196"/>
      <c r="L449" s="201"/>
      <c r="M449" s="202"/>
      <c r="N449" s="203"/>
      <c r="O449" s="203"/>
      <c r="P449" s="203"/>
      <c r="Q449" s="203"/>
      <c r="R449" s="203"/>
      <c r="S449" s="203"/>
      <c r="T449" s="204"/>
      <c r="AT449" s="205" t="s">
        <v>147</v>
      </c>
      <c r="AU449" s="205" t="s">
        <v>143</v>
      </c>
      <c r="AV449" s="13" t="s">
        <v>80</v>
      </c>
      <c r="AW449" s="13" t="s">
        <v>33</v>
      </c>
      <c r="AX449" s="13" t="s">
        <v>72</v>
      </c>
      <c r="AY449" s="205" t="s">
        <v>132</v>
      </c>
    </row>
    <row r="450" spans="1:65" s="14" customFormat="1" ht="11.25">
      <c r="B450" s="206"/>
      <c r="C450" s="207"/>
      <c r="D450" s="197" t="s">
        <v>147</v>
      </c>
      <c r="E450" s="208" t="s">
        <v>19</v>
      </c>
      <c r="F450" s="209" t="s">
        <v>607</v>
      </c>
      <c r="G450" s="207"/>
      <c r="H450" s="210">
        <v>43.23</v>
      </c>
      <c r="I450" s="211"/>
      <c r="J450" s="207"/>
      <c r="K450" s="207"/>
      <c r="L450" s="212"/>
      <c r="M450" s="213"/>
      <c r="N450" s="214"/>
      <c r="O450" s="214"/>
      <c r="P450" s="214"/>
      <c r="Q450" s="214"/>
      <c r="R450" s="214"/>
      <c r="S450" s="214"/>
      <c r="T450" s="215"/>
      <c r="AT450" s="216" t="s">
        <v>147</v>
      </c>
      <c r="AU450" s="216" t="s">
        <v>143</v>
      </c>
      <c r="AV450" s="14" t="s">
        <v>82</v>
      </c>
      <c r="AW450" s="14" t="s">
        <v>33</v>
      </c>
      <c r="AX450" s="14" t="s">
        <v>72</v>
      </c>
      <c r="AY450" s="216" t="s">
        <v>132</v>
      </c>
    </row>
    <row r="451" spans="1:65" s="15" customFormat="1" ht="11.25">
      <c r="B451" s="217"/>
      <c r="C451" s="218"/>
      <c r="D451" s="197" t="s">
        <v>147</v>
      </c>
      <c r="E451" s="219" t="s">
        <v>19</v>
      </c>
      <c r="F451" s="220" t="s">
        <v>150</v>
      </c>
      <c r="G451" s="218"/>
      <c r="H451" s="221">
        <v>43.23</v>
      </c>
      <c r="I451" s="222"/>
      <c r="J451" s="218"/>
      <c r="K451" s="218"/>
      <c r="L451" s="223"/>
      <c r="M451" s="224"/>
      <c r="N451" s="225"/>
      <c r="O451" s="225"/>
      <c r="P451" s="225"/>
      <c r="Q451" s="225"/>
      <c r="R451" s="225"/>
      <c r="S451" s="225"/>
      <c r="T451" s="226"/>
      <c r="AT451" s="227" t="s">
        <v>147</v>
      </c>
      <c r="AU451" s="227" t="s">
        <v>143</v>
      </c>
      <c r="AV451" s="15" t="s">
        <v>143</v>
      </c>
      <c r="AW451" s="15" t="s">
        <v>33</v>
      </c>
      <c r="AX451" s="15" t="s">
        <v>80</v>
      </c>
      <c r="AY451" s="227" t="s">
        <v>132</v>
      </c>
    </row>
    <row r="452" spans="1:65" s="2" customFormat="1" ht="21.75" customHeight="1">
      <c r="A452" s="38"/>
      <c r="B452" s="39"/>
      <c r="C452" s="177" t="s">
        <v>608</v>
      </c>
      <c r="D452" s="177" t="s">
        <v>137</v>
      </c>
      <c r="E452" s="178" t="s">
        <v>609</v>
      </c>
      <c r="F452" s="179" t="s">
        <v>610</v>
      </c>
      <c r="G452" s="180" t="s">
        <v>321</v>
      </c>
      <c r="H452" s="181">
        <v>1.081</v>
      </c>
      <c r="I452" s="182"/>
      <c r="J452" s="183">
        <f>ROUND(I452*H452,2)</f>
        <v>0</v>
      </c>
      <c r="K452" s="179" t="s">
        <v>141</v>
      </c>
      <c r="L452" s="43"/>
      <c r="M452" s="184" t="s">
        <v>19</v>
      </c>
      <c r="N452" s="185" t="s">
        <v>43</v>
      </c>
      <c r="O452" s="68"/>
      <c r="P452" s="186">
        <f>O452*H452</f>
        <v>0</v>
      </c>
      <c r="Q452" s="186">
        <v>2.2839999999999999E-2</v>
      </c>
      <c r="R452" s="186">
        <f>Q452*H452</f>
        <v>2.469004E-2</v>
      </c>
      <c r="S452" s="186">
        <v>0</v>
      </c>
      <c r="T452" s="187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188" t="s">
        <v>239</v>
      </c>
      <c r="AT452" s="188" t="s">
        <v>137</v>
      </c>
      <c r="AU452" s="188" t="s">
        <v>143</v>
      </c>
      <c r="AY452" s="21" t="s">
        <v>132</v>
      </c>
      <c r="BE452" s="189">
        <f>IF(N452="základní",J452,0)</f>
        <v>0</v>
      </c>
      <c r="BF452" s="189">
        <f>IF(N452="snížená",J452,0)</f>
        <v>0</v>
      </c>
      <c r="BG452" s="189">
        <f>IF(N452="zákl. přenesená",J452,0)</f>
        <v>0</v>
      </c>
      <c r="BH452" s="189">
        <f>IF(N452="sníž. přenesená",J452,0)</f>
        <v>0</v>
      </c>
      <c r="BI452" s="189">
        <f>IF(N452="nulová",J452,0)</f>
        <v>0</v>
      </c>
      <c r="BJ452" s="21" t="s">
        <v>80</v>
      </c>
      <c r="BK452" s="189">
        <f>ROUND(I452*H452,2)</f>
        <v>0</v>
      </c>
      <c r="BL452" s="21" t="s">
        <v>239</v>
      </c>
      <c r="BM452" s="188" t="s">
        <v>611</v>
      </c>
    </row>
    <row r="453" spans="1:65" s="2" customFormat="1" ht="11.25">
      <c r="A453" s="38"/>
      <c r="B453" s="39"/>
      <c r="C453" s="40"/>
      <c r="D453" s="190" t="s">
        <v>145</v>
      </c>
      <c r="E453" s="40"/>
      <c r="F453" s="191" t="s">
        <v>612</v>
      </c>
      <c r="G453" s="40"/>
      <c r="H453" s="40"/>
      <c r="I453" s="192"/>
      <c r="J453" s="40"/>
      <c r="K453" s="40"/>
      <c r="L453" s="43"/>
      <c r="M453" s="193"/>
      <c r="N453" s="194"/>
      <c r="O453" s="68"/>
      <c r="P453" s="68"/>
      <c r="Q453" s="68"/>
      <c r="R453" s="68"/>
      <c r="S453" s="68"/>
      <c r="T453" s="69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T453" s="21" t="s">
        <v>145</v>
      </c>
      <c r="AU453" s="21" t="s">
        <v>143</v>
      </c>
    </row>
    <row r="454" spans="1:65" s="14" customFormat="1" ht="11.25">
      <c r="B454" s="206"/>
      <c r="C454" s="207"/>
      <c r="D454" s="197" t="s">
        <v>147</v>
      </c>
      <c r="E454" s="208" t="s">
        <v>19</v>
      </c>
      <c r="F454" s="209" t="s">
        <v>613</v>
      </c>
      <c r="G454" s="207"/>
      <c r="H454" s="210">
        <v>1.081</v>
      </c>
      <c r="I454" s="211"/>
      <c r="J454" s="207"/>
      <c r="K454" s="207"/>
      <c r="L454" s="212"/>
      <c r="M454" s="213"/>
      <c r="N454" s="214"/>
      <c r="O454" s="214"/>
      <c r="P454" s="214"/>
      <c r="Q454" s="214"/>
      <c r="R454" s="214"/>
      <c r="S454" s="214"/>
      <c r="T454" s="215"/>
      <c r="AT454" s="216" t="s">
        <v>147</v>
      </c>
      <c r="AU454" s="216" t="s">
        <v>143</v>
      </c>
      <c r="AV454" s="14" t="s">
        <v>82</v>
      </c>
      <c r="AW454" s="14" t="s">
        <v>33</v>
      </c>
      <c r="AX454" s="14" t="s">
        <v>72</v>
      </c>
      <c r="AY454" s="216" t="s">
        <v>132</v>
      </c>
    </row>
    <row r="455" spans="1:65" s="15" customFormat="1" ht="11.25">
      <c r="B455" s="217"/>
      <c r="C455" s="218"/>
      <c r="D455" s="197" t="s">
        <v>147</v>
      </c>
      <c r="E455" s="219" t="s">
        <v>19</v>
      </c>
      <c r="F455" s="220" t="s">
        <v>150</v>
      </c>
      <c r="G455" s="218"/>
      <c r="H455" s="221">
        <v>1.081</v>
      </c>
      <c r="I455" s="222"/>
      <c r="J455" s="218"/>
      <c r="K455" s="218"/>
      <c r="L455" s="223"/>
      <c r="M455" s="224"/>
      <c r="N455" s="225"/>
      <c r="O455" s="225"/>
      <c r="P455" s="225"/>
      <c r="Q455" s="225"/>
      <c r="R455" s="225"/>
      <c r="S455" s="225"/>
      <c r="T455" s="226"/>
      <c r="AT455" s="227" t="s">
        <v>147</v>
      </c>
      <c r="AU455" s="227" t="s">
        <v>143</v>
      </c>
      <c r="AV455" s="15" t="s">
        <v>143</v>
      </c>
      <c r="AW455" s="15" t="s">
        <v>33</v>
      </c>
      <c r="AX455" s="15" t="s">
        <v>80</v>
      </c>
      <c r="AY455" s="227" t="s">
        <v>132</v>
      </c>
    </row>
    <row r="456" spans="1:65" s="2" customFormat="1" ht="24.2" customHeight="1">
      <c r="A456" s="38"/>
      <c r="B456" s="39"/>
      <c r="C456" s="177" t="s">
        <v>614</v>
      </c>
      <c r="D456" s="177" t="s">
        <v>137</v>
      </c>
      <c r="E456" s="178" t="s">
        <v>615</v>
      </c>
      <c r="F456" s="179" t="s">
        <v>616</v>
      </c>
      <c r="G456" s="180" t="s">
        <v>367</v>
      </c>
      <c r="H456" s="181">
        <v>7.6550000000000002</v>
      </c>
      <c r="I456" s="182"/>
      <c r="J456" s="183">
        <f>ROUND(I456*H456,2)</f>
        <v>0</v>
      </c>
      <c r="K456" s="179" t="s">
        <v>141</v>
      </c>
      <c r="L456" s="43"/>
      <c r="M456" s="184" t="s">
        <v>19</v>
      </c>
      <c r="N456" s="185" t="s">
        <v>43</v>
      </c>
      <c r="O456" s="68"/>
      <c r="P456" s="186">
        <f>O456*H456</f>
        <v>0</v>
      </c>
      <c r="Q456" s="186">
        <v>0</v>
      </c>
      <c r="R456" s="186">
        <f>Q456*H456</f>
        <v>0</v>
      </c>
      <c r="S456" s="186">
        <v>0</v>
      </c>
      <c r="T456" s="187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188" t="s">
        <v>239</v>
      </c>
      <c r="AT456" s="188" t="s">
        <v>137</v>
      </c>
      <c r="AU456" s="188" t="s">
        <v>143</v>
      </c>
      <c r="AY456" s="21" t="s">
        <v>132</v>
      </c>
      <c r="BE456" s="189">
        <f>IF(N456="základní",J456,0)</f>
        <v>0</v>
      </c>
      <c r="BF456" s="189">
        <f>IF(N456="snížená",J456,0)</f>
        <v>0</v>
      </c>
      <c r="BG456" s="189">
        <f>IF(N456="zákl. přenesená",J456,0)</f>
        <v>0</v>
      </c>
      <c r="BH456" s="189">
        <f>IF(N456="sníž. přenesená",J456,0)</f>
        <v>0</v>
      </c>
      <c r="BI456" s="189">
        <f>IF(N456="nulová",J456,0)</f>
        <v>0</v>
      </c>
      <c r="BJ456" s="21" t="s">
        <v>80</v>
      </c>
      <c r="BK456" s="189">
        <f>ROUND(I456*H456,2)</f>
        <v>0</v>
      </c>
      <c r="BL456" s="21" t="s">
        <v>239</v>
      </c>
      <c r="BM456" s="188" t="s">
        <v>617</v>
      </c>
    </row>
    <row r="457" spans="1:65" s="2" customFormat="1" ht="11.25">
      <c r="A457" s="38"/>
      <c r="B457" s="39"/>
      <c r="C457" s="40"/>
      <c r="D457" s="190" t="s">
        <v>145</v>
      </c>
      <c r="E457" s="40"/>
      <c r="F457" s="191" t="s">
        <v>618</v>
      </c>
      <c r="G457" s="40"/>
      <c r="H457" s="40"/>
      <c r="I457" s="192"/>
      <c r="J457" s="40"/>
      <c r="K457" s="40"/>
      <c r="L457" s="43"/>
      <c r="M457" s="193"/>
      <c r="N457" s="194"/>
      <c r="O457" s="68"/>
      <c r="P457" s="68"/>
      <c r="Q457" s="68"/>
      <c r="R457" s="68"/>
      <c r="S457" s="68"/>
      <c r="T457" s="69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21" t="s">
        <v>145</v>
      </c>
      <c r="AU457" s="21" t="s">
        <v>143</v>
      </c>
    </row>
    <row r="458" spans="1:65" s="12" customFormat="1" ht="20.85" customHeight="1">
      <c r="B458" s="161"/>
      <c r="C458" s="162"/>
      <c r="D458" s="163" t="s">
        <v>71</v>
      </c>
      <c r="E458" s="175" t="s">
        <v>619</v>
      </c>
      <c r="F458" s="175" t="s">
        <v>620</v>
      </c>
      <c r="G458" s="162"/>
      <c r="H458" s="162"/>
      <c r="I458" s="165"/>
      <c r="J458" s="176">
        <f>BK458</f>
        <v>0</v>
      </c>
      <c r="K458" s="162"/>
      <c r="L458" s="167"/>
      <c r="M458" s="168"/>
      <c r="N458" s="169"/>
      <c r="O458" s="169"/>
      <c r="P458" s="170">
        <f>SUM(P459:P565)</f>
        <v>0</v>
      </c>
      <c r="Q458" s="169"/>
      <c r="R458" s="170">
        <f>SUM(R459:R565)</f>
        <v>0.71175053999999993</v>
      </c>
      <c r="S458" s="169"/>
      <c r="T458" s="171">
        <f>SUM(T459:T565)</f>
        <v>0</v>
      </c>
      <c r="AR458" s="172" t="s">
        <v>82</v>
      </c>
      <c r="AT458" s="173" t="s">
        <v>71</v>
      </c>
      <c r="AU458" s="173" t="s">
        <v>82</v>
      </c>
      <c r="AY458" s="172" t="s">
        <v>132</v>
      </c>
      <c r="BK458" s="174">
        <f>SUM(BK459:BK565)</f>
        <v>0</v>
      </c>
    </row>
    <row r="459" spans="1:65" s="2" customFormat="1" ht="16.5" customHeight="1">
      <c r="A459" s="38"/>
      <c r="B459" s="39"/>
      <c r="C459" s="177" t="s">
        <v>621</v>
      </c>
      <c r="D459" s="177" t="s">
        <v>137</v>
      </c>
      <c r="E459" s="178" t="s">
        <v>622</v>
      </c>
      <c r="F459" s="179" t="s">
        <v>623</v>
      </c>
      <c r="G459" s="180" t="s">
        <v>140</v>
      </c>
      <c r="H459" s="181">
        <v>23.1</v>
      </c>
      <c r="I459" s="182"/>
      <c r="J459" s="183">
        <f>ROUND(I459*H459,2)</f>
        <v>0</v>
      </c>
      <c r="K459" s="179" t="s">
        <v>19</v>
      </c>
      <c r="L459" s="43"/>
      <c r="M459" s="184" t="s">
        <v>19</v>
      </c>
      <c r="N459" s="185" t="s">
        <v>43</v>
      </c>
      <c r="O459" s="68"/>
      <c r="P459" s="186">
        <f>O459*H459</f>
        <v>0</v>
      </c>
      <c r="Q459" s="186">
        <v>0</v>
      </c>
      <c r="R459" s="186">
        <f>Q459*H459</f>
        <v>0</v>
      </c>
      <c r="S459" s="186">
        <v>0</v>
      </c>
      <c r="T459" s="187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188" t="s">
        <v>239</v>
      </c>
      <c r="AT459" s="188" t="s">
        <v>137</v>
      </c>
      <c r="AU459" s="188" t="s">
        <v>143</v>
      </c>
      <c r="AY459" s="21" t="s">
        <v>132</v>
      </c>
      <c r="BE459" s="189">
        <f>IF(N459="základní",J459,0)</f>
        <v>0</v>
      </c>
      <c r="BF459" s="189">
        <f>IF(N459="snížená",J459,0)</f>
        <v>0</v>
      </c>
      <c r="BG459" s="189">
        <f>IF(N459="zákl. přenesená",J459,0)</f>
        <v>0</v>
      </c>
      <c r="BH459" s="189">
        <f>IF(N459="sníž. přenesená",J459,0)</f>
        <v>0</v>
      </c>
      <c r="BI459" s="189">
        <f>IF(N459="nulová",J459,0)</f>
        <v>0</v>
      </c>
      <c r="BJ459" s="21" t="s">
        <v>80</v>
      </c>
      <c r="BK459" s="189">
        <f>ROUND(I459*H459,2)</f>
        <v>0</v>
      </c>
      <c r="BL459" s="21" t="s">
        <v>239</v>
      </c>
      <c r="BM459" s="188" t="s">
        <v>624</v>
      </c>
    </row>
    <row r="460" spans="1:65" s="14" customFormat="1" ht="11.25">
      <c r="B460" s="206"/>
      <c r="C460" s="207"/>
      <c r="D460" s="197" t="s">
        <v>147</v>
      </c>
      <c r="E460" s="208" t="s">
        <v>19</v>
      </c>
      <c r="F460" s="209" t="s">
        <v>625</v>
      </c>
      <c r="G460" s="207"/>
      <c r="H460" s="210">
        <v>23.1</v>
      </c>
      <c r="I460" s="211"/>
      <c r="J460" s="207"/>
      <c r="K460" s="207"/>
      <c r="L460" s="212"/>
      <c r="M460" s="213"/>
      <c r="N460" s="214"/>
      <c r="O460" s="214"/>
      <c r="P460" s="214"/>
      <c r="Q460" s="214"/>
      <c r="R460" s="214"/>
      <c r="S460" s="214"/>
      <c r="T460" s="215"/>
      <c r="AT460" s="216" t="s">
        <v>147</v>
      </c>
      <c r="AU460" s="216" t="s">
        <v>143</v>
      </c>
      <c r="AV460" s="14" t="s">
        <v>82</v>
      </c>
      <c r="AW460" s="14" t="s">
        <v>33</v>
      </c>
      <c r="AX460" s="14" t="s">
        <v>72</v>
      </c>
      <c r="AY460" s="216" t="s">
        <v>132</v>
      </c>
    </row>
    <row r="461" spans="1:65" s="15" customFormat="1" ht="11.25">
      <c r="B461" s="217"/>
      <c r="C461" s="218"/>
      <c r="D461" s="197" t="s">
        <v>147</v>
      </c>
      <c r="E461" s="219" t="s">
        <v>19</v>
      </c>
      <c r="F461" s="220" t="s">
        <v>150</v>
      </c>
      <c r="G461" s="218"/>
      <c r="H461" s="221">
        <v>23.1</v>
      </c>
      <c r="I461" s="222"/>
      <c r="J461" s="218"/>
      <c r="K461" s="218"/>
      <c r="L461" s="223"/>
      <c r="M461" s="224"/>
      <c r="N461" s="225"/>
      <c r="O461" s="225"/>
      <c r="P461" s="225"/>
      <c r="Q461" s="225"/>
      <c r="R461" s="225"/>
      <c r="S461" s="225"/>
      <c r="T461" s="226"/>
      <c r="AT461" s="227" t="s">
        <v>147</v>
      </c>
      <c r="AU461" s="227" t="s">
        <v>143</v>
      </c>
      <c r="AV461" s="15" t="s">
        <v>143</v>
      </c>
      <c r="AW461" s="15" t="s">
        <v>33</v>
      </c>
      <c r="AX461" s="15" t="s">
        <v>80</v>
      </c>
      <c r="AY461" s="227" t="s">
        <v>132</v>
      </c>
    </row>
    <row r="462" spans="1:65" s="2" customFormat="1" ht="24.2" customHeight="1">
      <c r="A462" s="38"/>
      <c r="B462" s="39"/>
      <c r="C462" s="177" t="s">
        <v>626</v>
      </c>
      <c r="D462" s="177" t="s">
        <v>137</v>
      </c>
      <c r="E462" s="178" t="s">
        <v>416</v>
      </c>
      <c r="F462" s="179" t="s">
        <v>417</v>
      </c>
      <c r="G462" s="180" t="s">
        <v>140</v>
      </c>
      <c r="H462" s="181">
        <v>23.1</v>
      </c>
      <c r="I462" s="182"/>
      <c r="J462" s="183">
        <f>ROUND(I462*H462,2)</f>
        <v>0</v>
      </c>
      <c r="K462" s="179" t="s">
        <v>141</v>
      </c>
      <c r="L462" s="43"/>
      <c r="M462" s="184" t="s">
        <v>19</v>
      </c>
      <c r="N462" s="185" t="s">
        <v>43</v>
      </c>
      <c r="O462" s="68"/>
      <c r="P462" s="186">
        <f>O462*H462</f>
        <v>0</v>
      </c>
      <c r="Q462" s="186">
        <v>0</v>
      </c>
      <c r="R462" s="186">
        <f>Q462*H462</f>
        <v>0</v>
      </c>
      <c r="S462" s="186">
        <v>0</v>
      </c>
      <c r="T462" s="187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188" t="s">
        <v>239</v>
      </c>
      <c r="AT462" s="188" t="s">
        <v>137</v>
      </c>
      <c r="AU462" s="188" t="s">
        <v>143</v>
      </c>
      <c r="AY462" s="21" t="s">
        <v>132</v>
      </c>
      <c r="BE462" s="189">
        <f>IF(N462="základní",J462,0)</f>
        <v>0</v>
      </c>
      <c r="BF462" s="189">
        <f>IF(N462="snížená",J462,0)</f>
        <v>0</v>
      </c>
      <c r="BG462" s="189">
        <f>IF(N462="zákl. přenesená",J462,0)</f>
        <v>0</v>
      </c>
      <c r="BH462" s="189">
        <f>IF(N462="sníž. přenesená",J462,0)</f>
        <v>0</v>
      </c>
      <c r="BI462" s="189">
        <f>IF(N462="nulová",J462,0)</f>
        <v>0</v>
      </c>
      <c r="BJ462" s="21" t="s">
        <v>80</v>
      </c>
      <c r="BK462" s="189">
        <f>ROUND(I462*H462,2)</f>
        <v>0</v>
      </c>
      <c r="BL462" s="21" t="s">
        <v>239</v>
      </c>
      <c r="BM462" s="188" t="s">
        <v>627</v>
      </c>
    </row>
    <row r="463" spans="1:65" s="2" customFormat="1" ht="11.25">
      <c r="A463" s="38"/>
      <c r="B463" s="39"/>
      <c r="C463" s="40"/>
      <c r="D463" s="190" t="s">
        <v>145</v>
      </c>
      <c r="E463" s="40"/>
      <c r="F463" s="191" t="s">
        <v>419</v>
      </c>
      <c r="G463" s="40"/>
      <c r="H463" s="40"/>
      <c r="I463" s="192"/>
      <c r="J463" s="40"/>
      <c r="K463" s="40"/>
      <c r="L463" s="43"/>
      <c r="M463" s="193"/>
      <c r="N463" s="194"/>
      <c r="O463" s="68"/>
      <c r="P463" s="68"/>
      <c r="Q463" s="68"/>
      <c r="R463" s="68"/>
      <c r="S463" s="68"/>
      <c r="T463" s="69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21" t="s">
        <v>145</v>
      </c>
      <c r="AU463" s="21" t="s">
        <v>143</v>
      </c>
    </row>
    <row r="464" spans="1:65" s="14" customFormat="1" ht="11.25">
      <c r="B464" s="206"/>
      <c r="C464" s="207"/>
      <c r="D464" s="197" t="s">
        <v>147</v>
      </c>
      <c r="E464" s="208" t="s">
        <v>19</v>
      </c>
      <c r="F464" s="209" t="s">
        <v>625</v>
      </c>
      <c r="G464" s="207"/>
      <c r="H464" s="210">
        <v>23.1</v>
      </c>
      <c r="I464" s="211"/>
      <c r="J464" s="207"/>
      <c r="K464" s="207"/>
      <c r="L464" s="212"/>
      <c r="M464" s="213"/>
      <c r="N464" s="214"/>
      <c r="O464" s="214"/>
      <c r="P464" s="214"/>
      <c r="Q464" s="214"/>
      <c r="R464" s="214"/>
      <c r="S464" s="214"/>
      <c r="T464" s="215"/>
      <c r="AT464" s="216" t="s">
        <v>147</v>
      </c>
      <c r="AU464" s="216" t="s">
        <v>143</v>
      </c>
      <c r="AV464" s="14" t="s">
        <v>82</v>
      </c>
      <c r="AW464" s="14" t="s">
        <v>33</v>
      </c>
      <c r="AX464" s="14" t="s">
        <v>72</v>
      </c>
      <c r="AY464" s="216" t="s">
        <v>132</v>
      </c>
    </row>
    <row r="465" spans="1:65" s="15" customFormat="1" ht="11.25">
      <c r="B465" s="217"/>
      <c r="C465" s="218"/>
      <c r="D465" s="197" t="s">
        <v>147</v>
      </c>
      <c r="E465" s="219" t="s">
        <v>19</v>
      </c>
      <c r="F465" s="220" t="s">
        <v>150</v>
      </c>
      <c r="G465" s="218"/>
      <c r="H465" s="221">
        <v>23.1</v>
      </c>
      <c r="I465" s="222"/>
      <c r="J465" s="218"/>
      <c r="K465" s="218"/>
      <c r="L465" s="223"/>
      <c r="M465" s="224"/>
      <c r="N465" s="225"/>
      <c r="O465" s="225"/>
      <c r="P465" s="225"/>
      <c r="Q465" s="225"/>
      <c r="R465" s="225"/>
      <c r="S465" s="225"/>
      <c r="T465" s="226"/>
      <c r="AT465" s="227" t="s">
        <v>147</v>
      </c>
      <c r="AU465" s="227" t="s">
        <v>143</v>
      </c>
      <c r="AV465" s="15" t="s">
        <v>143</v>
      </c>
      <c r="AW465" s="15" t="s">
        <v>33</v>
      </c>
      <c r="AX465" s="15" t="s">
        <v>80</v>
      </c>
      <c r="AY465" s="227" t="s">
        <v>132</v>
      </c>
    </row>
    <row r="466" spans="1:65" s="2" customFormat="1" ht="16.5" customHeight="1">
      <c r="A466" s="38"/>
      <c r="B466" s="39"/>
      <c r="C466" s="228" t="s">
        <v>628</v>
      </c>
      <c r="D466" s="228" t="s">
        <v>151</v>
      </c>
      <c r="E466" s="229" t="s">
        <v>421</v>
      </c>
      <c r="F466" s="230" t="s">
        <v>422</v>
      </c>
      <c r="G466" s="231" t="s">
        <v>367</v>
      </c>
      <c r="H466" s="232">
        <v>7.0000000000000001E-3</v>
      </c>
      <c r="I466" s="233"/>
      <c r="J466" s="234">
        <f>ROUND(I466*H466,2)</f>
        <v>0</v>
      </c>
      <c r="K466" s="230" t="s">
        <v>141</v>
      </c>
      <c r="L466" s="235"/>
      <c r="M466" s="236" t="s">
        <v>19</v>
      </c>
      <c r="N466" s="237" t="s">
        <v>43</v>
      </c>
      <c r="O466" s="68"/>
      <c r="P466" s="186">
        <f>O466*H466</f>
        <v>0</v>
      </c>
      <c r="Q466" s="186">
        <v>1</v>
      </c>
      <c r="R466" s="186">
        <f>Q466*H466</f>
        <v>7.0000000000000001E-3</v>
      </c>
      <c r="S466" s="186">
        <v>0</v>
      </c>
      <c r="T466" s="187">
        <f>S466*H466</f>
        <v>0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188" t="s">
        <v>350</v>
      </c>
      <c r="AT466" s="188" t="s">
        <v>151</v>
      </c>
      <c r="AU466" s="188" t="s">
        <v>143</v>
      </c>
      <c r="AY466" s="21" t="s">
        <v>132</v>
      </c>
      <c r="BE466" s="189">
        <f>IF(N466="základní",J466,0)</f>
        <v>0</v>
      </c>
      <c r="BF466" s="189">
        <f>IF(N466="snížená",J466,0)</f>
        <v>0</v>
      </c>
      <c r="BG466" s="189">
        <f>IF(N466="zákl. přenesená",J466,0)</f>
        <v>0</v>
      </c>
      <c r="BH466" s="189">
        <f>IF(N466="sníž. přenesená",J466,0)</f>
        <v>0</v>
      </c>
      <c r="BI466" s="189">
        <f>IF(N466="nulová",J466,0)</f>
        <v>0</v>
      </c>
      <c r="BJ466" s="21" t="s">
        <v>80</v>
      </c>
      <c r="BK466" s="189">
        <f>ROUND(I466*H466,2)</f>
        <v>0</v>
      </c>
      <c r="BL466" s="21" t="s">
        <v>239</v>
      </c>
      <c r="BM466" s="188" t="s">
        <v>629</v>
      </c>
    </row>
    <row r="467" spans="1:65" s="14" customFormat="1" ht="11.25">
      <c r="B467" s="206"/>
      <c r="C467" s="207"/>
      <c r="D467" s="197" t="s">
        <v>147</v>
      </c>
      <c r="E467" s="207"/>
      <c r="F467" s="209" t="s">
        <v>630</v>
      </c>
      <c r="G467" s="207"/>
      <c r="H467" s="210">
        <v>7.0000000000000001E-3</v>
      </c>
      <c r="I467" s="211"/>
      <c r="J467" s="207"/>
      <c r="K467" s="207"/>
      <c r="L467" s="212"/>
      <c r="M467" s="213"/>
      <c r="N467" s="214"/>
      <c r="O467" s="214"/>
      <c r="P467" s="214"/>
      <c r="Q467" s="214"/>
      <c r="R467" s="214"/>
      <c r="S467" s="214"/>
      <c r="T467" s="215"/>
      <c r="AT467" s="216" t="s">
        <v>147</v>
      </c>
      <c r="AU467" s="216" t="s">
        <v>143</v>
      </c>
      <c r="AV467" s="14" t="s">
        <v>82</v>
      </c>
      <c r="AW467" s="14" t="s">
        <v>4</v>
      </c>
      <c r="AX467" s="14" t="s">
        <v>80</v>
      </c>
      <c r="AY467" s="216" t="s">
        <v>132</v>
      </c>
    </row>
    <row r="468" spans="1:65" s="2" customFormat="1" ht="21.75" customHeight="1">
      <c r="A468" s="38"/>
      <c r="B468" s="39"/>
      <c r="C468" s="177" t="s">
        <v>631</v>
      </c>
      <c r="D468" s="177" t="s">
        <v>137</v>
      </c>
      <c r="E468" s="178" t="s">
        <v>426</v>
      </c>
      <c r="F468" s="179" t="s">
        <v>427</v>
      </c>
      <c r="G468" s="180" t="s">
        <v>140</v>
      </c>
      <c r="H468" s="181">
        <v>31.74</v>
      </c>
      <c r="I468" s="182"/>
      <c r="J468" s="183">
        <f>ROUND(I468*H468,2)</f>
        <v>0</v>
      </c>
      <c r="K468" s="179" t="s">
        <v>141</v>
      </c>
      <c r="L468" s="43"/>
      <c r="M468" s="184" t="s">
        <v>19</v>
      </c>
      <c r="N468" s="185" t="s">
        <v>43</v>
      </c>
      <c r="O468" s="68"/>
      <c r="P468" s="186">
        <f>O468*H468</f>
        <v>0</v>
      </c>
      <c r="Q468" s="186">
        <v>0</v>
      </c>
      <c r="R468" s="186">
        <f>Q468*H468</f>
        <v>0</v>
      </c>
      <c r="S468" s="186">
        <v>0</v>
      </c>
      <c r="T468" s="187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188" t="s">
        <v>239</v>
      </c>
      <c r="AT468" s="188" t="s">
        <v>137</v>
      </c>
      <c r="AU468" s="188" t="s">
        <v>143</v>
      </c>
      <c r="AY468" s="21" t="s">
        <v>132</v>
      </c>
      <c r="BE468" s="189">
        <f>IF(N468="základní",J468,0)</f>
        <v>0</v>
      </c>
      <c r="BF468" s="189">
        <f>IF(N468="snížená",J468,0)</f>
        <v>0</v>
      </c>
      <c r="BG468" s="189">
        <f>IF(N468="zákl. přenesená",J468,0)</f>
        <v>0</v>
      </c>
      <c r="BH468" s="189">
        <f>IF(N468="sníž. přenesená",J468,0)</f>
        <v>0</v>
      </c>
      <c r="BI468" s="189">
        <f>IF(N468="nulová",J468,0)</f>
        <v>0</v>
      </c>
      <c r="BJ468" s="21" t="s">
        <v>80</v>
      </c>
      <c r="BK468" s="189">
        <f>ROUND(I468*H468,2)</f>
        <v>0</v>
      </c>
      <c r="BL468" s="21" t="s">
        <v>239</v>
      </c>
      <c r="BM468" s="188" t="s">
        <v>632</v>
      </c>
    </row>
    <row r="469" spans="1:65" s="2" customFormat="1" ht="11.25">
      <c r="A469" s="38"/>
      <c r="B469" s="39"/>
      <c r="C469" s="40"/>
      <c r="D469" s="190" t="s">
        <v>145</v>
      </c>
      <c r="E469" s="40"/>
      <c r="F469" s="191" t="s">
        <v>429</v>
      </c>
      <c r="G469" s="40"/>
      <c r="H469" s="40"/>
      <c r="I469" s="192"/>
      <c r="J469" s="40"/>
      <c r="K469" s="40"/>
      <c r="L469" s="43"/>
      <c r="M469" s="193"/>
      <c r="N469" s="194"/>
      <c r="O469" s="68"/>
      <c r="P469" s="68"/>
      <c r="Q469" s="68"/>
      <c r="R469" s="68"/>
      <c r="S469" s="68"/>
      <c r="T469" s="69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T469" s="21" t="s">
        <v>145</v>
      </c>
      <c r="AU469" s="21" t="s">
        <v>143</v>
      </c>
    </row>
    <row r="470" spans="1:65" s="14" customFormat="1" ht="11.25">
      <c r="B470" s="206"/>
      <c r="C470" s="207"/>
      <c r="D470" s="197" t="s">
        <v>147</v>
      </c>
      <c r="E470" s="208" t="s">
        <v>19</v>
      </c>
      <c r="F470" s="209" t="s">
        <v>633</v>
      </c>
      <c r="G470" s="207"/>
      <c r="H470" s="210">
        <v>31.74</v>
      </c>
      <c r="I470" s="211"/>
      <c r="J470" s="207"/>
      <c r="K470" s="207"/>
      <c r="L470" s="212"/>
      <c r="M470" s="213"/>
      <c r="N470" s="214"/>
      <c r="O470" s="214"/>
      <c r="P470" s="214"/>
      <c r="Q470" s="214"/>
      <c r="R470" s="214"/>
      <c r="S470" s="214"/>
      <c r="T470" s="215"/>
      <c r="AT470" s="216" t="s">
        <v>147</v>
      </c>
      <c r="AU470" s="216" t="s">
        <v>143</v>
      </c>
      <c r="AV470" s="14" t="s">
        <v>82</v>
      </c>
      <c r="AW470" s="14" t="s">
        <v>33</v>
      </c>
      <c r="AX470" s="14" t="s">
        <v>72</v>
      </c>
      <c r="AY470" s="216" t="s">
        <v>132</v>
      </c>
    </row>
    <row r="471" spans="1:65" s="15" customFormat="1" ht="11.25">
      <c r="B471" s="217"/>
      <c r="C471" s="218"/>
      <c r="D471" s="197" t="s">
        <v>147</v>
      </c>
      <c r="E471" s="219" t="s">
        <v>19</v>
      </c>
      <c r="F471" s="220" t="s">
        <v>150</v>
      </c>
      <c r="G471" s="218"/>
      <c r="H471" s="221">
        <v>31.74</v>
      </c>
      <c r="I471" s="222"/>
      <c r="J471" s="218"/>
      <c r="K471" s="218"/>
      <c r="L471" s="223"/>
      <c r="M471" s="224"/>
      <c r="N471" s="225"/>
      <c r="O471" s="225"/>
      <c r="P471" s="225"/>
      <c r="Q471" s="225"/>
      <c r="R471" s="225"/>
      <c r="S471" s="225"/>
      <c r="T471" s="226"/>
      <c r="AT471" s="227" t="s">
        <v>147</v>
      </c>
      <c r="AU471" s="227" t="s">
        <v>143</v>
      </c>
      <c r="AV471" s="15" t="s">
        <v>143</v>
      </c>
      <c r="AW471" s="15" t="s">
        <v>33</v>
      </c>
      <c r="AX471" s="15" t="s">
        <v>80</v>
      </c>
      <c r="AY471" s="227" t="s">
        <v>132</v>
      </c>
    </row>
    <row r="472" spans="1:65" s="2" customFormat="1" ht="24.2" customHeight="1">
      <c r="A472" s="38"/>
      <c r="B472" s="39"/>
      <c r="C472" s="228" t="s">
        <v>634</v>
      </c>
      <c r="D472" s="228" t="s">
        <v>151</v>
      </c>
      <c r="E472" s="229" t="s">
        <v>433</v>
      </c>
      <c r="F472" s="230" t="s">
        <v>434</v>
      </c>
      <c r="G472" s="231" t="s">
        <v>140</v>
      </c>
      <c r="H472" s="232">
        <v>36.993000000000002</v>
      </c>
      <c r="I472" s="233"/>
      <c r="J472" s="234">
        <f>ROUND(I472*H472,2)</f>
        <v>0</v>
      </c>
      <c r="K472" s="230" t="s">
        <v>141</v>
      </c>
      <c r="L472" s="235"/>
      <c r="M472" s="236" t="s">
        <v>19</v>
      </c>
      <c r="N472" s="237" t="s">
        <v>43</v>
      </c>
      <c r="O472" s="68"/>
      <c r="P472" s="186">
        <f>O472*H472</f>
        <v>0</v>
      </c>
      <c r="Q472" s="186">
        <v>4.0000000000000001E-3</v>
      </c>
      <c r="R472" s="186">
        <f>Q472*H472</f>
        <v>0.14797200000000002</v>
      </c>
      <c r="S472" s="186">
        <v>0</v>
      </c>
      <c r="T472" s="187">
        <f>S472*H472</f>
        <v>0</v>
      </c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R472" s="188" t="s">
        <v>350</v>
      </c>
      <c r="AT472" s="188" t="s">
        <v>151</v>
      </c>
      <c r="AU472" s="188" t="s">
        <v>143</v>
      </c>
      <c r="AY472" s="21" t="s">
        <v>132</v>
      </c>
      <c r="BE472" s="189">
        <f>IF(N472="základní",J472,0)</f>
        <v>0</v>
      </c>
      <c r="BF472" s="189">
        <f>IF(N472="snížená",J472,0)</f>
        <v>0</v>
      </c>
      <c r="BG472" s="189">
        <f>IF(N472="zákl. přenesená",J472,0)</f>
        <v>0</v>
      </c>
      <c r="BH472" s="189">
        <f>IF(N472="sníž. přenesená",J472,0)</f>
        <v>0</v>
      </c>
      <c r="BI472" s="189">
        <f>IF(N472="nulová",J472,0)</f>
        <v>0</v>
      </c>
      <c r="BJ472" s="21" t="s">
        <v>80</v>
      </c>
      <c r="BK472" s="189">
        <f>ROUND(I472*H472,2)</f>
        <v>0</v>
      </c>
      <c r="BL472" s="21" t="s">
        <v>239</v>
      </c>
      <c r="BM472" s="188" t="s">
        <v>635</v>
      </c>
    </row>
    <row r="473" spans="1:65" s="14" customFormat="1" ht="11.25">
      <c r="B473" s="206"/>
      <c r="C473" s="207"/>
      <c r="D473" s="197" t="s">
        <v>147</v>
      </c>
      <c r="E473" s="207"/>
      <c r="F473" s="209" t="s">
        <v>636</v>
      </c>
      <c r="G473" s="207"/>
      <c r="H473" s="210">
        <v>36.993000000000002</v>
      </c>
      <c r="I473" s="211"/>
      <c r="J473" s="207"/>
      <c r="K473" s="207"/>
      <c r="L473" s="212"/>
      <c r="M473" s="213"/>
      <c r="N473" s="214"/>
      <c r="O473" s="214"/>
      <c r="P473" s="214"/>
      <c r="Q473" s="214"/>
      <c r="R473" s="214"/>
      <c r="S473" s="214"/>
      <c r="T473" s="215"/>
      <c r="AT473" s="216" t="s">
        <v>147</v>
      </c>
      <c r="AU473" s="216" t="s">
        <v>143</v>
      </c>
      <c r="AV473" s="14" t="s">
        <v>82</v>
      </c>
      <c r="AW473" s="14" t="s">
        <v>4</v>
      </c>
      <c r="AX473" s="14" t="s">
        <v>80</v>
      </c>
      <c r="AY473" s="216" t="s">
        <v>132</v>
      </c>
    </row>
    <row r="474" spans="1:65" s="2" customFormat="1" ht="33" customHeight="1">
      <c r="A474" s="38"/>
      <c r="B474" s="39"/>
      <c r="C474" s="177" t="s">
        <v>637</v>
      </c>
      <c r="D474" s="177" t="s">
        <v>137</v>
      </c>
      <c r="E474" s="178" t="s">
        <v>455</v>
      </c>
      <c r="F474" s="179" t="s">
        <v>456</v>
      </c>
      <c r="G474" s="180" t="s">
        <v>140</v>
      </c>
      <c r="H474" s="181">
        <v>26.45</v>
      </c>
      <c r="I474" s="182"/>
      <c r="J474" s="183">
        <f>ROUND(I474*H474,2)</f>
        <v>0</v>
      </c>
      <c r="K474" s="179" t="s">
        <v>141</v>
      </c>
      <c r="L474" s="43"/>
      <c r="M474" s="184" t="s">
        <v>19</v>
      </c>
      <c r="N474" s="185" t="s">
        <v>43</v>
      </c>
      <c r="O474" s="68"/>
      <c r="P474" s="186">
        <f>O474*H474</f>
        <v>0</v>
      </c>
      <c r="Q474" s="186">
        <v>2.7999999999999998E-4</v>
      </c>
      <c r="R474" s="186">
        <f>Q474*H474</f>
        <v>7.4059999999999994E-3</v>
      </c>
      <c r="S474" s="186">
        <v>0</v>
      </c>
      <c r="T474" s="187">
        <f>S474*H474</f>
        <v>0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188" t="s">
        <v>239</v>
      </c>
      <c r="AT474" s="188" t="s">
        <v>137</v>
      </c>
      <c r="AU474" s="188" t="s">
        <v>143</v>
      </c>
      <c r="AY474" s="21" t="s">
        <v>132</v>
      </c>
      <c r="BE474" s="189">
        <f>IF(N474="základní",J474,0)</f>
        <v>0</v>
      </c>
      <c r="BF474" s="189">
        <f>IF(N474="snížená",J474,0)</f>
        <v>0</v>
      </c>
      <c r="BG474" s="189">
        <f>IF(N474="zákl. přenesená",J474,0)</f>
        <v>0</v>
      </c>
      <c r="BH474" s="189">
        <f>IF(N474="sníž. přenesená",J474,0)</f>
        <v>0</v>
      </c>
      <c r="BI474" s="189">
        <f>IF(N474="nulová",J474,0)</f>
        <v>0</v>
      </c>
      <c r="BJ474" s="21" t="s">
        <v>80</v>
      </c>
      <c r="BK474" s="189">
        <f>ROUND(I474*H474,2)</f>
        <v>0</v>
      </c>
      <c r="BL474" s="21" t="s">
        <v>239</v>
      </c>
      <c r="BM474" s="188" t="s">
        <v>638</v>
      </c>
    </row>
    <row r="475" spans="1:65" s="2" customFormat="1" ht="11.25">
      <c r="A475" s="38"/>
      <c r="B475" s="39"/>
      <c r="C475" s="40"/>
      <c r="D475" s="190" t="s">
        <v>145</v>
      </c>
      <c r="E475" s="40"/>
      <c r="F475" s="191" t="s">
        <v>458</v>
      </c>
      <c r="G475" s="40"/>
      <c r="H475" s="40"/>
      <c r="I475" s="192"/>
      <c r="J475" s="40"/>
      <c r="K475" s="40"/>
      <c r="L475" s="43"/>
      <c r="M475" s="193"/>
      <c r="N475" s="194"/>
      <c r="O475" s="68"/>
      <c r="P475" s="68"/>
      <c r="Q475" s="68"/>
      <c r="R475" s="68"/>
      <c r="S475" s="68"/>
      <c r="T475" s="69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21" t="s">
        <v>145</v>
      </c>
      <c r="AU475" s="21" t="s">
        <v>143</v>
      </c>
    </row>
    <row r="476" spans="1:65" s="14" customFormat="1" ht="11.25">
      <c r="B476" s="206"/>
      <c r="C476" s="207"/>
      <c r="D476" s="197" t="s">
        <v>147</v>
      </c>
      <c r="E476" s="208" t="s">
        <v>19</v>
      </c>
      <c r="F476" s="209" t="s">
        <v>639</v>
      </c>
      <c r="G476" s="207"/>
      <c r="H476" s="210">
        <v>21.4</v>
      </c>
      <c r="I476" s="211"/>
      <c r="J476" s="207"/>
      <c r="K476" s="207"/>
      <c r="L476" s="212"/>
      <c r="M476" s="213"/>
      <c r="N476" s="214"/>
      <c r="O476" s="214"/>
      <c r="P476" s="214"/>
      <c r="Q476" s="214"/>
      <c r="R476" s="214"/>
      <c r="S476" s="214"/>
      <c r="T476" s="215"/>
      <c r="AT476" s="216" t="s">
        <v>147</v>
      </c>
      <c r="AU476" s="216" t="s">
        <v>143</v>
      </c>
      <c r="AV476" s="14" t="s">
        <v>82</v>
      </c>
      <c r="AW476" s="14" t="s">
        <v>33</v>
      </c>
      <c r="AX476" s="14" t="s">
        <v>72</v>
      </c>
      <c r="AY476" s="216" t="s">
        <v>132</v>
      </c>
    </row>
    <row r="477" spans="1:65" s="14" customFormat="1" ht="11.25">
      <c r="B477" s="206"/>
      <c r="C477" s="207"/>
      <c r="D477" s="197" t="s">
        <v>147</v>
      </c>
      <c r="E477" s="208" t="s">
        <v>19</v>
      </c>
      <c r="F477" s="209" t="s">
        <v>640</v>
      </c>
      <c r="G477" s="207"/>
      <c r="H477" s="210">
        <v>9.0500000000000007</v>
      </c>
      <c r="I477" s="211"/>
      <c r="J477" s="207"/>
      <c r="K477" s="207"/>
      <c r="L477" s="212"/>
      <c r="M477" s="213"/>
      <c r="N477" s="214"/>
      <c r="O477" s="214"/>
      <c r="P477" s="214"/>
      <c r="Q477" s="214"/>
      <c r="R477" s="214"/>
      <c r="S477" s="214"/>
      <c r="T477" s="215"/>
      <c r="AT477" s="216" t="s">
        <v>147</v>
      </c>
      <c r="AU477" s="216" t="s">
        <v>143</v>
      </c>
      <c r="AV477" s="14" t="s">
        <v>82</v>
      </c>
      <c r="AW477" s="14" t="s">
        <v>33</v>
      </c>
      <c r="AX477" s="14" t="s">
        <v>72</v>
      </c>
      <c r="AY477" s="216" t="s">
        <v>132</v>
      </c>
    </row>
    <row r="478" spans="1:65" s="14" customFormat="1" ht="11.25">
      <c r="B478" s="206"/>
      <c r="C478" s="207"/>
      <c r="D478" s="197" t="s">
        <v>147</v>
      </c>
      <c r="E478" s="208" t="s">
        <v>19</v>
      </c>
      <c r="F478" s="209" t="s">
        <v>641</v>
      </c>
      <c r="G478" s="207"/>
      <c r="H478" s="210">
        <v>-4</v>
      </c>
      <c r="I478" s="211"/>
      <c r="J478" s="207"/>
      <c r="K478" s="207"/>
      <c r="L478" s="212"/>
      <c r="M478" s="213"/>
      <c r="N478" s="214"/>
      <c r="O478" s="214"/>
      <c r="P478" s="214"/>
      <c r="Q478" s="214"/>
      <c r="R478" s="214"/>
      <c r="S478" s="214"/>
      <c r="T478" s="215"/>
      <c r="AT478" s="216" t="s">
        <v>147</v>
      </c>
      <c r="AU478" s="216" t="s">
        <v>143</v>
      </c>
      <c r="AV478" s="14" t="s">
        <v>82</v>
      </c>
      <c r="AW478" s="14" t="s">
        <v>33</v>
      </c>
      <c r="AX478" s="14" t="s">
        <v>72</v>
      </c>
      <c r="AY478" s="216" t="s">
        <v>132</v>
      </c>
    </row>
    <row r="479" spans="1:65" s="15" customFormat="1" ht="11.25">
      <c r="B479" s="217"/>
      <c r="C479" s="218"/>
      <c r="D479" s="197" t="s">
        <v>147</v>
      </c>
      <c r="E479" s="219" t="s">
        <v>19</v>
      </c>
      <c r="F479" s="220" t="s">
        <v>150</v>
      </c>
      <c r="G479" s="218"/>
      <c r="H479" s="221">
        <v>26.45</v>
      </c>
      <c r="I479" s="222"/>
      <c r="J479" s="218"/>
      <c r="K479" s="218"/>
      <c r="L479" s="223"/>
      <c r="M479" s="224"/>
      <c r="N479" s="225"/>
      <c r="O479" s="225"/>
      <c r="P479" s="225"/>
      <c r="Q479" s="225"/>
      <c r="R479" s="225"/>
      <c r="S479" s="225"/>
      <c r="T479" s="226"/>
      <c r="AT479" s="227" t="s">
        <v>147</v>
      </c>
      <c r="AU479" s="227" t="s">
        <v>143</v>
      </c>
      <c r="AV479" s="15" t="s">
        <v>143</v>
      </c>
      <c r="AW479" s="15" t="s">
        <v>33</v>
      </c>
      <c r="AX479" s="15" t="s">
        <v>80</v>
      </c>
      <c r="AY479" s="227" t="s">
        <v>132</v>
      </c>
    </row>
    <row r="480" spans="1:65" s="2" customFormat="1" ht="16.5" customHeight="1">
      <c r="A480" s="38"/>
      <c r="B480" s="39"/>
      <c r="C480" s="228" t="s">
        <v>642</v>
      </c>
      <c r="D480" s="228" t="s">
        <v>151</v>
      </c>
      <c r="E480" s="229" t="s">
        <v>450</v>
      </c>
      <c r="F480" s="230" t="s">
        <v>451</v>
      </c>
      <c r="G480" s="231" t="s">
        <v>140</v>
      </c>
      <c r="H480" s="232">
        <v>30.827000000000002</v>
      </c>
      <c r="I480" s="233"/>
      <c r="J480" s="234">
        <f>ROUND(I480*H480,2)</f>
        <v>0</v>
      </c>
      <c r="K480" s="230" t="s">
        <v>141</v>
      </c>
      <c r="L480" s="235"/>
      <c r="M480" s="236" t="s">
        <v>19</v>
      </c>
      <c r="N480" s="237" t="s">
        <v>43</v>
      </c>
      <c r="O480" s="68"/>
      <c r="P480" s="186">
        <f>O480*H480</f>
        <v>0</v>
      </c>
      <c r="Q480" s="186">
        <v>1.9E-3</v>
      </c>
      <c r="R480" s="186">
        <f>Q480*H480</f>
        <v>5.85713E-2</v>
      </c>
      <c r="S480" s="186">
        <v>0</v>
      </c>
      <c r="T480" s="187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188" t="s">
        <v>350</v>
      </c>
      <c r="AT480" s="188" t="s">
        <v>151</v>
      </c>
      <c r="AU480" s="188" t="s">
        <v>143</v>
      </c>
      <c r="AY480" s="21" t="s">
        <v>132</v>
      </c>
      <c r="BE480" s="189">
        <f>IF(N480="základní",J480,0)</f>
        <v>0</v>
      </c>
      <c r="BF480" s="189">
        <f>IF(N480="snížená",J480,0)</f>
        <v>0</v>
      </c>
      <c r="BG480" s="189">
        <f>IF(N480="zákl. přenesená",J480,0)</f>
        <v>0</v>
      </c>
      <c r="BH480" s="189">
        <f>IF(N480="sníž. přenesená",J480,0)</f>
        <v>0</v>
      </c>
      <c r="BI480" s="189">
        <f>IF(N480="nulová",J480,0)</f>
        <v>0</v>
      </c>
      <c r="BJ480" s="21" t="s">
        <v>80</v>
      </c>
      <c r="BK480" s="189">
        <f>ROUND(I480*H480,2)</f>
        <v>0</v>
      </c>
      <c r="BL480" s="21" t="s">
        <v>239</v>
      </c>
      <c r="BM480" s="188" t="s">
        <v>643</v>
      </c>
    </row>
    <row r="481" spans="1:65" s="14" customFormat="1" ht="11.25">
      <c r="B481" s="206"/>
      <c r="C481" s="207"/>
      <c r="D481" s="197" t="s">
        <v>147</v>
      </c>
      <c r="E481" s="207"/>
      <c r="F481" s="209" t="s">
        <v>644</v>
      </c>
      <c r="G481" s="207"/>
      <c r="H481" s="210">
        <v>30.827000000000002</v>
      </c>
      <c r="I481" s="211"/>
      <c r="J481" s="207"/>
      <c r="K481" s="207"/>
      <c r="L481" s="212"/>
      <c r="M481" s="213"/>
      <c r="N481" s="214"/>
      <c r="O481" s="214"/>
      <c r="P481" s="214"/>
      <c r="Q481" s="214"/>
      <c r="R481" s="214"/>
      <c r="S481" s="214"/>
      <c r="T481" s="215"/>
      <c r="AT481" s="216" t="s">
        <v>147</v>
      </c>
      <c r="AU481" s="216" t="s">
        <v>143</v>
      </c>
      <c r="AV481" s="14" t="s">
        <v>82</v>
      </c>
      <c r="AW481" s="14" t="s">
        <v>4</v>
      </c>
      <c r="AX481" s="14" t="s">
        <v>80</v>
      </c>
      <c r="AY481" s="216" t="s">
        <v>132</v>
      </c>
    </row>
    <row r="482" spans="1:65" s="2" customFormat="1" ht="33" customHeight="1">
      <c r="A482" s="38"/>
      <c r="B482" s="39"/>
      <c r="C482" s="177" t="s">
        <v>645</v>
      </c>
      <c r="D482" s="177" t="s">
        <v>137</v>
      </c>
      <c r="E482" s="178" t="s">
        <v>465</v>
      </c>
      <c r="F482" s="179" t="s">
        <v>466</v>
      </c>
      <c r="G482" s="180" t="s">
        <v>140</v>
      </c>
      <c r="H482" s="181">
        <v>4</v>
      </c>
      <c r="I482" s="182"/>
      <c r="J482" s="183">
        <f>ROUND(I482*H482,2)</f>
        <v>0</v>
      </c>
      <c r="K482" s="179" t="s">
        <v>141</v>
      </c>
      <c r="L482" s="43"/>
      <c r="M482" s="184" t="s">
        <v>19</v>
      </c>
      <c r="N482" s="185" t="s">
        <v>43</v>
      </c>
      <c r="O482" s="68"/>
      <c r="P482" s="186">
        <f>O482*H482</f>
        <v>0</v>
      </c>
      <c r="Q482" s="186">
        <v>4.2999999999999999E-4</v>
      </c>
      <c r="R482" s="186">
        <f>Q482*H482</f>
        <v>1.72E-3</v>
      </c>
      <c r="S482" s="186">
        <v>0</v>
      </c>
      <c r="T482" s="187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188" t="s">
        <v>239</v>
      </c>
      <c r="AT482" s="188" t="s">
        <v>137</v>
      </c>
      <c r="AU482" s="188" t="s">
        <v>143</v>
      </c>
      <c r="AY482" s="21" t="s">
        <v>132</v>
      </c>
      <c r="BE482" s="189">
        <f>IF(N482="základní",J482,0)</f>
        <v>0</v>
      </c>
      <c r="BF482" s="189">
        <f>IF(N482="snížená",J482,0)</f>
        <v>0</v>
      </c>
      <c r="BG482" s="189">
        <f>IF(N482="zákl. přenesená",J482,0)</f>
        <v>0</v>
      </c>
      <c r="BH482" s="189">
        <f>IF(N482="sníž. přenesená",J482,0)</f>
        <v>0</v>
      </c>
      <c r="BI482" s="189">
        <f>IF(N482="nulová",J482,0)</f>
        <v>0</v>
      </c>
      <c r="BJ482" s="21" t="s">
        <v>80</v>
      </c>
      <c r="BK482" s="189">
        <f>ROUND(I482*H482,2)</f>
        <v>0</v>
      </c>
      <c r="BL482" s="21" t="s">
        <v>239</v>
      </c>
      <c r="BM482" s="188" t="s">
        <v>646</v>
      </c>
    </row>
    <row r="483" spans="1:65" s="2" customFormat="1" ht="11.25">
      <c r="A483" s="38"/>
      <c r="B483" s="39"/>
      <c r="C483" s="40"/>
      <c r="D483" s="190" t="s">
        <v>145</v>
      </c>
      <c r="E483" s="40"/>
      <c r="F483" s="191" t="s">
        <v>468</v>
      </c>
      <c r="G483" s="40"/>
      <c r="H483" s="40"/>
      <c r="I483" s="192"/>
      <c r="J483" s="40"/>
      <c r="K483" s="40"/>
      <c r="L483" s="43"/>
      <c r="M483" s="193"/>
      <c r="N483" s="194"/>
      <c r="O483" s="68"/>
      <c r="P483" s="68"/>
      <c r="Q483" s="68"/>
      <c r="R483" s="68"/>
      <c r="S483" s="68"/>
      <c r="T483" s="69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T483" s="21" t="s">
        <v>145</v>
      </c>
      <c r="AU483" s="21" t="s">
        <v>143</v>
      </c>
    </row>
    <row r="484" spans="1:65" s="14" customFormat="1" ht="11.25">
      <c r="B484" s="206"/>
      <c r="C484" s="207"/>
      <c r="D484" s="197" t="s">
        <v>147</v>
      </c>
      <c r="E484" s="208" t="s">
        <v>19</v>
      </c>
      <c r="F484" s="209" t="s">
        <v>469</v>
      </c>
      <c r="G484" s="207"/>
      <c r="H484" s="210">
        <v>4</v>
      </c>
      <c r="I484" s="211"/>
      <c r="J484" s="207"/>
      <c r="K484" s="207"/>
      <c r="L484" s="212"/>
      <c r="M484" s="213"/>
      <c r="N484" s="214"/>
      <c r="O484" s="214"/>
      <c r="P484" s="214"/>
      <c r="Q484" s="214"/>
      <c r="R484" s="214"/>
      <c r="S484" s="214"/>
      <c r="T484" s="215"/>
      <c r="AT484" s="216" t="s">
        <v>147</v>
      </c>
      <c r="AU484" s="216" t="s">
        <v>143</v>
      </c>
      <c r="AV484" s="14" t="s">
        <v>82</v>
      </c>
      <c r="AW484" s="14" t="s">
        <v>33</v>
      </c>
      <c r="AX484" s="14" t="s">
        <v>72</v>
      </c>
      <c r="AY484" s="216" t="s">
        <v>132</v>
      </c>
    </row>
    <row r="485" spans="1:65" s="15" customFormat="1" ht="11.25">
      <c r="B485" s="217"/>
      <c r="C485" s="218"/>
      <c r="D485" s="197" t="s">
        <v>147</v>
      </c>
      <c r="E485" s="219" t="s">
        <v>19</v>
      </c>
      <c r="F485" s="220" t="s">
        <v>150</v>
      </c>
      <c r="G485" s="218"/>
      <c r="H485" s="221">
        <v>4</v>
      </c>
      <c r="I485" s="222"/>
      <c r="J485" s="218"/>
      <c r="K485" s="218"/>
      <c r="L485" s="223"/>
      <c r="M485" s="224"/>
      <c r="N485" s="225"/>
      <c r="O485" s="225"/>
      <c r="P485" s="225"/>
      <c r="Q485" s="225"/>
      <c r="R485" s="225"/>
      <c r="S485" s="225"/>
      <c r="T485" s="226"/>
      <c r="AT485" s="227" t="s">
        <v>147</v>
      </c>
      <c r="AU485" s="227" t="s">
        <v>143</v>
      </c>
      <c r="AV485" s="15" t="s">
        <v>143</v>
      </c>
      <c r="AW485" s="15" t="s">
        <v>33</v>
      </c>
      <c r="AX485" s="15" t="s">
        <v>80</v>
      </c>
      <c r="AY485" s="227" t="s">
        <v>132</v>
      </c>
    </row>
    <row r="486" spans="1:65" s="2" customFormat="1" ht="16.5" customHeight="1">
      <c r="A486" s="38"/>
      <c r="B486" s="39"/>
      <c r="C486" s="228" t="s">
        <v>647</v>
      </c>
      <c r="D486" s="228" t="s">
        <v>151</v>
      </c>
      <c r="E486" s="229" t="s">
        <v>450</v>
      </c>
      <c r="F486" s="230" t="s">
        <v>451</v>
      </c>
      <c r="G486" s="231" t="s">
        <v>140</v>
      </c>
      <c r="H486" s="232">
        <v>4.6619999999999999</v>
      </c>
      <c r="I486" s="233"/>
      <c r="J486" s="234">
        <f>ROUND(I486*H486,2)</f>
        <v>0</v>
      </c>
      <c r="K486" s="230" t="s">
        <v>141</v>
      </c>
      <c r="L486" s="235"/>
      <c r="M486" s="236" t="s">
        <v>19</v>
      </c>
      <c r="N486" s="237" t="s">
        <v>43</v>
      </c>
      <c r="O486" s="68"/>
      <c r="P486" s="186">
        <f>O486*H486</f>
        <v>0</v>
      </c>
      <c r="Q486" s="186">
        <v>1.9E-3</v>
      </c>
      <c r="R486" s="186">
        <f>Q486*H486</f>
        <v>8.857799999999999E-3</v>
      </c>
      <c r="S486" s="186">
        <v>0</v>
      </c>
      <c r="T486" s="187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188" t="s">
        <v>350</v>
      </c>
      <c r="AT486" s="188" t="s">
        <v>151</v>
      </c>
      <c r="AU486" s="188" t="s">
        <v>143</v>
      </c>
      <c r="AY486" s="21" t="s">
        <v>132</v>
      </c>
      <c r="BE486" s="189">
        <f>IF(N486="základní",J486,0)</f>
        <v>0</v>
      </c>
      <c r="BF486" s="189">
        <f>IF(N486="snížená",J486,0)</f>
        <v>0</v>
      </c>
      <c r="BG486" s="189">
        <f>IF(N486="zákl. přenesená",J486,0)</f>
        <v>0</v>
      </c>
      <c r="BH486" s="189">
        <f>IF(N486="sníž. přenesená",J486,0)</f>
        <v>0</v>
      </c>
      <c r="BI486" s="189">
        <f>IF(N486="nulová",J486,0)</f>
        <v>0</v>
      </c>
      <c r="BJ486" s="21" t="s">
        <v>80</v>
      </c>
      <c r="BK486" s="189">
        <f>ROUND(I486*H486,2)</f>
        <v>0</v>
      </c>
      <c r="BL486" s="21" t="s">
        <v>239</v>
      </c>
      <c r="BM486" s="188" t="s">
        <v>648</v>
      </c>
    </row>
    <row r="487" spans="1:65" s="14" customFormat="1" ht="11.25">
      <c r="B487" s="206"/>
      <c r="C487" s="207"/>
      <c r="D487" s="197" t="s">
        <v>147</v>
      </c>
      <c r="E487" s="207"/>
      <c r="F487" s="209" t="s">
        <v>472</v>
      </c>
      <c r="G487" s="207"/>
      <c r="H487" s="210">
        <v>4.6619999999999999</v>
      </c>
      <c r="I487" s="211"/>
      <c r="J487" s="207"/>
      <c r="K487" s="207"/>
      <c r="L487" s="212"/>
      <c r="M487" s="213"/>
      <c r="N487" s="214"/>
      <c r="O487" s="214"/>
      <c r="P487" s="214"/>
      <c r="Q487" s="214"/>
      <c r="R487" s="214"/>
      <c r="S487" s="214"/>
      <c r="T487" s="215"/>
      <c r="AT487" s="216" t="s">
        <v>147</v>
      </c>
      <c r="AU487" s="216" t="s">
        <v>143</v>
      </c>
      <c r="AV487" s="14" t="s">
        <v>82</v>
      </c>
      <c r="AW487" s="14" t="s">
        <v>4</v>
      </c>
      <c r="AX487" s="14" t="s">
        <v>80</v>
      </c>
      <c r="AY487" s="216" t="s">
        <v>132</v>
      </c>
    </row>
    <row r="488" spans="1:65" s="2" customFormat="1" ht="24.2" customHeight="1">
      <c r="A488" s="38"/>
      <c r="B488" s="39"/>
      <c r="C488" s="177" t="s">
        <v>649</v>
      </c>
      <c r="D488" s="177" t="s">
        <v>137</v>
      </c>
      <c r="E488" s="178" t="s">
        <v>474</v>
      </c>
      <c r="F488" s="179" t="s">
        <v>475</v>
      </c>
      <c r="G488" s="180" t="s">
        <v>140</v>
      </c>
      <c r="H488" s="181">
        <v>9.33</v>
      </c>
      <c r="I488" s="182"/>
      <c r="J488" s="183">
        <f>ROUND(I488*H488,2)</f>
        <v>0</v>
      </c>
      <c r="K488" s="179" t="s">
        <v>141</v>
      </c>
      <c r="L488" s="43"/>
      <c r="M488" s="184" t="s">
        <v>19</v>
      </c>
      <c r="N488" s="185" t="s">
        <v>43</v>
      </c>
      <c r="O488" s="68"/>
      <c r="P488" s="186">
        <f>O488*H488</f>
        <v>0</v>
      </c>
      <c r="Q488" s="186">
        <v>0</v>
      </c>
      <c r="R488" s="186">
        <f>Q488*H488</f>
        <v>0</v>
      </c>
      <c r="S488" s="186">
        <v>0</v>
      </c>
      <c r="T488" s="187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188" t="s">
        <v>239</v>
      </c>
      <c r="AT488" s="188" t="s">
        <v>137</v>
      </c>
      <c r="AU488" s="188" t="s">
        <v>143</v>
      </c>
      <c r="AY488" s="21" t="s">
        <v>132</v>
      </c>
      <c r="BE488" s="189">
        <f>IF(N488="základní",J488,0)</f>
        <v>0</v>
      </c>
      <c r="BF488" s="189">
        <f>IF(N488="snížená",J488,0)</f>
        <v>0</v>
      </c>
      <c r="BG488" s="189">
        <f>IF(N488="zákl. přenesená",J488,0)</f>
        <v>0</v>
      </c>
      <c r="BH488" s="189">
        <f>IF(N488="sníž. přenesená",J488,0)</f>
        <v>0</v>
      </c>
      <c r="BI488" s="189">
        <f>IF(N488="nulová",J488,0)</f>
        <v>0</v>
      </c>
      <c r="BJ488" s="21" t="s">
        <v>80</v>
      </c>
      <c r="BK488" s="189">
        <f>ROUND(I488*H488,2)</f>
        <v>0</v>
      </c>
      <c r="BL488" s="21" t="s">
        <v>239</v>
      </c>
      <c r="BM488" s="188" t="s">
        <v>650</v>
      </c>
    </row>
    <row r="489" spans="1:65" s="2" customFormat="1" ht="11.25">
      <c r="A489" s="38"/>
      <c r="B489" s="39"/>
      <c r="C489" s="40"/>
      <c r="D489" s="190" t="s">
        <v>145</v>
      </c>
      <c r="E489" s="40"/>
      <c r="F489" s="191" t="s">
        <v>477</v>
      </c>
      <c r="G489" s="40"/>
      <c r="H489" s="40"/>
      <c r="I489" s="192"/>
      <c r="J489" s="40"/>
      <c r="K489" s="40"/>
      <c r="L489" s="43"/>
      <c r="M489" s="193"/>
      <c r="N489" s="194"/>
      <c r="O489" s="68"/>
      <c r="P489" s="68"/>
      <c r="Q489" s="68"/>
      <c r="R489" s="68"/>
      <c r="S489" s="68"/>
      <c r="T489" s="69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T489" s="21" t="s">
        <v>145</v>
      </c>
      <c r="AU489" s="21" t="s">
        <v>143</v>
      </c>
    </row>
    <row r="490" spans="1:65" s="14" customFormat="1" ht="11.25">
      <c r="B490" s="206"/>
      <c r="C490" s="207"/>
      <c r="D490" s="197" t="s">
        <v>147</v>
      </c>
      <c r="E490" s="208" t="s">
        <v>19</v>
      </c>
      <c r="F490" s="209" t="s">
        <v>651</v>
      </c>
      <c r="G490" s="207"/>
      <c r="H490" s="210">
        <v>2.2000000000000002</v>
      </c>
      <c r="I490" s="211"/>
      <c r="J490" s="207"/>
      <c r="K490" s="207"/>
      <c r="L490" s="212"/>
      <c r="M490" s="213"/>
      <c r="N490" s="214"/>
      <c r="O490" s="214"/>
      <c r="P490" s="214"/>
      <c r="Q490" s="214"/>
      <c r="R490" s="214"/>
      <c r="S490" s="214"/>
      <c r="T490" s="215"/>
      <c r="AT490" s="216" t="s">
        <v>147</v>
      </c>
      <c r="AU490" s="216" t="s">
        <v>143</v>
      </c>
      <c r="AV490" s="14" t="s">
        <v>82</v>
      </c>
      <c r="AW490" s="14" t="s">
        <v>33</v>
      </c>
      <c r="AX490" s="14" t="s">
        <v>72</v>
      </c>
      <c r="AY490" s="216" t="s">
        <v>132</v>
      </c>
    </row>
    <row r="491" spans="1:65" s="14" customFormat="1" ht="11.25">
      <c r="B491" s="206"/>
      <c r="C491" s="207"/>
      <c r="D491" s="197" t="s">
        <v>147</v>
      </c>
      <c r="E491" s="208" t="s">
        <v>19</v>
      </c>
      <c r="F491" s="209" t="s">
        <v>652</v>
      </c>
      <c r="G491" s="207"/>
      <c r="H491" s="210">
        <v>2.12</v>
      </c>
      <c r="I491" s="211"/>
      <c r="J491" s="207"/>
      <c r="K491" s="207"/>
      <c r="L491" s="212"/>
      <c r="M491" s="213"/>
      <c r="N491" s="214"/>
      <c r="O491" s="214"/>
      <c r="P491" s="214"/>
      <c r="Q491" s="214"/>
      <c r="R491" s="214"/>
      <c r="S491" s="214"/>
      <c r="T491" s="215"/>
      <c r="AT491" s="216" t="s">
        <v>147</v>
      </c>
      <c r="AU491" s="216" t="s">
        <v>143</v>
      </c>
      <c r="AV491" s="14" t="s">
        <v>82</v>
      </c>
      <c r="AW491" s="14" t="s">
        <v>33</v>
      </c>
      <c r="AX491" s="14" t="s">
        <v>72</v>
      </c>
      <c r="AY491" s="216" t="s">
        <v>132</v>
      </c>
    </row>
    <row r="492" spans="1:65" s="14" customFormat="1" ht="11.25">
      <c r="B492" s="206"/>
      <c r="C492" s="207"/>
      <c r="D492" s="197" t="s">
        <v>147</v>
      </c>
      <c r="E492" s="208" t="s">
        <v>19</v>
      </c>
      <c r="F492" s="209" t="s">
        <v>653</v>
      </c>
      <c r="G492" s="207"/>
      <c r="H492" s="210">
        <v>1.17</v>
      </c>
      <c r="I492" s="211"/>
      <c r="J492" s="207"/>
      <c r="K492" s="207"/>
      <c r="L492" s="212"/>
      <c r="M492" s="213"/>
      <c r="N492" s="214"/>
      <c r="O492" s="214"/>
      <c r="P492" s="214"/>
      <c r="Q492" s="214"/>
      <c r="R492" s="214"/>
      <c r="S492" s="214"/>
      <c r="T492" s="215"/>
      <c r="AT492" s="216" t="s">
        <v>147</v>
      </c>
      <c r="AU492" s="216" t="s">
        <v>143</v>
      </c>
      <c r="AV492" s="14" t="s">
        <v>82</v>
      </c>
      <c r="AW492" s="14" t="s">
        <v>33</v>
      </c>
      <c r="AX492" s="14" t="s">
        <v>72</v>
      </c>
      <c r="AY492" s="216" t="s">
        <v>132</v>
      </c>
    </row>
    <row r="493" spans="1:65" s="14" customFormat="1" ht="11.25">
      <c r="B493" s="206"/>
      <c r="C493" s="207"/>
      <c r="D493" s="197" t="s">
        <v>147</v>
      </c>
      <c r="E493" s="208" t="s">
        <v>19</v>
      </c>
      <c r="F493" s="209" t="s">
        <v>654</v>
      </c>
      <c r="G493" s="207"/>
      <c r="H493" s="210">
        <v>3.84</v>
      </c>
      <c r="I493" s="211"/>
      <c r="J493" s="207"/>
      <c r="K493" s="207"/>
      <c r="L493" s="212"/>
      <c r="M493" s="213"/>
      <c r="N493" s="214"/>
      <c r="O493" s="214"/>
      <c r="P493" s="214"/>
      <c r="Q493" s="214"/>
      <c r="R493" s="214"/>
      <c r="S493" s="214"/>
      <c r="T493" s="215"/>
      <c r="AT493" s="216" t="s">
        <v>147</v>
      </c>
      <c r="AU493" s="216" t="s">
        <v>143</v>
      </c>
      <c r="AV493" s="14" t="s">
        <v>82</v>
      </c>
      <c r="AW493" s="14" t="s">
        <v>33</v>
      </c>
      <c r="AX493" s="14" t="s">
        <v>72</v>
      </c>
      <c r="AY493" s="216" t="s">
        <v>132</v>
      </c>
    </row>
    <row r="494" spans="1:65" s="15" customFormat="1" ht="11.25">
      <c r="B494" s="217"/>
      <c r="C494" s="218"/>
      <c r="D494" s="197" t="s">
        <v>147</v>
      </c>
      <c r="E494" s="219" t="s">
        <v>19</v>
      </c>
      <c r="F494" s="220" t="s">
        <v>150</v>
      </c>
      <c r="G494" s="218"/>
      <c r="H494" s="221">
        <v>9.33</v>
      </c>
      <c r="I494" s="222"/>
      <c r="J494" s="218"/>
      <c r="K494" s="218"/>
      <c r="L494" s="223"/>
      <c r="M494" s="224"/>
      <c r="N494" s="225"/>
      <c r="O494" s="225"/>
      <c r="P494" s="225"/>
      <c r="Q494" s="225"/>
      <c r="R494" s="225"/>
      <c r="S494" s="225"/>
      <c r="T494" s="226"/>
      <c r="AT494" s="227" t="s">
        <v>147</v>
      </c>
      <c r="AU494" s="227" t="s">
        <v>143</v>
      </c>
      <c r="AV494" s="15" t="s">
        <v>143</v>
      </c>
      <c r="AW494" s="15" t="s">
        <v>33</v>
      </c>
      <c r="AX494" s="15" t="s">
        <v>80</v>
      </c>
      <c r="AY494" s="227" t="s">
        <v>132</v>
      </c>
    </row>
    <row r="495" spans="1:65" s="2" customFormat="1" ht="24.2" customHeight="1">
      <c r="A495" s="38"/>
      <c r="B495" s="39"/>
      <c r="C495" s="177" t="s">
        <v>655</v>
      </c>
      <c r="D495" s="177" t="s">
        <v>137</v>
      </c>
      <c r="E495" s="178" t="s">
        <v>483</v>
      </c>
      <c r="F495" s="179" t="s">
        <v>484</v>
      </c>
      <c r="G495" s="180" t="s">
        <v>169</v>
      </c>
      <c r="H495" s="181">
        <v>22</v>
      </c>
      <c r="I495" s="182"/>
      <c r="J495" s="183">
        <f>ROUND(I495*H495,2)</f>
        <v>0</v>
      </c>
      <c r="K495" s="179" t="s">
        <v>141</v>
      </c>
      <c r="L495" s="43"/>
      <c r="M495" s="184" t="s">
        <v>19</v>
      </c>
      <c r="N495" s="185" t="s">
        <v>43</v>
      </c>
      <c r="O495" s="68"/>
      <c r="P495" s="186">
        <f>O495*H495</f>
        <v>0</v>
      </c>
      <c r="Q495" s="186">
        <v>1.15E-3</v>
      </c>
      <c r="R495" s="186">
        <f>Q495*H495</f>
        <v>2.53E-2</v>
      </c>
      <c r="S495" s="186">
        <v>0</v>
      </c>
      <c r="T495" s="187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188" t="s">
        <v>239</v>
      </c>
      <c r="AT495" s="188" t="s">
        <v>137</v>
      </c>
      <c r="AU495" s="188" t="s">
        <v>143</v>
      </c>
      <c r="AY495" s="21" t="s">
        <v>132</v>
      </c>
      <c r="BE495" s="189">
        <f>IF(N495="základní",J495,0)</f>
        <v>0</v>
      </c>
      <c r="BF495" s="189">
        <f>IF(N495="snížená",J495,0)</f>
        <v>0</v>
      </c>
      <c r="BG495" s="189">
        <f>IF(N495="zákl. přenesená",J495,0)</f>
        <v>0</v>
      </c>
      <c r="BH495" s="189">
        <f>IF(N495="sníž. přenesená",J495,0)</f>
        <v>0</v>
      </c>
      <c r="BI495" s="189">
        <f>IF(N495="nulová",J495,0)</f>
        <v>0</v>
      </c>
      <c r="BJ495" s="21" t="s">
        <v>80</v>
      </c>
      <c r="BK495" s="189">
        <f>ROUND(I495*H495,2)</f>
        <v>0</v>
      </c>
      <c r="BL495" s="21" t="s">
        <v>239</v>
      </c>
      <c r="BM495" s="188" t="s">
        <v>656</v>
      </c>
    </row>
    <row r="496" spans="1:65" s="2" customFormat="1" ht="11.25">
      <c r="A496" s="38"/>
      <c r="B496" s="39"/>
      <c r="C496" s="40"/>
      <c r="D496" s="190" t="s">
        <v>145</v>
      </c>
      <c r="E496" s="40"/>
      <c r="F496" s="191" t="s">
        <v>486</v>
      </c>
      <c r="G496" s="40"/>
      <c r="H496" s="40"/>
      <c r="I496" s="192"/>
      <c r="J496" s="40"/>
      <c r="K496" s="40"/>
      <c r="L496" s="43"/>
      <c r="M496" s="193"/>
      <c r="N496" s="194"/>
      <c r="O496" s="68"/>
      <c r="P496" s="68"/>
      <c r="Q496" s="68"/>
      <c r="R496" s="68"/>
      <c r="S496" s="68"/>
      <c r="T496" s="69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T496" s="21" t="s">
        <v>145</v>
      </c>
      <c r="AU496" s="21" t="s">
        <v>143</v>
      </c>
    </row>
    <row r="497" spans="1:65" s="13" customFormat="1" ht="11.25">
      <c r="B497" s="195"/>
      <c r="C497" s="196"/>
      <c r="D497" s="197" t="s">
        <v>147</v>
      </c>
      <c r="E497" s="198" t="s">
        <v>19</v>
      </c>
      <c r="F497" s="199" t="s">
        <v>487</v>
      </c>
      <c r="G497" s="196"/>
      <c r="H497" s="198" t="s">
        <v>19</v>
      </c>
      <c r="I497" s="200"/>
      <c r="J497" s="196"/>
      <c r="K497" s="196"/>
      <c r="L497" s="201"/>
      <c r="M497" s="202"/>
      <c r="N497" s="203"/>
      <c r="O497" s="203"/>
      <c r="P497" s="203"/>
      <c r="Q497" s="203"/>
      <c r="R497" s="203"/>
      <c r="S497" s="203"/>
      <c r="T497" s="204"/>
      <c r="AT497" s="205" t="s">
        <v>147</v>
      </c>
      <c r="AU497" s="205" t="s">
        <v>143</v>
      </c>
      <c r="AV497" s="13" t="s">
        <v>80</v>
      </c>
      <c r="AW497" s="13" t="s">
        <v>33</v>
      </c>
      <c r="AX497" s="13" t="s">
        <v>72</v>
      </c>
      <c r="AY497" s="205" t="s">
        <v>132</v>
      </c>
    </row>
    <row r="498" spans="1:65" s="14" customFormat="1" ht="11.25">
      <c r="B498" s="206"/>
      <c r="C498" s="207"/>
      <c r="D498" s="197" t="s">
        <v>147</v>
      </c>
      <c r="E498" s="208" t="s">
        <v>19</v>
      </c>
      <c r="F498" s="209" t="s">
        <v>657</v>
      </c>
      <c r="G498" s="207"/>
      <c r="H498" s="210">
        <v>22</v>
      </c>
      <c r="I498" s="211"/>
      <c r="J498" s="207"/>
      <c r="K498" s="207"/>
      <c r="L498" s="212"/>
      <c r="M498" s="213"/>
      <c r="N498" s="214"/>
      <c r="O498" s="214"/>
      <c r="P498" s="214"/>
      <c r="Q498" s="214"/>
      <c r="R498" s="214"/>
      <c r="S498" s="214"/>
      <c r="T498" s="215"/>
      <c r="AT498" s="216" t="s">
        <v>147</v>
      </c>
      <c r="AU498" s="216" t="s">
        <v>143</v>
      </c>
      <c r="AV498" s="14" t="s">
        <v>82</v>
      </c>
      <c r="AW498" s="14" t="s">
        <v>33</v>
      </c>
      <c r="AX498" s="14" t="s">
        <v>72</v>
      </c>
      <c r="AY498" s="216" t="s">
        <v>132</v>
      </c>
    </row>
    <row r="499" spans="1:65" s="15" customFormat="1" ht="11.25">
      <c r="B499" s="217"/>
      <c r="C499" s="218"/>
      <c r="D499" s="197" t="s">
        <v>147</v>
      </c>
      <c r="E499" s="219" t="s">
        <v>19</v>
      </c>
      <c r="F499" s="220" t="s">
        <v>150</v>
      </c>
      <c r="G499" s="218"/>
      <c r="H499" s="221">
        <v>22</v>
      </c>
      <c r="I499" s="222"/>
      <c r="J499" s="218"/>
      <c r="K499" s="218"/>
      <c r="L499" s="223"/>
      <c r="M499" s="224"/>
      <c r="N499" s="225"/>
      <c r="O499" s="225"/>
      <c r="P499" s="225"/>
      <c r="Q499" s="225"/>
      <c r="R499" s="225"/>
      <c r="S499" s="225"/>
      <c r="T499" s="226"/>
      <c r="AT499" s="227" t="s">
        <v>147</v>
      </c>
      <c r="AU499" s="227" t="s">
        <v>143</v>
      </c>
      <c r="AV499" s="15" t="s">
        <v>143</v>
      </c>
      <c r="AW499" s="15" t="s">
        <v>33</v>
      </c>
      <c r="AX499" s="15" t="s">
        <v>80</v>
      </c>
      <c r="AY499" s="227" t="s">
        <v>132</v>
      </c>
    </row>
    <row r="500" spans="1:65" s="2" customFormat="1" ht="24.2" customHeight="1">
      <c r="A500" s="38"/>
      <c r="B500" s="39"/>
      <c r="C500" s="177" t="s">
        <v>658</v>
      </c>
      <c r="D500" s="177" t="s">
        <v>137</v>
      </c>
      <c r="E500" s="178" t="s">
        <v>493</v>
      </c>
      <c r="F500" s="179" t="s">
        <v>494</v>
      </c>
      <c r="G500" s="180" t="s">
        <v>169</v>
      </c>
      <c r="H500" s="181">
        <v>21.2</v>
      </c>
      <c r="I500" s="182"/>
      <c r="J500" s="183">
        <f>ROUND(I500*H500,2)</f>
        <v>0</v>
      </c>
      <c r="K500" s="179" t="s">
        <v>141</v>
      </c>
      <c r="L500" s="43"/>
      <c r="M500" s="184" t="s">
        <v>19</v>
      </c>
      <c r="N500" s="185" t="s">
        <v>43</v>
      </c>
      <c r="O500" s="68"/>
      <c r="P500" s="186">
        <f>O500*H500</f>
        <v>0</v>
      </c>
      <c r="Q500" s="186">
        <v>6.3000000000000003E-4</v>
      </c>
      <c r="R500" s="186">
        <f>Q500*H500</f>
        <v>1.3356E-2</v>
      </c>
      <c r="S500" s="186">
        <v>0</v>
      </c>
      <c r="T500" s="187">
        <f>S500*H500</f>
        <v>0</v>
      </c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R500" s="188" t="s">
        <v>239</v>
      </c>
      <c r="AT500" s="188" t="s">
        <v>137</v>
      </c>
      <c r="AU500" s="188" t="s">
        <v>143</v>
      </c>
      <c r="AY500" s="21" t="s">
        <v>132</v>
      </c>
      <c r="BE500" s="189">
        <f>IF(N500="základní",J500,0)</f>
        <v>0</v>
      </c>
      <c r="BF500" s="189">
        <f>IF(N500="snížená",J500,0)</f>
        <v>0</v>
      </c>
      <c r="BG500" s="189">
        <f>IF(N500="zákl. přenesená",J500,0)</f>
        <v>0</v>
      </c>
      <c r="BH500" s="189">
        <f>IF(N500="sníž. přenesená",J500,0)</f>
        <v>0</v>
      </c>
      <c r="BI500" s="189">
        <f>IF(N500="nulová",J500,0)</f>
        <v>0</v>
      </c>
      <c r="BJ500" s="21" t="s">
        <v>80</v>
      </c>
      <c r="BK500" s="189">
        <f>ROUND(I500*H500,2)</f>
        <v>0</v>
      </c>
      <c r="BL500" s="21" t="s">
        <v>239</v>
      </c>
      <c r="BM500" s="188" t="s">
        <v>659</v>
      </c>
    </row>
    <row r="501" spans="1:65" s="2" customFormat="1" ht="11.25">
      <c r="A501" s="38"/>
      <c r="B501" s="39"/>
      <c r="C501" s="40"/>
      <c r="D501" s="190" t="s">
        <v>145</v>
      </c>
      <c r="E501" s="40"/>
      <c r="F501" s="191" t="s">
        <v>496</v>
      </c>
      <c r="G501" s="40"/>
      <c r="H501" s="40"/>
      <c r="I501" s="192"/>
      <c r="J501" s="40"/>
      <c r="K501" s="40"/>
      <c r="L501" s="43"/>
      <c r="M501" s="193"/>
      <c r="N501" s="194"/>
      <c r="O501" s="68"/>
      <c r="P501" s="68"/>
      <c r="Q501" s="68"/>
      <c r="R501" s="68"/>
      <c r="S501" s="68"/>
      <c r="T501" s="69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T501" s="21" t="s">
        <v>145</v>
      </c>
      <c r="AU501" s="21" t="s">
        <v>143</v>
      </c>
    </row>
    <row r="502" spans="1:65" s="13" customFormat="1" ht="11.25">
      <c r="B502" s="195"/>
      <c r="C502" s="196"/>
      <c r="D502" s="197" t="s">
        <v>147</v>
      </c>
      <c r="E502" s="198" t="s">
        <v>19</v>
      </c>
      <c r="F502" s="199" t="s">
        <v>497</v>
      </c>
      <c r="G502" s="196"/>
      <c r="H502" s="198" t="s">
        <v>19</v>
      </c>
      <c r="I502" s="200"/>
      <c r="J502" s="196"/>
      <c r="K502" s="196"/>
      <c r="L502" s="201"/>
      <c r="M502" s="202"/>
      <c r="N502" s="203"/>
      <c r="O502" s="203"/>
      <c r="P502" s="203"/>
      <c r="Q502" s="203"/>
      <c r="R502" s="203"/>
      <c r="S502" s="203"/>
      <c r="T502" s="204"/>
      <c r="AT502" s="205" t="s">
        <v>147</v>
      </c>
      <c r="AU502" s="205" t="s">
        <v>143</v>
      </c>
      <c r="AV502" s="13" t="s">
        <v>80</v>
      </c>
      <c r="AW502" s="13" t="s">
        <v>33</v>
      </c>
      <c r="AX502" s="13" t="s">
        <v>72</v>
      </c>
      <c r="AY502" s="205" t="s">
        <v>132</v>
      </c>
    </row>
    <row r="503" spans="1:65" s="14" customFormat="1" ht="11.25">
      <c r="B503" s="206"/>
      <c r="C503" s="207"/>
      <c r="D503" s="197" t="s">
        <v>147</v>
      </c>
      <c r="E503" s="208" t="s">
        <v>19</v>
      </c>
      <c r="F503" s="209" t="s">
        <v>660</v>
      </c>
      <c r="G503" s="207"/>
      <c r="H503" s="210">
        <v>21.2</v>
      </c>
      <c r="I503" s="211"/>
      <c r="J503" s="207"/>
      <c r="K503" s="207"/>
      <c r="L503" s="212"/>
      <c r="M503" s="213"/>
      <c r="N503" s="214"/>
      <c r="O503" s="214"/>
      <c r="P503" s="214"/>
      <c r="Q503" s="214"/>
      <c r="R503" s="214"/>
      <c r="S503" s="214"/>
      <c r="T503" s="215"/>
      <c r="AT503" s="216" t="s">
        <v>147</v>
      </c>
      <c r="AU503" s="216" t="s">
        <v>143</v>
      </c>
      <c r="AV503" s="14" t="s">
        <v>82</v>
      </c>
      <c r="AW503" s="14" t="s">
        <v>33</v>
      </c>
      <c r="AX503" s="14" t="s">
        <v>72</v>
      </c>
      <c r="AY503" s="216" t="s">
        <v>132</v>
      </c>
    </row>
    <row r="504" spans="1:65" s="15" customFormat="1" ht="11.25">
      <c r="B504" s="217"/>
      <c r="C504" s="218"/>
      <c r="D504" s="197" t="s">
        <v>147</v>
      </c>
      <c r="E504" s="219" t="s">
        <v>19</v>
      </c>
      <c r="F504" s="220" t="s">
        <v>150</v>
      </c>
      <c r="G504" s="218"/>
      <c r="H504" s="221">
        <v>21.2</v>
      </c>
      <c r="I504" s="222"/>
      <c r="J504" s="218"/>
      <c r="K504" s="218"/>
      <c r="L504" s="223"/>
      <c r="M504" s="224"/>
      <c r="N504" s="225"/>
      <c r="O504" s="225"/>
      <c r="P504" s="225"/>
      <c r="Q504" s="225"/>
      <c r="R504" s="225"/>
      <c r="S504" s="225"/>
      <c r="T504" s="226"/>
      <c r="AT504" s="227" t="s">
        <v>147</v>
      </c>
      <c r="AU504" s="227" t="s">
        <v>143</v>
      </c>
      <c r="AV504" s="15" t="s">
        <v>143</v>
      </c>
      <c r="AW504" s="15" t="s">
        <v>33</v>
      </c>
      <c r="AX504" s="15" t="s">
        <v>80</v>
      </c>
      <c r="AY504" s="227" t="s">
        <v>132</v>
      </c>
    </row>
    <row r="505" spans="1:65" s="2" customFormat="1" ht="24.2" customHeight="1">
      <c r="A505" s="38"/>
      <c r="B505" s="39"/>
      <c r="C505" s="177" t="s">
        <v>661</v>
      </c>
      <c r="D505" s="177" t="s">
        <v>137</v>
      </c>
      <c r="E505" s="178" t="s">
        <v>502</v>
      </c>
      <c r="F505" s="179" t="s">
        <v>503</v>
      </c>
      <c r="G505" s="180" t="s">
        <v>140</v>
      </c>
      <c r="H505" s="181">
        <v>12.72</v>
      </c>
      <c r="I505" s="182"/>
      <c r="J505" s="183">
        <f>ROUND(I505*H505,2)</f>
        <v>0</v>
      </c>
      <c r="K505" s="179" t="s">
        <v>141</v>
      </c>
      <c r="L505" s="43"/>
      <c r="M505" s="184" t="s">
        <v>19</v>
      </c>
      <c r="N505" s="185" t="s">
        <v>43</v>
      </c>
      <c r="O505" s="68"/>
      <c r="P505" s="186">
        <f>O505*H505</f>
        <v>0</v>
      </c>
      <c r="Q505" s="186">
        <v>1.0869999999999999E-2</v>
      </c>
      <c r="R505" s="186">
        <f>Q505*H505</f>
        <v>0.13826640000000001</v>
      </c>
      <c r="S505" s="186">
        <v>0</v>
      </c>
      <c r="T505" s="187">
        <f>S505*H505</f>
        <v>0</v>
      </c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R505" s="188" t="s">
        <v>239</v>
      </c>
      <c r="AT505" s="188" t="s">
        <v>137</v>
      </c>
      <c r="AU505" s="188" t="s">
        <v>143</v>
      </c>
      <c r="AY505" s="21" t="s">
        <v>132</v>
      </c>
      <c r="BE505" s="189">
        <f>IF(N505="základní",J505,0)</f>
        <v>0</v>
      </c>
      <c r="BF505" s="189">
        <f>IF(N505="snížená",J505,0)</f>
        <v>0</v>
      </c>
      <c r="BG505" s="189">
        <f>IF(N505="zákl. přenesená",J505,0)</f>
        <v>0</v>
      </c>
      <c r="BH505" s="189">
        <f>IF(N505="sníž. přenesená",J505,0)</f>
        <v>0</v>
      </c>
      <c r="BI505" s="189">
        <f>IF(N505="nulová",J505,0)</f>
        <v>0</v>
      </c>
      <c r="BJ505" s="21" t="s">
        <v>80</v>
      </c>
      <c r="BK505" s="189">
        <f>ROUND(I505*H505,2)</f>
        <v>0</v>
      </c>
      <c r="BL505" s="21" t="s">
        <v>239</v>
      </c>
      <c r="BM505" s="188" t="s">
        <v>662</v>
      </c>
    </row>
    <row r="506" spans="1:65" s="2" customFormat="1" ht="11.25">
      <c r="A506" s="38"/>
      <c r="B506" s="39"/>
      <c r="C506" s="40"/>
      <c r="D506" s="190" t="s">
        <v>145</v>
      </c>
      <c r="E506" s="40"/>
      <c r="F506" s="191" t="s">
        <v>505</v>
      </c>
      <c r="G506" s="40"/>
      <c r="H506" s="40"/>
      <c r="I506" s="192"/>
      <c r="J506" s="40"/>
      <c r="K506" s="40"/>
      <c r="L506" s="43"/>
      <c r="M506" s="193"/>
      <c r="N506" s="194"/>
      <c r="O506" s="68"/>
      <c r="P506" s="68"/>
      <c r="Q506" s="68"/>
      <c r="R506" s="68"/>
      <c r="S506" s="68"/>
      <c r="T506" s="69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T506" s="21" t="s">
        <v>145</v>
      </c>
      <c r="AU506" s="21" t="s">
        <v>143</v>
      </c>
    </row>
    <row r="507" spans="1:65" s="14" customFormat="1" ht="11.25">
      <c r="B507" s="206"/>
      <c r="C507" s="207"/>
      <c r="D507" s="197" t="s">
        <v>147</v>
      </c>
      <c r="E507" s="208" t="s">
        <v>19</v>
      </c>
      <c r="F507" s="209" t="s">
        <v>663</v>
      </c>
      <c r="G507" s="207"/>
      <c r="H507" s="210">
        <v>9.6</v>
      </c>
      <c r="I507" s="211"/>
      <c r="J507" s="207"/>
      <c r="K507" s="207"/>
      <c r="L507" s="212"/>
      <c r="M507" s="213"/>
      <c r="N507" s="214"/>
      <c r="O507" s="214"/>
      <c r="P507" s="214"/>
      <c r="Q507" s="214"/>
      <c r="R507" s="214"/>
      <c r="S507" s="214"/>
      <c r="T507" s="215"/>
      <c r="AT507" s="216" t="s">
        <v>147</v>
      </c>
      <c r="AU507" s="216" t="s">
        <v>143</v>
      </c>
      <c r="AV507" s="14" t="s">
        <v>82</v>
      </c>
      <c r="AW507" s="14" t="s">
        <v>33</v>
      </c>
      <c r="AX507" s="14" t="s">
        <v>72</v>
      </c>
      <c r="AY507" s="216" t="s">
        <v>132</v>
      </c>
    </row>
    <row r="508" spans="1:65" s="14" customFormat="1" ht="11.25">
      <c r="B508" s="206"/>
      <c r="C508" s="207"/>
      <c r="D508" s="197" t="s">
        <v>147</v>
      </c>
      <c r="E508" s="208" t="s">
        <v>19</v>
      </c>
      <c r="F508" s="209" t="s">
        <v>664</v>
      </c>
      <c r="G508" s="207"/>
      <c r="H508" s="210">
        <v>3.12</v>
      </c>
      <c r="I508" s="211"/>
      <c r="J508" s="207"/>
      <c r="K508" s="207"/>
      <c r="L508" s="212"/>
      <c r="M508" s="213"/>
      <c r="N508" s="214"/>
      <c r="O508" s="214"/>
      <c r="P508" s="214"/>
      <c r="Q508" s="214"/>
      <c r="R508" s="214"/>
      <c r="S508" s="214"/>
      <c r="T508" s="215"/>
      <c r="AT508" s="216" t="s">
        <v>147</v>
      </c>
      <c r="AU508" s="216" t="s">
        <v>143</v>
      </c>
      <c r="AV508" s="14" t="s">
        <v>82</v>
      </c>
      <c r="AW508" s="14" t="s">
        <v>33</v>
      </c>
      <c r="AX508" s="14" t="s">
        <v>72</v>
      </c>
      <c r="AY508" s="216" t="s">
        <v>132</v>
      </c>
    </row>
    <row r="509" spans="1:65" s="15" customFormat="1" ht="11.25">
      <c r="B509" s="217"/>
      <c r="C509" s="218"/>
      <c r="D509" s="197" t="s">
        <v>147</v>
      </c>
      <c r="E509" s="219" t="s">
        <v>19</v>
      </c>
      <c r="F509" s="220" t="s">
        <v>150</v>
      </c>
      <c r="G509" s="218"/>
      <c r="H509" s="221">
        <v>12.719999999999999</v>
      </c>
      <c r="I509" s="222"/>
      <c r="J509" s="218"/>
      <c r="K509" s="218"/>
      <c r="L509" s="223"/>
      <c r="M509" s="224"/>
      <c r="N509" s="225"/>
      <c r="O509" s="225"/>
      <c r="P509" s="225"/>
      <c r="Q509" s="225"/>
      <c r="R509" s="225"/>
      <c r="S509" s="225"/>
      <c r="T509" s="226"/>
      <c r="AT509" s="227" t="s">
        <v>147</v>
      </c>
      <c r="AU509" s="227" t="s">
        <v>143</v>
      </c>
      <c r="AV509" s="15" t="s">
        <v>143</v>
      </c>
      <c r="AW509" s="15" t="s">
        <v>33</v>
      </c>
      <c r="AX509" s="15" t="s">
        <v>80</v>
      </c>
      <c r="AY509" s="227" t="s">
        <v>132</v>
      </c>
    </row>
    <row r="510" spans="1:65" s="2" customFormat="1" ht="21.75" customHeight="1">
      <c r="A510" s="38"/>
      <c r="B510" s="39"/>
      <c r="C510" s="177" t="s">
        <v>665</v>
      </c>
      <c r="D510" s="177" t="s">
        <v>137</v>
      </c>
      <c r="E510" s="178" t="s">
        <v>513</v>
      </c>
      <c r="F510" s="179" t="s">
        <v>514</v>
      </c>
      <c r="G510" s="180" t="s">
        <v>140</v>
      </c>
      <c r="H510" s="181">
        <v>30.45</v>
      </c>
      <c r="I510" s="182"/>
      <c r="J510" s="183">
        <f>ROUND(I510*H510,2)</f>
        <v>0</v>
      </c>
      <c r="K510" s="179" t="s">
        <v>141</v>
      </c>
      <c r="L510" s="43"/>
      <c r="M510" s="184" t="s">
        <v>19</v>
      </c>
      <c r="N510" s="185" t="s">
        <v>43</v>
      </c>
      <c r="O510" s="68"/>
      <c r="P510" s="186">
        <f>O510*H510</f>
        <v>0</v>
      </c>
      <c r="Q510" s="186">
        <v>0</v>
      </c>
      <c r="R510" s="186">
        <f>Q510*H510</f>
        <v>0</v>
      </c>
      <c r="S510" s="186">
        <v>0</v>
      </c>
      <c r="T510" s="187">
        <f>S510*H510</f>
        <v>0</v>
      </c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R510" s="188" t="s">
        <v>239</v>
      </c>
      <c r="AT510" s="188" t="s">
        <v>137</v>
      </c>
      <c r="AU510" s="188" t="s">
        <v>143</v>
      </c>
      <c r="AY510" s="21" t="s">
        <v>132</v>
      </c>
      <c r="BE510" s="189">
        <f>IF(N510="základní",J510,0)</f>
        <v>0</v>
      </c>
      <c r="BF510" s="189">
        <f>IF(N510="snížená",J510,0)</f>
        <v>0</v>
      </c>
      <c r="BG510" s="189">
        <f>IF(N510="zákl. přenesená",J510,0)</f>
        <v>0</v>
      </c>
      <c r="BH510" s="189">
        <f>IF(N510="sníž. přenesená",J510,0)</f>
        <v>0</v>
      </c>
      <c r="BI510" s="189">
        <f>IF(N510="nulová",J510,0)</f>
        <v>0</v>
      </c>
      <c r="BJ510" s="21" t="s">
        <v>80</v>
      </c>
      <c r="BK510" s="189">
        <f>ROUND(I510*H510,2)</f>
        <v>0</v>
      </c>
      <c r="BL510" s="21" t="s">
        <v>239</v>
      </c>
      <c r="BM510" s="188" t="s">
        <v>666</v>
      </c>
    </row>
    <row r="511" spans="1:65" s="2" customFormat="1" ht="11.25">
      <c r="A511" s="38"/>
      <c r="B511" s="39"/>
      <c r="C511" s="40"/>
      <c r="D511" s="190" t="s">
        <v>145</v>
      </c>
      <c r="E511" s="40"/>
      <c r="F511" s="191" t="s">
        <v>516</v>
      </c>
      <c r="G511" s="40"/>
      <c r="H511" s="40"/>
      <c r="I511" s="192"/>
      <c r="J511" s="40"/>
      <c r="K511" s="40"/>
      <c r="L511" s="43"/>
      <c r="M511" s="193"/>
      <c r="N511" s="194"/>
      <c r="O511" s="68"/>
      <c r="P511" s="68"/>
      <c r="Q511" s="68"/>
      <c r="R511" s="68"/>
      <c r="S511" s="68"/>
      <c r="T511" s="69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T511" s="21" t="s">
        <v>145</v>
      </c>
      <c r="AU511" s="21" t="s">
        <v>143</v>
      </c>
    </row>
    <row r="512" spans="1:65" s="14" customFormat="1" ht="11.25">
      <c r="B512" s="206"/>
      <c r="C512" s="207"/>
      <c r="D512" s="197" t="s">
        <v>147</v>
      </c>
      <c r="E512" s="208" t="s">
        <v>19</v>
      </c>
      <c r="F512" s="209" t="s">
        <v>639</v>
      </c>
      <c r="G512" s="207"/>
      <c r="H512" s="210">
        <v>21.4</v>
      </c>
      <c r="I512" s="211"/>
      <c r="J512" s="207"/>
      <c r="K512" s="207"/>
      <c r="L512" s="212"/>
      <c r="M512" s="213"/>
      <c r="N512" s="214"/>
      <c r="O512" s="214"/>
      <c r="P512" s="214"/>
      <c r="Q512" s="214"/>
      <c r="R512" s="214"/>
      <c r="S512" s="214"/>
      <c r="T512" s="215"/>
      <c r="AT512" s="216" t="s">
        <v>147</v>
      </c>
      <c r="AU512" s="216" t="s">
        <v>143</v>
      </c>
      <c r="AV512" s="14" t="s">
        <v>82</v>
      </c>
      <c r="AW512" s="14" t="s">
        <v>33</v>
      </c>
      <c r="AX512" s="14" t="s">
        <v>72</v>
      </c>
      <c r="AY512" s="216" t="s">
        <v>132</v>
      </c>
    </row>
    <row r="513" spans="1:65" s="14" customFormat="1" ht="11.25">
      <c r="B513" s="206"/>
      <c r="C513" s="207"/>
      <c r="D513" s="197" t="s">
        <v>147</v>
      </c>
      <c r="E513" s="208" t="s">
        <v>19</v>
      </c>
      <c r="F513" s="209" t="s">
        <v>640</v>
      </c>
      <c r="G513" s="207"/>
      <c r="H513" s="210">
        <v>9.0500000000000007</v>
      </c>
      <c r="I513" s="211"/>
      <c r="J513" s="207"/>
      <c r="K513" s="207"/>
      <c r="L513" s="212"/>
      <c r="M513" s="213"/>
      <c r="N513" s="214"/>
      <c r="O513" s="214"/>
      <c r="P513" s="214"/>
      <c r="Q513" s="214"/>
      <c r="R513" s="214"/>
      <c r="S513" s="214"/>
      <c r="T513" s="215"/>
      <c r="AT513" s="216" t="s">
        <v>147</v>
      </c>
      <c r="AU513" s="216" t="s">
        <v>143</v>
      </c>
      <c r="AV513" s="14" t="s">
        <v>82</v>
      </c>
      <c r="AW513" s="14" t="s">
        <v>33</v>
      </c>
      <c r="AX513" s="14" t="s">
        <v>72</v>
      </c>
      <c r="AY513" s="216" t="s">
        <v>132</v>
      </c>
    </row>
    <row r="514" spans="1:65" s="15" customFormat="1" ht="11.25">
      <c r="B514" s="217"/>
      <c r="C514" s="218"/>
      <c r="D514" s="197" t="s">
        <v>147</v>
      </c>
      <c r="E514" s="219" t="s">
        <v>19</v>
      </c>
      <c r="F514" s="220" t="s">
        <v>150</v>
      </c>
      <c r="G514" s="218"/>
      <c r="H514" s="221">
        <v>30.45</v>
      </c>
      <c r="I514" s="222"/>
      <c r="J514" s="218"/>
      <c r="K514" s="218"/>
      <c r="L514" s="223"/>
      <c r="M514" s="224"/>
      <c r="N514" s="225"/>
      <c r="O514" s="225"/>
      <c r="P514" s="225"/>
      <c r="Q514" s="225"/>
      <c r="R514" s="225"/>
      <c r="S514" s="225"/>
      <c r="T514" s="226"/>
      <c r="AT514" s="227" t="s">
        <v>147</v>
      </c>
      <c r="AU514" s="227" t="s">
        <v>143</v>
      </c>
      <c r="AV514" s="15" t="s">
        <v>143</v>
      </c>
      <c r="AW514" s="15" t="s">
        <v>33</v>
      </c>
      <c r="AX514" s="15" t="s">
        <v>80</v>
      </c>
      <c r="AY514" s="227" t="s">
        <v>132</v>
      </c>
    </row>
    <row r="515" spans="1:65" s="2" customFormat="1" ht="16.5" customHeight="1">
      <c r="A515" s="38"/>
      <c r="B515" s="39"/>
      <c r="C515" s="228" t="s">
        <v>667</v>
      </c>
      <c r="D515" s="228" t="s">
        <v>151</v>
      </c>
      <c r="E515" s="229" t="s">
        <v>519</v>
      </c>
      <c r="F515" s="230" t="s">
        <v>520</v>
      </c>
      <c r="G515" s="231" t="s">
        <v>140</v>
      </c>
      <c r="H515" s="232">
        <v>35.018000000000001</v>
      </c>
      <c r="I515" s="233"/>
      <c r="J515" s="234">
        <f>ROUND(I515*H515,2)</f>
        <v>0</v>
      </c>
      <c r="K515" s="230" t="s">
        <v>19</v>
      </c>
      <c r="L515" s="235"/>
      <c r="M515" s="236" t="s">
        <v>19</v>
      </c>
      <c r="N515" s="237" t="s">
        <v>43</v>
      </c>
      <c r="O515" s="68"/>
      <c r="P515" s="186">
        <f>O515*H515</f>
        <v>0</v>
      </c>
      <c r="Q515" s="186">
        <v>2.9999999999999997E-4</v>
      </c>
      <c r="R515" s="186">
        <f>Q515*H515</f>
        <v>1.05054E-2</v>
      </c>
      <c r="S515" s="186">
        <v>0</v>
      </c>
      <c r="T515" s="187">
        <f>S515*H515</f>
        <v>0</v>
      </c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R515" s="188" t="s">
        <v>350</v>
      </c>
      <c r="AT515" s="188" t="s">
        <v>151</v>
      </c>
      <c r="AU515" s="188" t="s">
        <v>143</v>
      </c>
      <c r="AY515" s="21" t="s">
        <v>132</v>
      </c>
      <c r="BE515" s="189">
        <f>IF(N515="základní",J515,0)</f>
        <v>0</v>
      </c>
      <c r="BF515" s="189">
        <f>IF(N515="snížená",J515,0)</f>
        <v>0</v>
      </c>
      <c r="BG515" s="189">
        <f>IF(N515="zákl. přenesená",J515,0)</f>
        <v>0</v>
      </c>
      <c r="BH515" s="189">
        <f>IF(N515="sníž. přenesená",J515,0)</f>
        <v>0</v>
      </c>
      <c r="BI515" s="189">
        <f>IF(N515="nulová",J515,0)</f>
        <v>0</v>
      </c>
      <c r="BJ515" s="21" t="s">
        <v>80</v>
      </c>
      <c r="BK515" s="189">
        <f>ROUND(I515*H515,2)</f>
        <v>0</v>
      </c>
      <c r="BL515" s="21" t="s">
        <v>239</v>
      </c>
      <c r="BM515" s="188" t="s">
        <v>668</v>
      </c>
    </row>
    <row r="516" spans="1:65" s="14" customFormat="1" ht="11.25">
      <c r="B516" s="206"/>
      <c r="C516" s="207"/>
      <c r="D516" s="197" t="s">
        <v>147</v>
      </c>
      <c r="E516" s="207"/>
      <c r="F516" s="209" t="s">
        <v>669</v>
      </c>
      <c r="G516" s="207"/>
      <c r="H516" s="210">
        <v>35.018000000000001</v>
      </c>
      <c r="I516" s="211"/>
      <c r="J516" s="207"/>
      <c r="K516" s="207"/>
      <c r="L516" s="212"/>
      <c r="M516" s="213"/>
      <c r="N516" s="214"/>
      <c r="O516" s="214"/>
      <c r="P516" s="214"/>
      <c r="Q516" s="214"/>
      <c r="R516" s="214"/>
      <c r="S516" s="214"/>
      <c r="T516" s="215"/>
      <c r="AT516" s="216" t="s">
        <v>147</v>
      </c>
      <c r="AU516" s="216" t="s">
        <v>143</v>
      </c>
      <c r="AV516" s="14" t="s">
        <v>82</v>
      </c>
      <c r="AW516" s="14" t="s">
        <v>4</v>
      </c>
      <c r="AX516" s="14" t="s">
        <v>80</v>
      </c>
      <c r="AY516" s="216" t="s">
        <v>132</v>
      </c>
    </row>
    <row r="517" spans="1:65" s="2" customFormat="1" ht="24.2" customHeight="1">
      <c r="A517" s="38"/>
      <c r="B517" s="39"/>
      <c r="C517" s="177" t="s">
        <v>670</v>
      </c>
      <c r="D517" s="177" t="s">
        <v>137</v>
      </c>
      <c r="E517" s="178" t="s">
        <v>524</v>
      </c>
      <c r="F517" s="179" t="s">
        <v>525</v>
      </c>
      <c r="G517" s="180" t="s">
        <v>140</v>
      </c>
      <c r="H517" s="181">
        <v>12.92</v>
      </c>
      <c r="I517" s="182"/>
      <c r="J517" s="183">
        <f>ROUND(I517*H517,2)</f>
        <v>0</v>
      </c>
      <c r="K517" s="179" t="s">
        <v>141</v>
      </c>
      <c r="L517" s="43"/>
      <c r="M517" s="184" t="s">
        <v>19</v>
      </c>
      <c r="N517" s="185" t="s">
        <v>43</v>
      </c>
      <c r="O517" s="68"/>
      <c r="P517" s="186">
        <f>O517*H517</f>
        <v>0</v>
      </c>
      <c r="Q517" s="186">
        <v>0</v>
      </c>
      <c r="R517" s="186">
        <f>Q517*H517</f>
        <v>0</v>
      </c>
      <c r="S517" s="186">
        <v>0</v>
      </c>
      <c r="T517" s="187">
        <f>S517*H517</f>
        <v>0</v>
      </c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R517" s="188" t="s">
        <v>239</v>
      </c>
      <c r="AT517" s="188" t="s">
        <v>137</v>
      </c>
      <c r="AU517" s="188" t="s">
        <v>143</v>
      </c>
      <c r="AY517" s="21" t="s">
        <v>132</v>
      </c>
      <c r="BE517" s="189">
        <f>IF(N517="základní",J517,0)</f>
        <v>0</v>
      </c>
      <c r="BF517" s="189">
        <f>IF(N517="snížená",J517,0)</f>
        <v>0</v>
      </c>
      <c r="BG517" s="189">
        <f>IF(N517="zákl. přenesená",J517,0)</f>
        <v>0</v>
      </c>
      <c r="BH517" s="189">
        <f>IF(N517="sníž. přenesená",J517,0)</f>
        <v>0</v>
      </c>
      <c r="BI517" s="189">
        <f>IF(N517="nulová",J517,0)</f>
        <v>0</v>
      </c>
      <c r="BJ517" s="21" t="s">
        <v>80</v>
      </c>
      <c r="BK517" s="189">
        <f>ROUND(I517*H517,2)</f>
        <v>0</v>
      </c>
      <c r="BL517" s="21" t="s">
        <v>239</v>
      </c>
      <c r="BM517" s="188" t="s">
        <v>671</v>
      </c>
    </row>
    <row r="518" spans="1:65" s="2" customFormat="1" ht="11.25">
      <c r="A518" s="38"/>
      <c r="B518" s="39"/>
      <c r="C518" s="40"/>
      <c r="D518" s="190" t="s">
        <v>145</v>
      </c>
      <c r="E518" s="40"/>
      <c r="F518" s="191" t="s">
        <v>527</v>
      </c>
      <c r="G518" s="40"/>
      <c r="H518" s="40"/>
      <c r="I518" s="192"/>
      <c r="J518" s="40"/>
      <c r="K518" s="40"/>
      <c r="L518" s="43"/>
      <c r="M518" s="193"/>
      <c r="N518" s="194"/>
      <c r="O518" s="68"/>
      <c r="P518" s="68"/>
      <c r="Q518" s="68"/>
      <c r="R518" s="68"/>
      <c r="S518" s="68"/>
      <c r="T518" s="69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T518" s="21" t="s">
        <v>145</v>
      </c>
      <c r="AU518" s="21" t="s">
        <v>143</v>
      </c>
    </row>
    <row r="519" spans="1:65" s="13" customFormat="1" ht="11.25">
      <c r="B519" s="195"/>
      <c r="C519" s="196"/>
      <c r="D519" s="197" t="s">
        <v>147</v>
      </c>
      <c r="E519" s="198" t="s">
        <v>19</v>
      </c>
      <c r="F519" s="199" t="s">
        <v>672</v>
      </c>
      <c r="G519" s="196"/>
      <c r="H519" s="198" t="s">
        <v>19</v>
      </c>
      <c r="I519" s="200"/>
      <c r="J519" s="196"/>
      <c r="K519" s="196"/>
      <c r="L519" s="201"/>
      <c r="M519" s="202"/>
      <c r="N519" s="203"/>
      <c r="O519" s="203"/>
      <c r="P519" s="203"/>
      <c r="Q519" s="203"/>
      <c r="R519" s="203"/>
      <c r="S519" s="203"/>
      <c r="T519" s="204"/>
      <c r="AT519" s="205" t="s">
        <v>147</v>
      </c>
      <c r="AU519" s="205" t="s">
        <v>143</v>
      </c>
      <c r="AV519" s="13" t="s">
        <v>80</v>
      </c>
      <c r="AW519" s="13" t="s">
        <v>33</v>
      </c>
      <c r="AX519" s="13" t="s">
        <v>72</v>
      </c>
      <c r="AY519" s="205" t="s">
        <v>132</v>
      </c>
    </row>
    <row r="520" spans="1:65" s="14" customFormat="1" ht="11.25">
      <c r="B520" s="206"/>
      <c r="C520" s="207"/>
      <c r="D520" s="197" t="s">
        <v>147</v>
      </c>
      <c r="E520" s="208" t="s">
        <v>19</v>
      </c>
      <c r="F520" s="209" t="s">
        <v>312</v>
      </c>
      <c r="G520" s="207"/>
      <c r="H520" s="210">
        <v>12.92</v>
      </c>
      <c r="I520" s="211"/>
      <c r="J520" s="207"/>
      <c r="K520" s="207"/>
      <c r="L520" s="212"/>
      <c r="M520" s="213"/>
      <c r="N520" s="214"/>
      <c r="O520" s="214"/>
      <c r="P520" s="214"/>
      <c r="Q520" s="214"/>
      <c r="R520" s="214"/>
      <c r="S520" s="214"/>
      <c r="T520" s="215"/>
      <c r="AT520" s="216" t="s">
        <v>147</v>
      </c>
      <c r="AU520" s="216" t="s">
        <v>143</v>
      </c>
      <c r="AV520" s="14" t="s">
        <v>82</v>
      </c>
      <c r="AW520" s="14" t="s">
        <v>33</v>
      </c>
      <c r="AX520" s="14" t="s">
        <v>72</v>
      </c>
      <c r="AY520" s="216" t="s">
        <v>132</v>
      </c>
    </row>
    <row r="521" spans="1:65" s="15" customFormat="1" ht="11.25">
      <c r="B521" s="217"/>
      <c r="C521" s="218"/>
      <c r="D521" s="197" t="s">
        <v>147</v>
      </c>
      <c r="E521" s="219" t="s">
        <v>19</v>
      </c>
      <c r="F521" s="220" t="s">
        <v>150</v>
      </c>
      <c r="G521" s="218"/>
      <c r="H521" s="221">
        <v>12.92</v>
      </c>
      <c r="I521" s="222"/>
      <c r="J521" s="218"/>
      <c r="K521" s="218"/>
      <c r="L521" s="223"/>
      <c r="M521" s="224"/>
      <c r="N521" s="225"/>
      <c r="O521" s="225"/>
      <c r="P521" s="225"/>
      <c r="Q521" s="225"/>
      <c r="R521" s="225"/>
      <c r="S521" s="225"/>
      <c r="T521" s="226"/>
      <c r="AT521" s="227" t="s">
        <v>147</v>
      </c>
      <c r="AU521" s="227" t="s">
        <v>143</v>
      </c>
      <c r="AV521" s="15" t="s">
        <v>143</v>
      </c>
      <c r="AW521" s="15" t="s">
        <v>33</v>
      </c>
      <c r="AX521" s="15" t="s">
        <v>80</v>
      </c>
      <c r="AY521" s="227" t="s">
        <v>132</v>
      </c>
    </row>
    <row r="522" spans="1:65" s="2" customFormat="1" ht="16.5" customHeight="1">
      <c r="A522" s="38"/>
      <c r="B522" s="39"/>
      <c r="C522" s="228" t="s">
        <v>673</v>
      </c>
      <c r="D522" s="228" t="s">
        <v>151</v>
      </c>
      <c r="E522" s="229" t="s">
        <v>674</v>
      </c>
      <c r="F522" s="230" t="s">
        <v>675</v>
      </c>
      <c r="G522" s="231" t="s">
        <v>140</v>
      </c>
      <c r="H522" s="232">
        <v>27.132000000000001</v>
      </c>
      <c r="I522" s="233"/>
      <c r="J522" s="234">
        <f>ROUND(I522*H522,2)</f>
        <v>0</v>
      </c>
      <c r="K522" s="230" t="s">
        <v>141</v>
      </c>
      <c r="L522" s="235"/>
      <c r="M522" s="236" t="s">
        <v>19</v>
      </c>
      <c r="N522" s="237" t="s">
        <v>43</v>
      </c>
      <c r="O522" s="68"/>
      <c r="P522" s="186">
        <f>O522*H522</f>
        <v>0</v>
      </c>
      <c r="Q522" s="186">
        <v>2.5000000000000001E-3</v>
      </c>
      <c r="R522" s="186">
        <f>Q522*H522</f>
        <v>6.7830000000000001E-2</v>
      </c>
      <c r="S522" s="186">
        <v>0</v>
      </c>
      <c r="T522" s="187">
        <f>S522*H522</f>
        <v>0</v>
      </c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R522" s="188" t="s">
        <v>350</v>
      </c>
      <c r="AT522" s="188" t="s">
        <v>151</v>
      </c>
      <c r="AU522" s="188" t="s">
        <v>143</v>
      </c>
      <c r="AY522" s="21" t="s">
        <v>132</v>
      </c>
      <c r="BE522" s="189">
        <f>IF(N522="základní",J522,0)</f>
        <v>0</v>
      </c>
      <c r="BF522" s="189">
        <f>IF(N522="snížená",J522,0)</f>
        <v>0</v>
      </c>
      <c r="BG522" s="189">
        <f>IF(N522="zákl. přenesená",J522,0)</f>
        <v>0</v>
      </c>
      <c r="BH522" s="189">
        <f>IF(N522="sníž. přenesená",J522,0)</f>
        <v>0</v>
      </c>
      <c r="BI522" s="189">
        <f>IF(N522="nulová",J522,0)</f>
        <v>0</v>
      </c>
      <c r="BJ522" s="21" t="s">
        <v>80</v>
      </c>
      <c r="BK522" s="189">
        <f>ROUND(I522*H522,2)</f>
        <v>0</v>
      </c>
      <c r="BL522" s="21" t="s">
        <v>239</v>
      </c>
      <c r="BM522" s="188" t="s">
        <v>676</v>
      </c>
    </row>
    <row r="523" spans="1:65" s="14" customFormat="1" ht="11.25">
      <c r="B523" s="206"/>
      <c r="C523" s="207"/>
      <c r="D523" s="197" t="s">
        <v>147</v>
      </c>
      <c r="E523" s="207"/>
      <c r="F523" s="209" t="s">
        <v>677</v>
      </c>
      <c r="G523" s="207"/>
      <c r="H523" s="210">
        <v>27.132000000000001</v>
      </c>
      <c r="I523" s="211"/>
      <c r="J523" s="207"/>
      <c r="K523" s="207"/>
      <c r="L523" s="212"/>
      <c r="M523" s="213"/>
      <c r="N523" s="214"/>
      <c r="O523" s="214"/>
      <c r="P523" s="214"/>
      <c r="Q523" s="214"/>
      <c r="R523" s="214"/>
      <c r="S523" s="214"/>
      <c r="T523" s="215"/>
      <c r="AT523" s="216" t="s">
        <v>147</v>
      </c>
      <c r="AU523" s="216" t="s">
        <v>143</v>
      </c>
      <c r="AV523" s="14" t="s">
        <v>82</v>
      </c>
      <c r="AW523" s="14" t="s">
        <v>4</v>
      </c>
      <c r="AX523" s="14" t="s">
        <v>80</v>
      </c>
      <c r="AY523" s="216" t="s">
        <v>132</v>
      </c>
    </row>
    <row r="524" spans="1:65" s="2" customFormat="1" ht="16.5" customHeight="1">
      <c r="A524" s="38"/>
      <c r="B524" s="39"/>
      <c r="C524" s="177" t="s">
        <v>678</v>
      </c>
      <c r="D524" s="177" t="s">
        <v>137</v>
      </c>
      <c r="E524" s="178" t="s">
        <v>536</v>
      </c>
      <c r="F524" s="179" t="s">
        <v>537</v>
      </c>
      <c r="G524" s="180" t="s">
        <v>140</v>
      </c>
      <c r="H524" s="181">
        <v>12.92</v>
      </c>
      <c r="I524" s="182"/>
      <c r="J524" s="183">
        <f>ROUND(I524*H524,2)</f>
        <v>0</v>
      </c>
      <c r="K524" s="179" t="s">
        <v>141</v>
      </c>
      <c r="L524" s="43"/>
      <c r="M524" s="184" t="s">
        <v>19</v>
      </c>
      <c r="N524" s="185" t="s">
        <v>43</v>
      </c>
      <c r="O524" s="68"/>
      <c r="P524" s="186">
        <f>O524*H524</f>
        <v>0</v>
      </c>
      <c r="Q524" s="186">
        <v>0</v>
      </c>
      <c r="R524" s="186">
        <f>Q524*H524</f>
        <v>0</v>
      </c>
      <c r="S524" s="186">
        <v>0</v>
      </c>
      <c r="T524" s="187">
        <f>S524*H524</f>
        <v>0</v>
      </c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R524" s="188" t="s">
        <v>239</v>
      </c>
      <c r="AT524" s="188" t="s">
        <v>137</v>
      </c>
      <c r="AU524" s="188" t="s">
        <v>143</v>
      </c>
      <c r="AY524" s="21" t="s">
        <v>132</v>
      </c>
      <c r="BE524" s="189">
        <f>IF(N524="základní",J524,0)</f>
        <v>0</v>
      </c>
      <c r="BF524" s="189">
        <f>IF(N524="snížená",J524,0)</f>
        <v>0</v>
      </c>
      <c r="BG524" s="189">
        <f>IF(N524="zákl. přenesená",J524,0)</f>
        <v>0</v>
      </c>
      <c r="BH524" s="189">
        <f>IF(N524="sníž. přenesená",J524,0)</f>
        <v>0</v>
      </c>
      <c r="BI524" s="189">
        <f>IF(N524="nulová",J524,0)</f>
        <v>0</v>
      </c>
      <c r="BJ524" s="21" t="s">
        <v>80</v>
      </c>
      <c r="BK524" s="189">
        <f>ROUND(I524*H524,2)</f>
        <v>0</v>
      </c>
      <c r="BL524" s="21" t="s">
        <v>239</v>
      </c>
      <c r="BM524" s="188" t="s">
        <v>679</v>
      </c>
    </row>
    <row r="525" spans="1:65" s="2" customFormat="1" ht="11.25">
      <c r="A525" s="38"/>
      <c r="B525" s="39"/>
      <c r="C525" s="40"/>
      <c r="D525" s="190" t="s">
        <v>145</v>
      </c>
      <c r="E525" s="40"/>
      <c r="F525" s="191" t="s">
        <v>539</v>
      </c>
      <c r="G525" s="40"/>
      <c r="H525" s="40"/>
      <c r="I525" s="192"/>
      <c r="J525" s="40"/>
      <c r="K525" s="40"/>
      <c r="L525" s="43"/>
      <c r="M525" s="193"/>
      <c r="N525" s="194"/>
      <c r="O525" s="68"/>
      <c r="P525" s="68"/>
      <c r="Q525" s="68"/>
      <c r="R525" s="68"/>
      <c r="S525" s="68"/>
      <c r="T525" s="69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T525" s="21" t="s">
        <v>145</v>
      </c>
      <c r="AU525" s="21" t="s">
        <v>143</v>
      </c>
    </row>
    <row r="526" spans="1:65" s="13" customFormat="1" ht="11.25">
      <c r="B526" s="195"/>
      <c r="C526" s="196"/>
      <c r="D526" s="197" t="s">
        <v>147</v>
      </c>
      <c r="E526" s="198" t="s">
        <v>19</v>
      </c>
      <c r="F526" s="199" t="s">
        <v>540</v>
      </c>
      <c r="G526" s="196"/>
      <c r="H526" s="198" t="s">
        <v>19</v>
      </c>
      <c r="I526" s="200"/>
      <c r="J526" s="196"/>
      <c r="K526" s="196"/>
      <c r="L526" s="201"/>
      <c r="M526" s="202"/>
      <c r="N526" s="203"/>
      <c r="O526" s="203"/>
      <c r="P526" s="203"/>
      <c r="Q526" s="203"/>
      <c r="R526" s="203"/>
      <c r="S526" s="203"/>
      <c r="T526" s="204"/>
      <c r="AT526" s="205" t="s">
        <v>147</v>
      </c>
      <c r="AU526" s="205" t="s">
        <v>143</v>
      </c>
      <c r="AV526" s="13" t="s">
        <v>80</v>
      </c>
      <c r="AW526" s="13" t="s">
        <v>33</v>
      </c>
      <c r="AX526" s="13" t="s">
        <v>72</v>
      </c>
      <c r="AY526" s="205" t="s">
        <v>132</v>
      </c>
    </row>
    <row r="527" spans="1:65" s="14" customFormat="1" ht="11.25">
      <c r="B527" s="206"/>
      <c r="C527" s="207"/>
      <c r="D527" s="197" t="s">
        <v>147</v>
      </c>
      <c r="E527" s="208" t="s">
        <v>19</v>
      </c>
      <c r="F527" s="209" t="s">
        <v>312</v>
      </c>
      <c r="G527" s="207"/>
      <c r="H527" s="210">
        <v>12.92</v>
      </c>
      <c r="I527" s="211"/>
      <c r="J527" s="207"/>
      <c r="K527" s="207"/>
      <c r="L527" s="212"/>
      <c r="M527" s="213"/>
      <c r="N527" s="214"/>
      <c r="O527" s="214"/>
      <c r="P527" s="214"/>
      <c r="Q527" s="214"/>
      <c r="R527" s="214"/>
      <c r="S527" s="214"/>
      <c r="T527" s="215"/>
      <c r="AT527" s="216" t="s">
        <v>147</v>
      </c>
      <c r="AU527" s="216" t="s">
        <v>143</v>
      </c>
      <c r="AV527" s="14" t="s">
        <v>82</v>
      </c>
      <c r="AW527" s="14" t="s">
        <v>33</v>
      </c>
      <c r="AX527" s="14" t="s">
        <v>72</v>
      </c>
      <c r="AY527" s="216" t="s">
        <v>132</v>
      </c>
    </row>
    <row r="528" spans="1:65" s="15" customFormat="1" ht="11.25">
      <c r="B528" s="217"/>
      <c r="C528" s="218"/>
      <c r="D528" s="197" t="s">
        <v>147</v>
      </c>
      <c r="E528" s="219" t="s">
        <v>19</v>
      </c>
      <c r="F528" s="220" t="s">
        <v>150</v>
      </c>
      <c r="G528" s="218"/>
      <c r="H528" s="221">
        <v>12.92</v>
      </c>
      <c r="I528" s="222"/>
      <c r="J528" s="218"/>
      <c r="K528" s="218"/>
      <c r="L528" s="223"/>
      <c r="M528" s="224"/>
      <c r="N528" s="225"/>
      <c r="O528" s="225"/>
      <c r="P528" s="225"/>
      <c r="Q528" s="225"/>
      <c r="R528" s="225"/>
      <c r="S528" s="225"/>
      <c r="T528" s="226"/>
      <c r="AT528" s="227" t="s">
        <v>147</v>
      </c>
      <c r="AU528" s="227" t="s">
        <v>143</v>
      </c>
      <c r="AV528" s="15" t="s">
        <v>143</v>
      </c>
      <c r="AW528" s="15" t="s">
        <v>33</v>
      </c>
      <c r="AX528" s="15" t="s">
        <v>80</v>
      </c>
      <c r="AY528" s="227" t="s">
        <v>132</v>
      </c>
    </row>
    <row r="529" spans="1:65" s="13" customFormat="1" ht="11.25">
      <c r="B529" s="195"/>
      <c r="C529" s="196"/>
      <c r="D529" s="197" t="s">
        <v>147</v>
      </c>
      <c r="E529" s="198" t="s">
        <v>19</v>
      </c>
      <c r="F529" s="199" t="s">
        <v>680</v>
      </c>
      <c r="G529" s="196"/>
      <c r="H529" s="198" t="s">
        <v>19</v>
      </c>
      <c r="I529" s="200"/>
      <c r="J529" s="196"/>
      <c r="K529" s="196"/>
      <c r="L529" s="201"/>
      <c r="M529" s="202"/>
      <c r="N529" s="203"/>
      <c r="O529" s="203"/>
      <c r="P529" s="203"/>
      <c r="Q529" s="203"/>
      <c r="R529" s="203"/>
      <c r="S529" s="203"/>
      <c r="T529" s="204"/>
      <c r="AT529" s="205" t="s">
        <v>147</v>
      </c>
      <c r="AU529" s="205" t="s">
        <v>143</v>
      </c>
      <c r="AV529" s="13" t="s">
        <v>80</v>
      </c>
      <c r="AW529" s="13" t="s">
        <v>33</v>
      </c>
      <c r="AX529" s="13" t="s">
        <v>72</v>
      </c>
      <c r="AY529" s="205" t="s">
        <v>132</v>
      </c>
    </row>
    <row r="530" spans="1:65" s="2" customFormat="1" ht="16.5" customHeight="1">
      <c r="A530" s="38"/>
      <c r="B530" s="39"/>
      <c r="C530" s="228" t="s">
        <v>681</v>
      </c>
      <c r="D530" s="228" t="s">
        <v>151</v>
      </c>
      <c r="E530" s="229" t="s">
        <v>543</v>
      </c>
      <c r="F530" s="230" t="s">
        <v>544</v>
      </c>
      <c r="G530" s="231" t="s">
        <v>321</v>
      </c>
      <c r="H530" s="232">
        <v>0.85399999999999998</v>
      </c>
      <c r="I530" s="233"/>
      <c r="J530" s="234">
        <f>ROUND(I530*H530,2)</f>
        <v>0</v>
      </c>
      <c r="K530" s="230" t="s">
        <v>141</v>
      </c>
      <c r="L530" s="235"/>
      <c r="M530" s="236" t="s">
        <v>19</v>
      </c>
      <c r="N530" s="237" t="s">
        <v>43</v>
      </c>
      <c r="O530" s="68"/>
      <c r="P530" s="186">
        <f>O530*H530</f>
        <v>0</v>
      </c>
      <c r="Q530" s="186">
        <v>0.02</v>
      </c>
      <c r="R530" s="186">
        <f>Q530*H530</f>
        <v>1.7080000000000001E-2</v>
      </c>
      <c r="S530" s="186">
        <v>0</v>
      </c>
      <c r="T530" s="187">
        <f>S530*H530</f>
        <v>0</v>
      </c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R530" s="188" t="s">
        <v>350</v>
      </c>
      <c r="AT530" s="188" t="s">
        <v>151</v>
      </c>
      <c r="AU530" s="188" t="s">
        <v>143</v>
      </c>
      <c r="AY530" s="21" t="s">
        <v>132</v>
      </c>
      <c r="BE530" s="189">
        <f>IF(N530="základní",J530,0)</f>
        <v>0</v>
      </c>
      <c r="BF530" s="189">
        <f>IF(N530="snížená",J530,0)</f>
        <v>0</v>
      </c>
      <c r="BG530" s="189">
        <f>IF(N530="zákl. přenesená",J530,0)</f>
        <v>0</v>
      </c>
      <c r="BH530" s="189">
        <f>IF(N530="sníž. přenesená",J530,0)</f>
        <v>0</v>
      </c>
      <c r="BI530" s="189">
        <f>IF(N530="nulová",J530,0)</f>
        <v>0</v>
      </c>
      <c r="BJ530" s="21" t="s">
        <v>80</v>
      </c>
      <c r="BK530" s="189">
        <f>ROUND(I530*H530,2)</f>
        <v>0</v>
      </c>
      <c r="BL530" s="21" t="s">
        <v>239</v>
      </c>
      <c r="BM530" s="188" t="s">
        <v>682</v>
      </c>
    </row>
    <row r="531" spans="1:65" s="14" customFormat="1" ht="11.25">
      <c r="B531" s="206"/>
      <c r="C531" s="207"/>
      <c r="D531" s="197" t="s">
        <v>147</v>
      </c>
      <c r="E531" s="207"/>
      <c r="F531" s="209" t="s">
        <v>683</v>
      </c>
      <c r="G531" s="207"/>
      <c r="H531" s="210">
        <v>0.85399999999999998</v>
      </c>
      <c r="I531" s="211"/>
      <c r="J531" s="207"/>
      <c r="K531" s="207"/>
      <c r="L531" s="212"/>
      <c r="M531" s="213"/>
      <c r="N531" s="214"/>
      <c r="O531" s="214"/>
      <c r="P531" s="214"/>
      <c r="Q531" s="214"/>
      <c r="R531" s="214"/>
      <c r="S531" s="214"/>
      <c r="T531" s="215"/>
      <c r="AT531" s="216" t="s">
        <v>147</v>
      </c>
      <c r="AU531" s="216" t="s">
        <v>143</v>
      </c>
      <c r="AV531" s="14" t="s">
        <v>82</v>
      </c>
      <c r="AW531" s="14" t="s">
        <v>4</v>
      </c>
      <c r="AX531" s="14" t="s">
        <v>80</v>
      </c>
      <c r="AY531" s="216" t="s">
        <v>132</v>
      </c>
    </row>
    <row r="532" spans="1:65" s="2" customFormat="1" ht="24.2" customHeight="1">
      <c r="A532" s="38"/>
      <c r="B532" s="39"/>
      <c r="C532" s="177" t="s">
        <v>219</v>
      </c>
      <c r="D532" s="177" t="s">
        <v>137</v>
      </c>
      <c r="E532" s="178" t="s">
        <v>684</v>
      </c>
      <c r="F532" s="179" t="s">
        <v>685</v>
      </c>
      <c r="G532" s="180" t="s">
        <v>169</v>
      </c>
      <c r="H532" s="181">
        <v>16.399999999999999</v>
      </c>
      <c r="I532" s="182"/>
      <c r="J532" s="183">
        <f>ROUND(I532*H532,2)</f>
        <v>0</v>
      </c>
      <c r="K532" s="179" t="s">
        <v>141</v>
      </c>
      <c r="L532" s="43"/>
      <c r="M532" s="184" t="s">
        <v>19</v>
      </c>
      <c r="N532" s="185" t="s">
        <v>43</v>
      </c>
      <c r="O532" s="68"/>
      <c r="P532" s="186">
        <f>O532*H532</f>
        <v>0</v>
      </c>
      <c r="Q532" s="186">
        <v>1.6000000000000001E-4</v>
      </c>
      <c r="R532" s="186">
        <f>Q532*H532</f>
        <v>2.624E-3</v>
      </c>
      <c r="S532" s="186">
        <v>0</v>
      </c>
      <c r="T532" s="187">
        <f>S532*H532</f>
        <v>0</v>
      </c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R532" s="188" t="s">
        <v>239</v>
      </c>
      <c r="AT532" s="188" t="s">
        <v>137</v>
      </c>
      <c r="AU532" s="188" t="s">
        <v>143</v>
      </c>
      <c r="AY532" s="21" t="s">
        <v>132</v>
      </c>
      <c r="BE532" s="189">
        <f>IF(N532="základní",J532,0)</f>
        <v>0</v>
      </c>
      <c r="BF532" s="189">
        <f>IF(N532="snížená",J532,0)</f>
        <v>0</v>
      </c>
      <c r="BG532" s="189">
        <f>IF(N532="zákl. přenesená",J532,0)</f>
        <v>0</v>
      </c>
      <c r="BH532" s="189">
        <f>IF(N532="sníž. přenesená",J532,0)</f>
        <v>0</v>
      </c>
      <c r="BI532" s="189">
        <f>IF(N532="nulová",J532,0)</f>
        <v>0</v>
      </c>
      <c r="BJ532" s="21" t="s">
        <v>80</v>
      </c>
      <c r="BK532" s="189">
        <f>ROUND(I532*H532,2)</f>
        <v>0</v>
      </c>
      <c r="BL532" s="21" t="s">
        <v>239</v>
      </c>
      <c r="BM532" s="188" t="s">
        <v>686</v>
      </c>
    </row>
    <row r="533" spans="1:65" s="2" customFormat="1" ht="11.25">
      <c r="A533" s="38"/>
      <c r="B533" s="39"/>
      <c r="C533" s="40"/>
      <c r="D533" s="190" t="s">
        <v>145</v>
      </c>
      <c r="E533" s="40"/>
      <c r="F533" s="191" t="s">
        <v>687</v>
      </c>
      <c r="G533" s="40"/>
      <c r="H533" s="40"/>
      <c r="I533" s="192"/>
      <c r="J533" s="40"/>
      <c r="K533" s="40"/>
      <c r="L533" s="43"/>
      <c r="M533" s="193"/>
      <c r="N533" s="194"/>
      <c r="O533" s="68"/>
      <c r="P533" s="68"/>
      <c r="Q533" s="68"/>
      <c r="R533" s="68"/>
      <c r="S533" s="68"/>
      <c r="T533" s="69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T533" s="21" t="s">
        <v>145</v>
      </c>
      <c r="AU533" s="21" t="s">
        <v>143</v>
      </c>
    </row>
    <row r="534" spans="1:65" s="13" customFormat="1" ht="11.25">
      <c r="B534" s="195"/>
      <c r="C534" s="196"/>
      <c r="D534" s="197" t="s">
        <v>147</v>
      </c>
      <c r="E534" s="198" t="s">
        <v>19</v>
      </c>
      <c r="F534" s="199" t="s">
        <v>688</v>
      </c>
      <c r="G534" s="196"/>
      <c r="H534" s="198" t="s">
        <v>19</v>
      </c>
      <c r="I534" s="200"/>
      <c r="J534" s="196"/>
      <c r="K534" s="196"/>
      <c r="L534" s="201"/>
      <c r="M534" s="202"/>
      <c r="N534" s="203"/>
      <c r="O534" s="203"/>
      <c r="P534" s="203"/>
      <c r="Q534" s="203"/>
      <c r="R534" s="203"/>
      <c r="S534" s="203"/>
      <c r="T534" s="204"/>
      <c r="AT534" s="205" t="s">
        <v>147</v>
      </c>
      <c r="AU534" s="205" t="s">
        <v>143</v>
      </c>
      <c r="AV534" s="13" t="s">
        <v>80</v>
      </c>
      <c r="AW534" s="13" t="s">
        <v>33</v>
      </c>
      <c r="AX534" s="13" t="s">
        <v>72</v>
      </c>
      <c r="AY534" s="205" t="s">
        <v>132</v>
      </c>
    </row>
    <row r="535" spans="1:65" s="14" customFormat="1" ht="11.25">
      <c r="B535" s="206"/>
      <c r="C535" s="207"/>
      <c r="D535" s="197" t="s">
        <v>147</v>
      </c>
      <c r="E535" s="208" t="s">
        <v>19</v>
      </c>
      <c r="F535" s="209" t="s">
        <v>689</v>
      </c>
      <c r="G535" s="207"/>
      <c r="H535" s="210">
        <v>16.399999999999999</v>
      </c>
      <c r="I535" s="211"/>
      <c r="J535" s="207"/>
      <c r="K535" s="207"/>
      <c r="L535" s="212"/>
      <c r="M535" s="213"/>
      <c r="N535" s="214"/>
      <c r="O535" s="214"/>
      <c r="P535" s="214"/>
      <c r="Q535" s="214"/>
      <c r="R535" s="214"/>
      <c r="S535" s="214"/>
      <c r="T535" s="215"/>
      <c r="AT535" s="216" t="s">
        <v>147</v>
      </c>
      <c r="AU535" s="216" t="s">
        <v>143</v>
      </c>
      <c r="AV535" s="14" t="s">
        <v>82</v>
      </c>
      <c r="AW535" s="14" t="s">
        <v>33</v>
      </c>
      <c r="AX535" s="14" t="s">
        <v>72</v>
      </c>
      <c r="AY535" s="216" t="s">
        <v>132</v>
      </c>
    </row>
    <row r="536" spans="1:65" s="15" customFormat="1" ht="11.25">
      <c r="B536" s="217"/>
      <c r="C536" s="218"/>
      <c r="D536" s="197" t="s">
        <v>147</v>
      </c>
      <c r="E536" s="219" t="s">
        <v>19</v>
      </c>
      <c r="F536" s="220" t="s">
        <v>150</v>
      </c>
      <c r="G536" s="218"/>
      <c r="H536" s="221">
        <v>16.399999999999999</v>
      </c>
      <c r="I536" s="222"/>
      <c r="J536" s="218"/>
      <c r="K536" s="218"/>
      <c r="L536" s="223"/>
      <c r="M536" s="224"/>
      <c r="N536" s="225"/>
      <c r="O536" s="225"/>
      <c r="P536" s="225"/>
      <c r="Q536" s="225"/>
      <c r="R536" s="225"/>
      <c r="S536" s="225"/>
      <c r="T536" s="226"/>
      <c r="AT536" s="227" t="s">
        <v>147</v>
      </c>
      <c r="AU536" s="227" t="s">
        <v>143</v>
      </c>
      <c r="AV536" s="15" t="s">
        <v>143</v>
      </c>
      <c r="AW536" s="15" t="s">
        <v>33</v>
      </c>
      <c r="AX536" s="15" t="s">
        <v>80</v>
      </c>
      <c r="AY536" s="227" t="s">
        <v>132</v>
      </c>
    </row>
    <row r="537" spans="1:65" s="2" customFormat="1" ht="16.5" customHeight="1">
      <c r="A537" s="38"/>
      <c r="B537" s="39"/>
      <c r="C537" s="228" t="s">
        <v>244</v>
      </c>
      <c r="D537" s="228" t="s">
        <v>151</v>
      </c>
      <c r="E537" s="229" t="s">
        <v>554</v>
      </c>
      <c r="F537" s="230" t="s">
        <v>555</v>
      </c>
      <c r="G537" s="231" t="s">
        <v>321</v>
      </c>
      <c r="H537" s="232">
        <v>0.54100000000000004</v>
      </c>
      <c r="I537" s="233"/>
      <c r="J537" s="234">
        <f>ROUND(I537*H537,2)</f>
        <v>0</v>
      </c>
      <c r="K537" s="230" t="s">
        <v>141</v>
      </c>
      <c r="L537" s="235"/>
      <c r="M537" s="236" t="s">
        <v>19</v>
      </c>
      <c r="N537" s="237" t="s">
        <v>43</v>
      </c>
      <c r="O537" s="68"/>
      <c r="P537" s="186">
        <f>O537*H537</f>
        <v>0</v>
      </c>
      <c r="Q537" s="186">
        <v>0.03</v>
      </c>
      <c r="R537" s="186">
        <f>Q537*H537</f>
        <v>1.6230000000000001E-2</v>
      </c>
      <c r="S537" s="186">
        <v>0</v>
      </c>
      <c r="T537" s="187">
        <f>S537*H537</f>
        <v>0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188" t="s">
        <v>350</v>
      </c>
      <c r="AT537" s="188" t="s">
        <v>151</v>
      </c>
      <c r="AU537" s="188" t="s">
        <v>143</v>
      </c>
      <c r="AY537" s="21" t="s">
        <v>132</v>
      </c>
      <c r="BE537" s="189">
        <f>IF(N537="základní",J537,0)</f>
        <v>0</v>
      </c>
      <c r="BF537" s="189">
        <f>IF(N537="snížená",J537,0)</f>
        <v>0</v>
      </c>
      <c r="BG537" s="189">
        <f>IF(N537="zákl. přenesená",J537,0)</f>
        <v>0</v>
      </c>
      <c r="BH537" s="189">
        <f>IF(N537="sníž. přenesená",J537,0)</f>
        <v>0</v>
      </c>
      <c r="BI537" s="189">
        <f>IF(N537="nulová",J537,0)</f>
        <v>0</v>
      </c>
      <c r="BJ537" s="21" t="s">
        <v>80</v>
      </c>
      <c r="BK537" s="189">
        <f>ROUND(I537*H537,2)</f>
        <v>0</v>
      </c>
      <c r="BL537" s="21" t="s">
        <v>239</v>
      </c>
      <c r="BM537" s="188" t="s">
        <v>690</v>
      </c>
    </row>
    <row r="538" spans="1:65" s="14" customFormat="1" ht="11.25">
      <c r="B538" s="206"/>
      <c r="C538" s="207"/>
      <c r="D538" s="197" t="s">
        <v>147</v>
      </c>
      <c r="E538" s="208" t="s">
        <v>19</v>
      </c>
      <c r="F538" s="209" t="s">
        <v>691</v>
      </c>
      <c r="G538" s="207"/>
      <c r="H538" s="210">
        <v>0.54100000000000004</v>
      </c>
      <c r="I538" s="211"/>
      <c r="J538" s="207"/>
      <c r="K538" s="207"/>
      <c r="L538" s="212"/>
      <c r="M538" s="213"/>
      <c r="N538" s="214"/>
      <c r="O538" s="214"/>
      <c r="P538" s="214"/>
      <c r="Q538" s="214"/>
      <c r="R538" s="214"/>
      <c r="S538" s="214"/>
      <c r="T538" s="215"/>
      <c r="AT538" s="216" t="s">
        <v>147</v>
      </c>
      <c r="AU538" s="216" t="s">
        <v>143</v>
      </c>
      <c r="AV538" s="14" t="s">
        <v>82</v>
      </c>
      <c r="AW538" s="14" t="s">
        <v>33</v>
      </c>
      <c r="AX538" s="14" t="s">
        <v>72</v>
      </c>
      <c r="AY538" s="216" t="s">
        <v>132</v>
      </c>
    </row>
    <row r="539" spans="1:65" s="15" customFormat="1" ht="11.25">
      <c r="B539" s="217"/>
      <c r="C539" s="218"/>
      <c r="D539" s="197" t="s">
        <v>147</v>
      </c>
      <c r="E539" s="219" t="s">
        <v>19</v>
      </c>
      <c r="F539" s="220" t="s">
        <v>150</v>
      </c>
      <c r="G539" s="218"/>
      <c r="H539" s="221">
        <v>0.54100000000000004</v>
      </c>
      <c r="I539" s="222"/>
      <c r="J539" s="218"/>
      <c r="K539" s="218"/>
      <c r="L539" s="223"/>
      <c r="M539" s="224"/>
      <c r="N539" s="225"/>
      <c r="O539" s="225"/>
      <c r="P539" s="225"/>
      <c r="Q539" s="225"/>
      <c r="R539" s="225"/>
      <c r="S539" s="225"/>
      <c r="T539" s="226"/>
      <c r="AT539" s="227" t="s">
        <v>147</v>
      </c>
      <c r="AU539" s="227" t="s">
        <v>143</v>
      </c>
      <c r="AV539" s="15" t="s">
        <v>143</v>
      </c>
      <c r="AW539" s="15" t="s">
        <v>33</v>
      </c>
      <c r="AX539" s="15" t="s">
        <v>80</v>
      </c>
      <c r="AY539" s="227" t="s">
        <v>132</v>
      </c>
    </row>
    <row r="540" spans="1:65" s="2" customFormat="1" ht="24.2" customHeight="1">
      <c r="A540" s="38"/>
      <c r="B540" s="39"/>
      <c r="C540" s="177" t="s">
        <v>260</v>
      </c>
      <c r="D540" s="177" t="s">
        <v>137</v>
      </c>
      <c r="E540" s="178" t="s">
        <v>559</v>
      </c>
      <c r="F540" s="179" t="s">
        <v>560</v>
      </c>
      <c r="G540" s="180" t="s">
        <v>140</v>
      </c>
      <c r="H540" s="181">
        <v>11.6</v>
      </c>
      <c r="I540" s="182"/>
      <c r="J540" s="183">
        <f>ROUND(I540*H540,2)</f>
        <v>0</v>
      </c>
      <c r="K540" s="179" t="s">
        <v>561</v>
      </c>
      <c r="L540" s="43"/>
      <c r="M540" s="184" t="s">
        <v>19</v>
      </c>
      <c r="N540" s="185" t="s">
        <v>43</v>
      </c>
      <c r="O540" s="68"/>
      <c r="P540" s="186">
        <f>O540*H540</f>
        <v>0</v>
      </c>
      <c r="Q540" s="186">
        <v>2.4000000000000001E-4</v>
      </c>
      <c r="R540" s="186">
        <f>Q540*H540</f>
        <v>2.784E-3</v>
      </c>
      <c r="S540" s="186">
        <v>0</v>
      </c>
      <c r="T540" s="187">
        <f>S540*H540</f>
        <v>0</v>
      </c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R540" s="188" t="s">
        <v>239</v>
      </c>
      <c r="AT540" s="188" t="s">
        <v>137</v>
      </c>
      <c r="AU540" s="188" t="s">
        <v>143</v>
      </c>
      <c r="AY540" s="21" t="s">
        <v>132</v>
      </c>
      <c r="BE540" s="189">
        <f>IF(N540="základní",J540,0)</f>
        <v>0</v>
      </c>
      <c r="BF540" s="189">
        <f>IF(N540="snížená",J540,0)</f>
        <v>0</v>
      </c>
      <c r="BG540" s="189">
        <f>IF(N540="zákl. přenesená",J540,0)</f>
        <v>0</v>
      </c>
      <c r="BH540" s="189">
        <f>IF(N540="sníž. přenesená",J540,0)</f>
        <v>0</v>
      </c>
      <c r="BI540" s="189">
        <f>IF(N540="nulová",J540,0)</f>
        <v>0</v>
      </c>
      <c r="BJ540" s="21" t="s">
        <v>80</v>
      </c>
      <c r="BK540" s="189">
        <f>ROUND(I540*H540,2)</f>
        <v>0</v>
      </c>
      <c r="BL540" s="21" t="s">
        <v>239</v>
      </c>
      <c r="BM540" s="188" t="s">
        <v>692</v>
      </c>
    </row>
    <row r="541" spans="1:65" s="2" customFormat="1" ht="11.25">
      <c r="A541" s="38"/>
      <c r="B541" s="39"/>
      <c r="C541" s="40"/>
      <c r="D541" s="190" t="s">
        <v>145</v>
      </c>
      <c r="E541" s="40"/>
      <c r="F541" s="191" t="s">
        <v>563</v>
      </c>
      <c r="G541" s="40"/>
      <c r="H541" s="40"/>
      <c r="I541" s="192"/>
      <c r="J541" s="40"/>
      <c r="K541" s="40"/>
      <c r="L541" s="43"/>
      <c r="M541" s="193"/>
      <c r="N541" s="194"/>
      <c r="O541" s="68"/>
      <c r="P541" s="68"/>
      <c r="Q541" s="68"/>
      <c r="R541" s="68"/>
      <c r="S541" s="68"/>
      <c r="T541" s="69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T541" s="21" t="s">
        <v>145</v>
      </c>
      <c r="AU541" s="21" t="s">
        <v>143</v>
      </c>
    </row>
    <row r="542" spans="1:65" s="13" customFormat="1" ht="11.25">
      <c r="B542" s="195"/>
      <c r="C542" s="196"/>
      <c r="D542" s="197" t="s">
        <v>147</v>
      </c>
      <c r="E542" s="198" t="s">
        <v>19</v>
      </c>
      <c r="F542" s="199" t="s">
        <v>148</v>
      </c>
      <c r="G542" s="196"/>
      <c r="H542" s="198" t="s">
        <v>19</v>
      </c>
      <c r="I542" s="200"/>
      <c r="J542" s="196"/>
      <c r="K542" s="196"/>
      <c r="L542" s="201"/>
      <c r="M542" s="202"/>
      <c r="N542" s="203"/>
      <c r="O542" s="203"/>
      <c r="P542" s="203"/>
      <c r="Q542" s="203"/>
      <c r="R542" s="203"/>
      <c r="S542" s="203"/>
      <c r="T542" s="204"/>
      <c r="AT542" s="205" t="s">
        <v>147</v>
      </c>
      <c r="AU542" s="205" t="s">
        <v>143</v>
      </c>
      <c r="AV542" s="13" t="s">
        <v>80</v>
      </c>
      <c r="AW542" s="13" t="s">
        <v>33</v>
      </c>
      <c r="AX542" s="13" t="s">
        <v>72</v>
      </c>
      <c r="AY542" s="205" t="s">
        <v>132</v>
      </c>
    </row>
    <row r="543" spans="1:65" s="13" customFormat="1" ht="11.25">
      <c r="B543" s="195"/>
      <c r="C543" s="196"/>
      <c r="D543" s="197" t="s">
        <v>147</v>
      </c>
      <c r="E543" s="198" t="s">
        <v>19</v>
      </c>
      <c r="F543" s="199" t="s">
        <v>564</v>
      </c>
      <c r="G543" s="196"/>
      <c r="H543" s="198" t="s">
        <v>19</v>
      </c>
      <c r="I543" s="200"/>
      <c r="J543" s="196"/>
      <c r="K543" s="196"/>
      <c r="L543" s="201"/>
      <c r="M543" s="202"/>
      <c r="N543" s="203"/>
      <c r="O543" s="203"/>
      <c r="P543" s="203"/>
      <c r="Q543" s="203"/>
      <c r="R543" s="203"/>
      <c r="S543" s="203"/>
      <c r="T543" s="204"/>
      <c r="AT543" s="205" t="s">
        <v>147</v>
      </c>
      <c r="AU543" s="205" t="s">
        <v>143</v>
      </c>
      <c r="AV543" s="13" t="s">
        <v>80</v>
      </c>
      <c r="AW543" s="13" t="s">
        <v>33</v>
      </c>
      <c r="AX543" s="13" t="s">
        <v>72</v>
      </c>
      <c r="AY543" s="205" t="s">
        <v>132</v>
      </c>
    </row>
    <row r="544" spans="1:65" s="14" customFormat="1" ht="11.25">
      <c r="B544" s="206"/>
      <c r="C544" s="207"/>
      <c r="D544" s="197" t="s">
        <v>147</v>
      </c>
      <c r="E544" s="208" t="s">
        <v>19</v>
      </c>
      <c r="F544" s="209" t="s">
        <v>693</v>
      </c>
      <c r="G544" s="207"/>
      <c r="H544" s="210">
        <v>4.32</v>
      </c>
      <c r="I544" s="211"/>
      <c r="J544" s="207"/>
      <c r="K544" s="207"/>
      <c r="L544" s="212"/>
      <c r="M544" s="213"/>
      <c r="N544" s="214"/>
      <c r="O544" s="214"/>
      <c r="P544" s="214"/>
      <c r="Q544" s="214"/>
      <c r="R544" s="214"/>
      <c r="S544" s="214"/>
      <c r="T544" s="215"/>
      <c r="AT544" s="216" t="s">
        <v>147</v>
      </c>
      <c r="AU544" s="216" t="s">
        <v>143</v>
      </c>
      <c r="AV544" s="14" t="s">
        <v>82</v>
      </c>
      <c r="AW544" s="14" t="s">
        <v>33</v>
      </c>
      <c r="AX544" s="14" t="s">
        <v>72</v>
      </c>
      <c r="AY544" s="216" t="s">
        <v>132</v>
      </c>
    </row>
    <row r="545" spans="1:65" s="13" customFormat="1" ht="11.25">
      <c r="B545" s="195"/>
      <c r="C545" s="196"/>
      <c r="D545" s="197" t="s">
        <v>147</v>
      </c>
      <c r="E545" s="198" t="s">
        <v>19</v>
      </c>
      <c r="F545" s="199" t="s">
        <v>694</v>
      </c>
      <c r="G545" s="196"/>
      <c r="H545" s="198" t="s">
        <v>19</v>
      </c>
      <c r="I545" s="200"/>
      <c r="J545" s="196"/>
      <c r="K545" s="196"/>
      <c r="L545" s="201"/>
      <c r="M545" s="202"/>
      <c r="N545" s="203"/>
      <c r="O545" s="203"/>
      <c r="P545" s="203"/>
      <c r="Q545" s="203"/>
      <c r="R545" s="203"/>
      <c r="S545" s="203"/>
      <c r="T545" s="204"/>
      <c r="AT545" s="205" t="s">
        <v>147</v>
      </c>
      <c r="AU545" s="205" t="s">
        <v>143</v>
      </c>
      <c r="AV545" s="13" t="s">
        <v>80</v>
      </c>
      <c r="AW545" s="13" t="s">
        <v>33</v>
      </c>
      <c r="AX545" s="13" t="s">
        <v>72</v>
      </c>
      <c r="AY545" s="205" t="s">
        <v>132</v>
      </c>
    </row>
    <row r="546" spans="1:65" s="14" customFormat="1" ht="11.25">
      <c r="B546" s="206"/>
      <c r="C546" s="207"/>
      <c r="D546" s="197" t="s">
        <v>147</v>
      </c>
      <c r="E546" s="208" t="s">
        <v>19</v>
      </c>
      <c r="F546" s="209" t="s">
        <v>695</v>
      </c>
      <c r="G546" s="207"/>
      <c r="H546" s="210">
        <v>3.2</v>
      </c>
      <c r="I546" s="211"/>
      <c r="J546" s="207"/>
      <c r="K546" s="207"/>
      <c r="L546" s="212"/>
      <c r="M546" s="213"/>
      <c r="N546" s="214"/>
      <c r="O546" s="214"/>
      <c r="P546" s="214"/>
      <c r="Q546" s="214"/>
      <c r="R546" s="214"/>
      <c r="S546" s="214"/>
      <c r="T546" s="215"/>
      <c r="AT546" s="216" t="s">
        <v>147</v>
      </c>
      <c r="AU546" s="216" t="s">
        <v>143</v>
      </c>
      <c r="AV546" s="14" t="s">
        <v>82</v>
      </c>
      <c r="AW546" s="14" t="s">
        <v>33</v>
      </c>
      <c r="AX546" s="14" t="s">
        <v>72</v>
      </c>
      <c r="AY546" s="216" t="s">
        <v>132</v>
      </c>
    </row>
    <row r="547" spans="1:65" s="13" customFormat="1" ht="11.25">
      <c r="B547" s="195"/>
      <c r="C547" s="196"/>
      <c r="D547" s="197" t="s">
        <v>147</v>
      </c>
      <c r="E547" s="198" t="s">
        <v>19</v>
      </c>
      <c r="F547" s="199" t="s">
        <v>696</v>
      </c>
      <c r="G547" s="196"/>
      <c r="H547" s="198" t="s">
        <v>19</v>
      </c>
      <c r="I547" s="200"/>
      <c r="J547" s="196"/>
      <c r="K547" s="196"/>
      <c r="L547" s="201"/>
      <c r="M547" s="202"/>
      <c r="N547" s="203"/>
      <c r="O547" s="203"/>
      <c r="P547" s="203"/>
      <c r="Q547" s="203"/>
      <c r="R547" s="203"/>
      <c r="S547" s="203"/>
      <c r="T547" s="204"/>
      <c r="AT547" s="205" t="s">
        <v>147</v>
      </c>
      <c r="AU547" s="205" t="s">
        <v>143</v>
      </c>
      <c r="AV547" s="13" t="s">
        <v>80</v>
      </c>
      <c r="AW547" s="13" t="s">
        <v>33</v>
      </c>
      <c r="AX547" s="13" t="s">
        <v>72</v>
      </c>
      <c r="AY547" s="205" t="s">
        <v>132</v>
      </c>
    </row>
    <row r="548" spans="1:65" s="14" customFormat="1" ht="11.25">
      <c r="B548" s="206"/>
      <c r="C548" s="207"/>
      <c r="D548" s="197" t="s">
        <v>147</v>
      </c>
      <c r="E548" s="208" t="s">
        <v>19</v>
      </c>
      <c r="F548" s="209" t="s">
        <v>697</v>
      </c>
      <c r="G548" s="207"/>
      <c r="H548" s="210">
        <v>4.08</v>
      </c>
      <c r="I548" s="211"/>
      <c r="J548" s="207"/>
      <c r="K548" s="207"/>
      <c r="L548" s="212"/>
      <c r="M548" s="213"/>
      <c r="N548" s="214"/>
      <c r="O548" s="214"/>
      <c r="P548" s="214"/>
      <c r="Q548" s="214"/>
      <c r="R548" s="214"/>
      <c r="S548" s="214"/>
      <c r="T548" s="215"/>
      <c r="AT548" s="216" t="s">
        <v>147</v>
      </c>
      <c r="AU548" s="216" t="s">
        <v>143</v>
      </c>
      <c r="AV548" s="14" t="s">
        <v>82</v>
      </c>
      <c r="AW548" s="14" t="s">
        <v>33</v>
      </c>
      <c r="AX548" s="14" t="s">
        <v>72</v>
      </c>
      <c r="AY548" s="216" t="s">
        <v>132</v>
      </c>
    </row>
    <row r="549" spans="1:65" s="15" customFormat="1" ht="11.25">
      <c r="B549" s="217"/>
      <c r="C549" s="218"/>
      <c r="D549" s="197" t="s">
        <v>147</v>
      </c>
      <c r="E549" s="219" t="s">
        <v>19</v>
      </c>
      <c r="F549" s="220" t="s">
        <v>150</v>
      </c>
      <c r="G549" s="218"/>
      <c r="H549" s="221">
        <v>11.6</v>
      </c>
      <c r="I549" s="222"/>
      <c r="J549" s="218"/>
      <c r="K549" s="218"/>
      <c r="L549" s="223"/>
      <c r="M549" s="224"/>
      <c r="N549" s="225"/>
      <c r="O549" s="225"/>
      <c r="P549" s="225"/>
      <c r="Q549" s="225"/>
      <c r="R549" s="225"/>
      <c r="S549" s="225"/>
      <c r="T549" s="226"/>
      <c r="AT549" s="227" t="s">
        <v>147</v>
      </c>
      <c r="AU549" s="227" t="s">
        <v>143</v>
      </c>
      <c r="AV549" s="15" t="s">
        <v>143</v>
      </c>
      <c r="AW549" s="15" t="s">
        <v>33</v>
      </c>
      <c r="AX549" s="15" t="s">
        <v>80</v>
      </c>
      <c r="AY549" s="227" t="s">
        <v>132</v>
      </c>
    </row>
    <row r="550" spans="1:65" s="2" customFormat="1" ht="16.5" customHeight="1">
      <c r="A550" s="38"/>
      <c r="B550" s="39"/>
      <c r="C550" s="228" t="s">
        <v>698</v>
      </c>
      <c r="D550" s="228" t="s">
        <v>151</v>
      </c>
      <c r="E550" s="229" t="s">
        <v>152</v>
      </c>
      <c r="F550" s="230" t="s">
        <v>153</v>
      </c>
      <c r="G550" s="231" t="s">
        <v>140</v>
      </c>
      <c r="H550" s="232">
        <v>12.18</v>
      </c>
      <c r="I550" s="233"/>
      <c r="J550" s="234">
        <f>ROUND(I550*H550,2)</f>
        <v>0</v>
      </c>
      <c r="K550" s="230" t="s">
        <v>141</v>
      </c>
      <c r="L550" s="235"/>
      <c r="M550" s="236" t="s">
        <v>19</v>
      </c>
      <c r="N550" s="237" t="s">
        <v>43</v>
      </c>
      <c r="O550" s="68"/>
      <c r="P550" s="186">
        <f>O550*H550</f>
        <v>0</v>
      </c>
      <c r="Q550" s="186">
        <v>3.0000000000000001E-3</v>
      </c>
      <c r="R550" s="186">
        <f>Q550*H550</f>
        <v>3.6540000000000003E-2</v>
      </c>
      <c r="S550" s="186">
        <v>0</v>
      </c>
      <c r="T550" s="187">
        <f>S550*H550</f>
        <v>0</v>
      </c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R550" s="188" t="s">
        <v>350</v>
      </c>
      <c r="AT550" s="188" t="s">
        <v>151</v>
      </c>
      <c r="AU550" s="188" t="s">
        <v>143</v>
      </c>
      <c r="AY550" s="21" t="s">
        <v>132</v>
      </c>
      <c r="BE550" s="189">
        <f>IF(N550="základní",J550,0)</f>
        <v>0</v>
      </c>
      <c r="BF550" s="189">
        <f>IF(N550="snížená",J550,0)</f>
        <v>0</v>
      </c>
      <c r="BG550" s="189">
        <f>IF(N550="zákl. přenesená",J550,0)</f>
        <v>0</v>
      </c>
      <c r="BH550" s="189">
        <f>IF(N550="sníž. přenesená",J550,0)</f>
        <v>0</v>
      </c>
      <c r="BI550" s="189">
        <f>IF(N550="nulová",J550,0)</f>
        <v>0</v>
      </c>
      <c r="BJ550" s="21" t="s">
        <v>80</v>
      </c>
      <c r="BK550" s="189">
        <f>ROUND(I550*H550,2)</f>
        <v>0</v>
      </c>
      <c r="BL550" s="21" t="s">
        <v>239</v>
      </c>
      <c r="BM550" s="188" t="s">
        <v>699</v>
      </c>
    </row>
    <row r="551" spans="1:65" s="14" customFormat="1" ht="11.25">
      <c r="B551" s="206"/>
      <c r="C551" s="207"/>
      <c r="D551" s="197" t="s">
        <v>147</v>
      </c>
      <c r="E551" s="207"/>
      <c r="F551" s="209" t="s">
        <v>700</v>
      </c>
      <c r="G551" s="207"/>
      <c r="H551" s="210">
        <v>12.18</v>
      </c>
      <c r="I551" s="211"/>
      <c r="J551" s="207"/>
      <c r="K551" s="207"/>
      <c r="L551" s="212"/>
      <c r="M551" s="213"/>
      <c r="N551" s="214"/>
      <c r="O551" s="214"/>
      <c r="P551" s="214"/>
      <c r="Q551" s="214"/>
      <c r="R551" s="214"/>
      <c r="S551" s="214"/>
      <c r="T551" s="215"/>
      <c r="AT551" s="216" t="s">
        <v>147</v>
      </c>
      <c r="AU551" s="216" t="s">
        <v>143</v>
      </c>
      <c r="AV551" s="14" t="s">
        <v>82</v>
      </c>
      <c r="AW551" s="14" t="s">
        <v>4</v>
      </c>
      <c r="AX551" s="14" t="s">
        <v>80</v>
      </c>
      <c r="AY551" s="216" t="s">
        <v>132</v>
      </c>
    </row>
    <row r="552" spans="1:65" s="2" customFormat="1" ht="16.5" customHeight="1">
      <c r="A552" s="38"/>
      <c r="B552" s="39"/>
      <c r="C552" s="177" t="s">
        <v>701</v>
      </c>
      <c r="D552" s="177" t="s">
        <v>137</v>
      </c>
      <c r="E552" s="178" t="s">
        <v>573</v>
      </c>
      <c r="F552" s="179" t="s">
        <v>574</v>
      </c>
      <c r="G552" s="180" t="s">
        <v>194</v>
      </c>
      <c r="H552" s="181">
        <v>1</v>
      </c>
      <c r="I552" s="182"/>
      <c r="J552" s="183">
        <f>ROUND(I552*H552,2)</f>
        <v>0</v>
      </c>
      <c r="K552" s="179" t="s">
        <v>141</v>
      </c>
      <c r="L552" s="43"/>
      <c r="M552" s="184" t="s">
        <v>19</v>
      </c>
      <c r="N552" s="185" t="s">
        <v>43</v>
      </c>
      <c r="O552" s="68"/>
      <c r="P552" s="186">
        <f>O552*H552</f>
        <v>0</v>
      </c>
      <c r="Q552" s="186">
        <v>2.1199999999999999E-3</v>
      </c>
      <c r="R552" s="186">
        <f>Q552*H552</f>
        <v>2.1199999999999999E-3</v>
      </c>
      <c r="S552" s="186">
        <v>0</v>
      </c>
      <c r="T552" s="187">
        <f>S552*H552</f>
        <v>0</v>
      </c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R552" s="188" t="s">
        <v>239</v>
      </c>
      <c r="AT552" s="188" t="s">
        <v>137</v>
      </c>
      <c r="AU552" s="188" t="s">
        <v>143</v>
      </c>
      <c r="AY552" s="21" t="s">
        <v>132</v>
      </c>
      <c r="BE552" s="189">
        <f>IF(N552="základní",J552,0)</f>
        <v>0</v>
      </c>
      <c r="BF552" s="189">
        <f>IF(N552="snížená",J552,0)</f>
        <v>0</v>
      </c>
      <c r="BG552" s="189">
        <f>IF(N552="zákl. přenesená",J552,0)</f>
        <v>0</v>
      </c>
      <c r="BH552" s="189">
        <f>IF(N552="sníž. přenesená",J552,0)</f>
        <v>0</v>
      </c>
      <c r="BI552" s="189">
        <f>IF(N552="nulová",J552,0)</f>
        <v>0</v>
      </c>
      <c r="BJ552" s="21" t="s">
        <v>80</v>
      </c>
      <c r="BK552" s="189">
        <f>ROUND(I552*H552,2)</f>
        <v>0</v>
      </c>
      <c r="BL552" s="21" t="s">
        <v>239</v>
      </c>
      <c r="BM552" s="188" t="s">
        <v>702</v>
      </c>
    </row>
    <row r="553" spans="1:65" s="2" customFormat="1" ht="11.25">
      <c r="A553" s="38"/>
      <c r="B553" s="39"/>
      <c r="C553" s="40"/>
      <c r="D553" s="190" t="s">
        <v>145</v>
      </c>
      <c r="E553" s="40"/>
      <c r="F553" s="191" t="s">
        <v>576</v>
      </c>
      <c r="G553" s="40"/>
      <c r="H553" s="40"/>
      <c r="I553" s="192"/>
      <c r="J553" s="40"/>
      <c r="K553" s="40"/>
      <c r="L553" s="43"/>
      <c r="M553" s="193"/>
      <c r="N553" s="194"/>
      <c r="O553" s="68"/>
      <c r="P553" s="68"/>
      <c r="Q553" s="68"/>
      <c r="R553" s="68"/>
      <c r="S553" s="68"/>
      <c r="T553" s="69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T553" s="21" t="s">
        <v>145</v>
      </c>
      <c r="AU553" s="21" t="s">
        <v>143</v>
      </c>
    </row>
    <row r="554" spans="1:65" s="2" customFormat="1" ht="16.5" customHeight="1">
      <c r="A554" s="38"/>
      <c r="B554" s="39"/>
      <c r="C554" s="177" t="s">
        <v>703</v>
      </c>
      <c r="D554" s="177" t="s">
        <v>137</v>
      </c>
      <c r="E554" s="178" t="s">
        <v>578</v>
      </c>
      <c r="F554" s="179" t="s">
        <v>579</v>
      </c>
      <c r="G554" s="180" t="s">
        <v>194</v>
      </c>
      <c r="H554" s="181">
        <v>1</v>
      </c>
      <c r="I554" s="182"/>
      <c r="J554" s="183">
        <f>ROUND(I554*H554,2)</f>
        <v>0</v>
      </c>
      <c r="K554" s="179" t="s">
        <v>19</v>
      </c>
      <c r="L554" s="43"/>
      <c r="M554" s="184" t="s">
        <v>19</v>
      </c>
      <c r="N554" s="185" t="s">
        <v>43</v>
      </c>
      <c r="O554" s="68"/>
      <c r="P554" s="186">
        <f>O554*H554</f>
        <v>0</v>
      </c>
      <c r="Q554" s="186">
        <v>0</v>
      </c>
      <c r="R554" s="186">
        <f>Q554*H554</f>
        <v>0</v>
      </c>
      <c r="S554" s="186">
        <v>0</v>
      </c>
      <c r="T554" s="187">
        <f>S554*H554</f>
        <v>0</v>
      </c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R554" s="188" t="s">
        <v>239</v>
      </c>
      <c r="AT554" s="188" t="s">
        <v>137</v>
      </c>
      <c r="AU554" s="188" t="s">
        <v>143</v>
      </c>
      <c r="AY554" s="21" t="s">
        <v>132</v>
      </c>
      <c r="BE554" s="189">
        <f>IF(N554="základní",J554,0)</f>
        <v>0</v>
      </c>
      <c r="BF554" s="189">
        <f>IF(N554="snížená",J554,0)</f>
        <v>0</v>
      </c>
      <c r="BG554" s="189">
        <f>IF(N554="zákl. přenesená",J554,0)</f>
        <v>0</v>
      </c>
      <c r="BH554" s="189">
        <f>IF(N554="sníž. přenesená",J554,0)</f>
        <v>0</v>
      </c>
      <c r="BI554" s="189">
        <f>IF(N554="nulová",J554,0)</f>
        <v>0</v>
      </c>
      <c r="BJ554" s="21" t="s">
        <v>80</v>
      </c>
      <c r="BK554" s="189">
        <f>ROUND(I554*H554,2)</f>
        <v>0</v>
      </c>
      <c r="BL554" s="21" t="s">
        <v>239</v>
      </c>
      <c r="BM554" s="188" t="s">
        <v>704</v>
      </c>
    </row>
    <row r="555" spans="1:65" s="2" customFormat="1" ht="24.2" customHeight="1">
      <c r="A555" s="38"/>
      <c r="B555" s="39"/>
      <c r="C555" s="177" t="s">
        <v>705</v>
      </c>
      <c r="D555" s="177" t="s">
        <v>137</v>
      </c>
      <c r="E555" s="178" t="s">
        <v>602</v>
      </c>
      <c r="F555" s="179" t="s">
        <v>603</v>
      </c>
      <c r="G555" s="180" t="s">
        <v>140</v>
      </c>
      <c r="H555" s="181">
        <v>9.02</v>
      </c>
      <c r="I555" s="182"/>
      <c r="J555" s="183">
        <f>ROUND(I555*H555,2)</f>
        <v>0</v>
      </c>
      <c r="K555" s="179" t="s">
        <v>141</v>
      </c>
      <c r="L555" s="43"/>
      <c r="M555" s="184" t="s">
        <v>19</v>
      </c>
      <c r="N555" s="185" t="s">
        <v>43</v>
      </c>
      <c r="O555" s="68"/>
      <c r="P555" s="186">
        <f>O555*H555</f>
        <v>0</v>
      </c>
      <c r="Q555" s="186">
        <v>1.5789999999999998E-2</v>
      </c>
      <c r="R555" s="186">
        <f>Q555*H555</f>
        <v>0.14242579999999999</v>
      </c>
      <c r="S555" s="186">
        <v>0</v>
      </c>
      <c r="T555" s="187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188" t="s">
        <v>239</v>
      </c>
      <c r="AT555" s="188" t="s">
        <v>137</v>
      </c>
      <c r="AU555" s="188" t="s">
        <v>143</v>
      </c>
      <c r="AY555" s="21" t="s">
        <v>132</v>
      </c>
      <c r="BE555" s="189">
        <f>IF(N555="základní",J555,0)</f>
        <v>0</v>
      </c>
      <c r="BF555" s="189">
        <f>IF(N555="snížená",J555,0)</f>
        <v>0</v>
      </c>
      <c r="BG555" s="189">
        <f>IF(N555="zákl. přenesená",J555,0)</f>
        <v>0</v>
      </c>
      <c r="BH555" s="189">
        <f>IF(N555="sníž. přenesená",J555,0)</f>
        <v>0</v>
      </c>
      <c r="BI555" s="189">
        <f>IF(N555="nulová",J555,0)</f>
        <v>0</v>
      </c>
      <c r="BJ555" s="21" t="s">
        <v>80</v>
      </c>
      <c r="BK555" s="189">
        <f>ROUND(I555*H555,2)</f>
        <v>0</v>
      </c>
      <c r="BL555" s="21" t="s">
        <v>239</v>
      </c>
      <c r="BM555" s="188" t="s">
        <v>706</v>
      </c>
    </row>
    <row r="556" spans="1:65" s="2" customFormat="1" ht="11.25">
      <c r="A556" s="38"/>
      <c r="B556" s="39"/>
      <c r="C556" s="40"/>
      <c r="D556" s="190" t="s">
        <v>145</v>
      </c>
      <c r="E556" s="40"/>
      <c r="F556" s="191" t="s">
        <v>605</v>
      </c>
      <c r="G556" s="40"/>
      <c r="H556" s="40"/>
      <c r="I556" s="192"/>
      <c r="J556" s="40"/>
      <c r="K556" s="40"/>
      <c r="L556" s="43"/>
      <c r="M556" s="193"/>
      <c r="N556" s="194"/>
      <c r="O556" s="68"/>
      <c r="P556" s="68"/>
      <c r="Q556" s="68"/>
      <c r="R556" s="68"/>
      <c r="S556" s="68"/>
      <c r="T556" s="69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T556" s="21" t="s">
        <v>145</v>
      </c>
      <c r="AU556" s="21" t="s">
        <v>143</v>
      </c>
    </row>
    <row r="557" spans="1:65" s="13" customFormat="1" ht="11.25">
      <c r="B557" s="195"/>
      <c r="C557" s="196"/>
      <c r="D557" s="197" t="s">
        <v>147</v>
      </c>
      <c r="E557" s="198" t="s">
        <v>19</v>
      </c>
      <c r="F557" s="199" t="s">
        <v>606</v>
      </c>
      <c r="G557" s="196"/>
      <c r="H557" s="198" t="s">
        <v>19</v>
      </c>
      <c r="I557" s="200"/>
      <c r="J557" s="196"/>
      <c r="K557" s="196"/>
      <c r="L557" s="201"/>
      <c r="M557" s="202"/>
      <c r="N557" s="203"/>
      <c r="O557" s="203"/>
      <c r="P557" s="203"/>
      <c r="Q557" s="203"/>
      <c r="R557" s="203"/>
      <c r="S557" s="203"/>
      <c r="T557" s="204"/>
      <c r="AT557" s="205" t="s">
        <v>147</v>
      </c>
      <c r="AU557" s="205" t="s">
        <v>143</v>
      </c>
      <c r="AV557" s="13" t="s">
        <v>80</v>
      </c>
      <c r="AW557" s="13" t="s">
        <v>33</v>
      </c>
      <c r="AX557" s="13" t="s">
        <v>72</v>
      </c>
      <c r="AY557" s="205" t="s">
        <v>132</v>
      </c>
    </row>
    <row r="558" spans="1:65" s="14" customFormat="1" ht="11.25">
      <c r="B558" s="206"/>
      <c r="C558" s="207"/>
      <c r="D558" s="197" t="s">
        <v>147</v>
      </c>
      <c r="E558" s="208" t="s">
        <v>19</v>
      </c>
      <c r="F558" s="209" t="s">
        <v>707</v>
      </c>
      <c r="G558" s="207"/>
      <c r="H558" s="210">
        <v>9.02</v>
      </c>
      <c r="I558" s="211"/>
      <c r="J558" s="207"/>
      <c r="K558" s="207"/>
      <c r="L558" s="212"/>
      <c r="M558" s="213"/>
      <c r="N558" s="214"/>
      <c r="O558" s="214"/>
      <c r="P558" s="214"/>
      <c r="Q558" s="214"/>
      <c r="R558" s="214"/>
      <c r="S558" s="214"/>
      <c r="T558" s="215"/>
      <c r="AT558" s="216" t="s">
        <v>147</v>
      </c>
      <c r="AU558" s="216" t="s">
        <v>143</v>
      </c>
      <c r="AV558" s="14" t="s">
        <v>82</v>
      </c>
      <c r="AW558" s="14" t="s">
        <v>33</v>
      </c>
      <c r="AX558" s="14" t="s">
        <v>72</v>
      </c>
      <c r="AY558" s="216" t="s">
        <v>132</v>
      </c>
    </row>
    <row r="559" spans="1:65" s="15" customFormat="1" ht="11.25">
      <c r="B559" s="217"/>
      <c r="C559" s="218"/>
      <c r="D559" s="197" t="s">
        <v>147</v>
      </c>
      <c r="E559" s="219" t="s">
        <v>19</v>
      </c>
      <c r="F559" s="220" t="s">
        <v>150</v>
      </c>
      <c r="G559" s="218"/>
      <c r="H559" s="221">
        <v>9.02</v>
      </c>
      <c r="I559" s="222"/>
      <c r="J559" s="218"/>
      <c r="K559" s="218"/>
      <c r="L559" s="223"/>
      <c r="M559" s="224"/>
      <c r="N559" s="225"/>
      <c r="O559" s="225"/>
      <c r="P559" s="225"/>
      <c r="Q559" s="225"/>
      <c r="R559" s="225"/>
      <c r="S559" s="225"/>
      <c r="T559" s="226"/>
      <c r="AT559" s="227" t="s">
        <v>147</v>
      </c>
      <c r="AU559" s="227" t="s">
        <v>143</v>
      </c>
      <c r="AV559" s="15" t="s">
        <v>143</v>
      </c>
      <c r="AW559" s="15" t="s">
        <v>33</v>
      </c>
      <c r="AX559" s="15" t="s">
        <v>80</v>
      </c>
      <c r="AY559" s="227" t="s">
        <v>132</v>
      </c>
    </row>
    <row r="560" spans="1:65" s="2" customFormat="1" ht="21.75" customHeight="1">
      <c r="A560" s="38"/>
      <c r="B560" s="39"/>
      <c r="C560" s="177" t="s">
        <v>708</v>
      </c>
      <c r="D560" s="177" t="s">
        <v>137</v>
      </c>
      <c r="E560" s="178" t="s">
        <v>609</v>
      </c>
      <c r="F560" s="179" t="s">
        <v>610</v>
      </c>
      <c r="G560" s="180" t="s">
        <v>321</v>
      </c>
      <c r="H560" s="181">
        <v>0.22600000000000001</v>
      </c>
      <c r="I560" s="182"/>
      <c r="J560" s="183">
        <f>ROUND(I560*H560,2)</f>
        <v>0</v>
      </c>
      <c r="K560" s="179" t="s">
        <v>141</v>
      </c>
      <c r="L560" s="43"/>
      <c r="M560" s="184" t="s">
        <v>19</v>
      </c>
      <c r="N560" s="185" t="s">
        <v>43</v>
      </c>
      <c r="O560" s="68"/>
      <c r="P560" s="186">
        <f>O560*H560</f>
        <v>0</v>
      </c>
      <c r="Q560" s="186">
        <v>2.2839999999999999E-2</v>
      </c>
      <c r="R560" s="186">
        <f>Q560*H560</f>
        <v>5.16184E-3</v>
      </c>
      <c r="S560" s="186">
        <v>0</v>
      </c>
      <c r="T560" s="187">
        <f>S560*H560</f>
        <v>0</v>
      </c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R560" s="188" t="s">
        <v>239</v>
      </c>
      <c r="AT560" s="188" t="s">
        <v>137</v>
      </c>
      <c r="AU560" s="188" t="s">
        <v>143</v>
      </c>
      <c r="AY560" s="21" t="s">
        <v>132</v>
      </c>
      <c r="BE560" s="189">
        <f>IF(N560="základní",J560,0)</f>
        <v>0</v>
      </c>
      <c r="BF560" s="189">
        <f>IF(N560="snížená",J560,0)</f>
        <v>0</v>
      </c>
      <c r="BG560" s="189">
        <f>IF(N560="zákl. přenesená",J560,0)</f>
        <v>0</v>
      </c>
      <c r="BH560" s="189">
        <f>IF(N560="sníž. přenesená",J560,0)</f>
        <v>0</v>
      </c>
      <c r="BI560" s="189">
        <f>IF(N560="nulová",J560,0)</f>
        <v>0</v>
      </c>
      <c r="BJ560" s="21" t="s">
        <v>80</v>
      </c>
      <c r="BK560" s="189">
        <f>ROUND(I560*H560,2)</f>
        <v>0</v>
      </c>
      <c r="BL560" s="21" t="s">
        <v>239</v>
      </c>
      <c r="BM560" s="188" t="s">
        <v>709</v>
      </c>
    </row>
    <row r="561" spans="1:65" s="2" customFormat="1" ht="11.25">
      <c r="A561" s="38"/>
      <c r="B561" s="39"/>
      <c r="C561" s="40"/>
      <c r="D561" s="190" t="s">
        <v>145</v>
      </c>
      <c r="E561" s="40"/>
      <c r="F561" s="191" t="s">
        <v>612</v>
      </c>
      <c r="G561" s="40"/>
      <c r="H561" s="40"/>
      <c r="I561" s="192"/>
      <c r="J561" s="40"/>
      <c r="K561" s="40"/>
      <c r="L561" s="43"/>
      <c r="M561" s="193"/>
      <c r="N561" s="194"/>
      <c r="O561" s="68"/>
      <c r="P561" s="68"/>
      <c r="Q561" s="68"/>
      <c r="R561" s="68"/>
      <c r="S561" s="68"/>
      <c r="T561" s="69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T561" s="21" t="s">
        <v>145</v>
      </c>
      <c r="AU561" s="21" t="s">
        <v>143</v>
      </c>
    </row>
    <row r="562" spans="1:65" s="14" customFormat="1" ht="11.25">
      <c r="B562" s="206"/>
      <c r="C562" s="207"/>
      <c r="D562" s="197" t="s">
        <v>147</v>
      </c>
      <c r="E562" s="208" t="s">
        <v>19</v>
      </c>
      <c r="F562" s="209" t="s">
        <v>710</v>
      </c>
      <c r="G562" s="207"/>
      <c r="H562" s="210">
        <v>0.22600000000000001</v>
      </c>
      <c r="I562" s="211"/>
      <c r="J562" s="207"/>
      <c r="K562" s="207"/>
      <c r="L562" s="212"/>
      <c r="M562" s="213"/>
      <c r="N562" s="214"/>
      <c r="O562" s="214"/>
      <c r="P562" s="214"/>
      <c r="Q562" s="214"/>
      <c r="R562" s="214"/>
      <c r="S562" s="214"/>
      <c r="T562" s="215"/>
      <c r="AT562" s="216" t="s">
        <v>147</v>
      </c>
      <c r="AU562" s="216" t="s">
        <v>143</v>
      </c>
      <c r="AV562" s="14" t="s">
        <v>82</v>
      </c>
      <c r="AW562" s="14" t="s">
        <v>33</v>
      </c>
      <c r="AX562" s="14" t="s">
        <v>72</v>
      </c>
      <c r="AY562" s="216" t="s">
        <v>132</v>
      </c>
    </row>
    <row r="563" spans="1:65" s="15" customFormat="1" ht="11.25">
      <c r="B563" s="217"/>
      <c r="C563" s="218"/>
      <c r="D563" s="197" t="s">
        <v>147</v>
      </c>
      <c r="E563" s="219" t="s">
        <v>19</v>
      </c>
      <c r="F563" s="220" t="s">
        <v>150</v>
      </c>
      <c r="G563" s="218"/>
      <c r="H563" s="221">
        <v>0.22600000000000001</v>
      </c>
      <c r="I563" s="222"/>
      <c r="J563" s="218"/>
      <c r="K563" s="218"/>
      <c r="L563" s="223"/>
      <c r="M563" s="224"/>
      <c r="N563" s="225"/>
      <c r="O563" s="225"/>
      <c r="P563" s="225"/>
      <c r="Q563" s="225"/>
      <c r="R563" s="225"/>
      <c r="S563" s="225"/>
      <c r="T563" s="226"/>
      <c r="AT563" s="227" t="s">
        <v>147</v>
      </c>
      <c r="AU563" s="227" t="s">
        <v>143</v>
      </c>
      <c r="AV563" s="15" t="s">
        <v>143</v>
      </c>
      <c r="AW563" s="15" t="s">
        <v>33</v>
      </c>
      <c r="AX563" s="15" t="s">
        <v>80</v>
      </c>
      <c r="AY563" s="227" t="s">
        <v>132</v>
      </c>
    </row>
    <row r="564" spans="1:65" s="2" customFormat="1" ht="24.2" customHeight="1">
      <c r="A564" s="38"/>
      <c r="B564" s="39"/>
      <c r="C564" s="177" t="s">
        <v>711</v>
      </c>
      <c r="D564" s="177" t="s">
        <v>137</v>
      </c>
      <c r="E564" s="178" t="s">
        <v>615</v>
      </c>
      <c r="F564" s="179" t="s">
        <v>616</v>
      </c>
      <c r="G564" s="180" t="s">
        <v>367</v>
      </c>
      <c r="H564" s="181">
        <v>0.71199999999999997</v>
      </c>
      <c r="I564" s="182"/>
      <c r="J564" s="183">
        <f>ROUND(I564*H564,2)</f>
        <v>0</v>
      </c>
      <c r="K564" s="179" t="s">
        <v>141</v>
      </c>
      <c r="L564" s="43"/>
      <c r="M564" s="184" t="s">
        <v>19</v>
      </c>
      <c r="N564" s="185" t="s">
        <v>43</v>
      </c>
      <c r="O564" s="68"/>
      <c r="P564" s="186">
        <f>O564*H564</f>
        <v>0</v>
      </c>
      <c r="Q564" s="186">
        <v>0</v>
      </c>
      <c r="R564" s="186">
        <f>Q564*H564</f>
        <v>0</v>
      </c>
      <c r="S564" s="186">
        <v>0</v>
      </c>
      <c r="T564" s="187">
        <f>S564*H564</f>
        <v>0</v>
      </c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R564" s="188" t="s">
        <v>239</v>
      </c>
      <c r="AT564" s="188" t="s">
        <v>137</v>
      </c>
      <c r="AU564" s="188" t="s">
        <v>143</v>
      </c>
      <c r="AY564" s="21" t="s">
        <v>132</v>
      </c>
      <c r="BE564" s="189">
        <f>IF(N564="základní",J564,0)</f>
        <v>0</v>
      </c>
      <c r="BF564" s="189">
        <f>IF(N564="snížená",J564,0)</f>
        <v>0</v>
      </c>
      <c r="BG564" s="189">
        <f>IF(N564="zákl. přenesená",J564,0)</f>
        <v>0</v>
      </c>
      <c r="BH564" s="189">
        <f>IF(N564="sníž. přenesená",J564,0)</f>
        <v>0</v>
      </c>
      <c r="BI564" s="189">
        <f>IF(N564="nulová",J564,0)</f>
        <v>0</v>
      </c>
      <c r="BJ564" s="21" t="s">
        <v>80</v>
      </c>
      <c r="BK564" s="189">
        <f>ROUND(I564*H564,2)</f>
        <v>0</v>
      </c>
      <c r="BL564" s="21" t="s">
        <v>239</v>
      </c>
      <c r="BM564" s="188" t="s">
        <v>712</v>
      </c>
    </row>
    <row r="565" spans="1:65" s="2" customFormat="1" ht="11.25">
      <c r="A565" s="38"/>
      <c r="B565" s="39"/>
      <c r="C565" s="40"/>
      <c r="D565" s="190" t="s">
        <v>145</v>
      </c>
      <c r="E565" s="40"/>
      <c r="F565" s="191" t="s">
        <v>618</v>
      </c>
      <c r="G565" s="40"/>
      <c r="H565" s="40"/>
      <c r="I565" s="192"/>
      <c r="J565" s="40"/>
      <c r="K565" s="40"/>
      <c r="L565" s="43"/>
      <c r="M565" s="193"/>
      <c r="N565" s="194"/>
      <c r="O565" s="68"/>
      <c r="P565" s="68"/>
      <c r="Q565" s="68"/>
      <c r="R565" s="68"/>
      <c r="S565" s="68"/>
      <c r="T565" s="69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T565" s="21" t="s">
        <v>145</v>
      </c>
      <c r="AU565" s="21" t="s">
        <v>143</v>
      </c>
    </row>
    <row r="566" spans="1:65" s="12" customFormat="1" ht="22.9" customHeight="1">
      <c r="B566" s="161"/>
      <c r="C566" s="162"/>
      <c r="D566" s="163" t="s">
        <v>71</v>
      </c>
      <c r="E566" s="175" t="s">
        <v>713</v>
      </c>
      <c r="F566" s="175" t="s">
        <v>714</v>
      </c>
      <c r="G566" s="162"/>
      <c r="H566" s="162"/>
      <c r="I566" s="165"/>
      <c r="J566" s="176">
        <f>BK566</f>
        <v>0</v>
      </c>
      <c r="K566" s="162"/>
      <c r="L566" s="167"/>
      <c r="M566" s="168"/>
      <c r="N566" s="169"/>
      <c r="O566" s="169"/>
      <c r="P566" s="170">
        <f>SUM(P567:P575)</f>
        <v>0</v>
      </c>
      <c r="Q566" s="169"/>
      <c r="R566" s="170">
        <f>SUM(R567:R575)</f>
        <v>7.4903000000000001E-3</v>
      </c>
      <c r="S566" s="169"/>
      <c r="T566" s="171">
        <f>SUM(T567:T575)</f>
        <v>0</v>
      </c>
      <c r="AR566" s="172" t="s">
        <v>82</v>
      </c>
      <c r="AT566" s="173" t="s">
        <v>71</v>
      </c>
      <c r="AU566" s="173" t="s">
        <v>80</v>
      </c>
      <c r="AY566" s="172" t="s">
        <v>132</v>
      </c>
      <c r="BK566" s="174">
        <f>SUM(BK567:BK575)</f>
        <v>0</v>
      </c>
    </row>
    <row r="567" spans="1:65" s="2" customFormat="1" ht="24.2" customHeight="1">
      <c r="A567" s="38"/>
      <c r="B567" s="39"/>
      <c r="C567" s="177" t="s">
        <v>715</v>
      </c>
      <c r="D567" s="177" t="s">
        <v>137</v>
      </c>
      <c r="E567" s="178" t="s">
        <v>716</v>
      </c>
      <c r="F567" s="179" t="s">
        <v>717</v>
      </c>
      <c r="G567" s="180" t="s">
        <v>140</v>
      </c>
      <c r="H567" s="181">
        <v>2.355</v>
      </c>
      <c r="I567" s="182"/>
      <c r="J567" s="183">
        <f>ROUND(I567*H567,2)</f>
        <v>0</v>
      </c>
      <c r="K567" s="179" t="s">
        <v>141</v>
      </c>
      <c r="L567" s="43"/>
      <c r="M567" s="184" t="s">
        <v>19</v>
      </c>
      <c r="N567" s="185" t="s">
        <v>43</v>
      </c>
      <c r="O567" s="68"/>
      <c r="P567" s="186">
        <f>O567*H567</f>
        <v>0</v>
      </c>
      <c r="Q567" s="186">
        <v>1E-4</v>
      </c>
      <c r="R567" s="186">
        <f>Q567*H567</f>
        <v>2.3550000000000001E-4</v>
      </c>
      <c r="S567" s="186">
        <v>0</v>
      </c>
      <c r="T567" s="187">
        <f>S567*H567</f>
        <v>0</v>
      </c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R567" s="188" t="s">
        <v>239</v>
      </c>
      <c r="AT567" s="188" t="s">
        <v>137</v>
      </c>
      <c r="AU567" s="188" t="s">
        <v>82</v>
      </c>
      <c r="AY567" s="21" t="s">
        <v>132</v>
      </c>
      <c r="BE567" s="189">
        <f>IF(N567="základní",J567,0)</f>
        <v>0</v>
      </c>
      <c r="BF567" s="189">
        <f>IF(N567="snížená",J567,0)</f>
        <v>0</v>
      </c>
      <c r="BG567" s="189">
        <f>IF(N567="zákl. přenesená",J567,0)</f>
        <v>0</v>
      </c>
      <c r="BH567" s="189">
        <f>IF(N567="sníž. přenesená",J567,0)</f>
        <v>0</v>
      </c>
      <c r="BI567" s="189">
        <f>IF(N567="nulová",J567,0)</f>
        <v>0</v>
      </c>
      <c r="BJ567" s="21" t="s">
        <v>80</v>
      </c>
      <c r="BK567" s="189">
        <f>ROUND(I567*H567,2)</f>
        <v>0</v>
      </c>
      <c r="BL567" s="21" t="s">
        <v>239</v>
      </c>
      <c r="BM567" s="188" t="s">
        <v>718</v>
      </c>
    </row>
    <row r="568" spans="1:65" s="2" customFormat="1" ht="11.25">
      <c r="A568" s="38"/>
      <c r="B568" s="39"/>
      <c r="C568" s="40"/>
      <c r="D568" s="190" t="s">
        <v>145</v>
      </c>
      <c r="E568" s="40"/>
      <c r="F568" s="191" t="s">
        <v>719</v>
      </c>
      <c r="G568" s="40"/>
      <c r="H568" s="40"/>
      <c r="I568" s="192"/>
      <c r="J568" s="40"/>
      <c r="K568" s="40"/>
      <c r="L568" s="43"/>
      <c r="M568" s="193"/>
      <c r="N568" s="194"/>
      <c r="O568" s="68"/>
      <c r="P568" s="68"/>
      <c r="Q568" s="68"/>
      <c r="R568" s="68"/>
      <c r="S568" s="68"/>
      <c r="T568" s="69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T568" s="21" t="s">
        <v>145</v>
      </c>
      <c r="AU568" s="21" t="s">
        <v>82</v>
      </c>
    </row>
    <row r="569" spans="1:65" s="13" customFormat="1" ht="11.25">
      <c r="B569" s="195"/>
      <c r="C569" s="196"/>
      <c r="D569" s="197" t="s">
        <v>147</v>
      </c>
      <c r="E569" s="198" t="s">
        <v>19</v>
      </c>
      <c r="F569" s="199" t="s">
        <v>720</v>
      </c>
      <c r="G569" s="196"/>
      <c r="H569" s="198" t="s">
        <v>19</v>
      </c>
      <c r="I569" s="200"/>
      <c r="J569" s="196"/>
      <c r="K569" s="196"/>
      <c r="L569" s="201"/>
      <c r="M569" s="202"/>
      <c r="N569" s="203"/>
      <c r="O569" s="203"/>
      <c r="P569" s="203"/>
      <c r="Q569" s="203"/>
      <c r="R569" s="203"/>
      <c r="S569" s="203"/>
      <c r="T569" s="204"/>
      <c r="AT569" s="205" t="s">
        <v>147</v>
      </c>
      <c r="AU569" s="205" t="s">
        <v>82</v>
      </c>
      <c r="AV569" s="13" t="s">
        <v>80</v>
      </c>
      <c r="AW569" s="13" t="s">
        <v>33</v>
      </c>
      <c r="AX569" s="13" t="s">
        <v>72</v>
      </c>
      <c r="AY569" s="205" t="s">
        <v>132</v>
      </c>
    </row>
    <row r="570" spans="1:65" s="14" customFormat="1" ht="11.25">
      <c r="B570" s="206"/>
      <c r="C570" s="207"/>
      <c r="D570" s="197" t="s">
        <v>147</v>
      </c>
      <c r="E570" s="208" t="s">
        <v>19</v>
      </c>
      <c r="F570" s="209" t="s">
        <v>721</v>
      </c>
      <c r="G570" s="207"/>
      <c r="H570" s="210">
        <v>2.355</v>
      </c>
      <c r="I570" s="211"/>
      <c r="J570" s="207"/>
      <c r="K570" s="207"/>
      <c r="L570" s="212"/>
      <c r="M570" s="213"/>
      <c r="N570" s="214"/>
      <c r="O570" s="214"/>
      <c r="P570" s="214"/>
      <c r="Q570" s="214"/>
      <c r="R570" s="214"/>
      <c r="S570" s="214"/>
      <c r="T570" s="215"/>
      <c r="AT570" s="216" t="s">
        <v>147</v>
      </c>
      <c r="AU570" s="216" t="s">
        <v>82</v>
      </c>
      <c r="AV570" s="14" t="s">
        <v>82</v>
      </c>
      <c r="AW570" s="14" t="s">
        <v>33</v>
      </c>
      <c r="AX570" s="14" t="s">
        <v>72</v>
      </c>
      <c r="AY570" s="216" t="s">
        <v>132</v>
      </c>
    </row>
    <row r="571" spans="1:65" s="15" customFormat="1" ht="11.25">
      <c r="B571" s="217"/>
      <c r="C571" s="218"/>
      <c r="D571" s="197" t="s">
        <v>147</v>
      </c>
      <c r="E571" s="219" t="s">
        <v>19</v>
      </c>
      <c r="F571" s="220" t="s">
        <v>150</v>
      </c>
      <c r="G571" s="218"/>
      <c r="H571" s="221">
        <v>2.355</v>
      </c>
      <c r="I571" s="222"/>
      <c r="J571" s="218"/>
      <c r="K571" s="218"/>
      <c r="L571" s="223"/>
      <c r="M571" s="224"/>
      <c r="N571" s="225"/>
      <c r="O571" s="225"/>
      <c r="P571" s="225"/>
      <c r="Q571" s="225"/>
      <c r="R571" s="225"/>
      <c r="S571" s="225"/>
      <c r="T571" s="226"/>
      <c r="AT571" s="227" t="s">
        <v>147</v>
      </c>
      <c r="AU571" s="227" t="s">
        <v>82</v>
      </c>
      <c r="AV571" s="15" t="s">
        <v>143</v>
      </c>
      <c r="AW571" s="15" t="s">
        <v>33</v>
      </c>
      <c r="AX571" s="15" t="s">
        <v>80</v>
      </c>
      <c r="AY571" s="227" t="s">
        <v>132</v>
      </c>
    </row>
    <row r="572" spans="1:65" s="2" customFormat="1" ht="16.5" customHeight="1">
      <c r="A572" s="38"/>
      <c r="B572" s="39"/>
      <c r="C572" s="228" t="s">
        <v>722</v>
      </c>
      <c r="D572" s="228" t="s">
        <v>151</v>
      </c>
      <c r="E572" s="229" t="s">
        <v>723</v>
      </c>
      <c r="F572" s="230" t="s">
        <v>724</v>
      </c>
      <c r="G572" s="231" t="s">
        <v>140</v>
      </c>
      <c r="H572" s="232">
        <v>2.5910000000000002</v>
      </c>
      <c r="I572" s="233"/>
      <c r="J572" s="234">
        <f>ROUND(I572*H572,2)</f>
        <v>0</v>
      </c>
      <c r="K572" s="230" t="s">
        <v>141</v>
      </c>
      <c r="L572" s="235"/>
      <c r="M572" s="236" t="s">
        <v>19</v>
      </c>
      <c r="N572" s="237" t="s">
        <v>43</v>
      </c>
      <c r="O572" s="68"/>
      <c r="P572" s="186">
        <f>O572*H572</f>
        <v>0</v>
      </c>
      <c r="Q572" s="186">
        <v>2.8E-3</v>
      </c>
      <c r="R572" s="186">
        <f>Q572*H572</f>
        <v>7.2548000000000005E-3</v>
      </c>
      <c r="S572" s="186">
        <v>0</v>
      </c>
      <c r="T572" s="187">
        <f>S572*H572</f>
        <v>0</v>
      </c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R572" s="188" t="s">
        <v>350</v>
      </c>
      <c r="AT572" s="188" t="s">
        <v>151</v>
      </c>
      <c r="AU572" s="188" t="s">
        <v>82</v>
      </c>
      <c r="AY572" s="21" t="s">
        <v>132</v>
      </c>
      <c r="BE572" s="189">
        <f>IF(N572="základní",J572,0)</f>
        <v>0</v>
      </c>
      <c r="BF572" s="189">
        <f>IF(N572="snížená",J572,0)</f>
        <v>0</v>
      </c>
      <c r="BG572" s="189">
        <f>IF(N572="zákl. přenesená",J572,0)</f>
        <v>0</v>
      </c>
      <c r="BH572" s="189">
        <f>IF(N572="sníž. přenesená",J572,0)</f>
        <v>0</v>
      </c>
      <c r="BI572" s="189">
        <f>IF(N572="nulová",J572,0)</f>
        <v>0</v>
      </c>
      <c r="BJ572" s="21" t="s">
        <v>80</v>
      </c>
      <c r="BK572" s="189">
        <f>ROUND(I572*H572,2)</f>
        <v>0</v>
      </c>
      <c r="BL572" s="21" t="s">
        <v>239</v>
      </c>
      <c r="BM572" s="188" t="s">
        <v>725</v>
      </c>
    </row>
    <row r="573" spans="1:65" s="14" customFormat="1" ht="11.25">
      <c r="B573" s="206"/>
      <c r="C573" s="207"/>
      <c r="D573" s="197" t="s">
        <v>147</v>
      </c>
      <c r="E573" s="207"/>
      <c r="F573" s="209" t="s">
        <v>726</v>
      </c>
      <c r="G573" s="207"/>
      <c r="H573" s="210">
        <v>2.5910000000000002</v>
      </c>
      <c r="I573" s="211"/>
      <c r="J573" s="207"/>
      <c r="K573" s="207"/>
      <c r="L573" s="212"/>
      <c r="M573" s="213"/>
      <c r="N573" s="214"/>
      <c r="O573" s="214"/>
      <c r="P573" s="214"/>
      <c r="Q573" s="214"/>
      <c r="R573" s="214"/>
      <c r="S573" s="214"/>
      <c r="T573" s="215"/>
      <c r="AT573" s="216" t="s">
        <v>147</v>
      </c>
      <c r="AU573" s="216" t="s">
        <v>82</v>
      </c>
      <c r="AV573" s="14" t="s">
        <v>82</v>
      </c>
      <c r="AW573" s="14" t="s">
        <v>4</v>
      </c>
      <c r="AX573" s="14" t="s">
        <v>80</v>
      </c>
      <c r="AY573" s="216" t="s">
        <v>132</v>
      </c>
    </row>
    <row r="574" spans="1:65" s="2" customFormat="1" ht="24.2" customHeight="1">
      <c r="A574" s="38"/>
      <c r="B574" s="39"/>
      <c r="C574" s="177" t="s">
        <v>727</v>
      </c>
      <c r="D574" s="177" t="s">
        <v>137</v>
      </c>
      <c r="E574" s="178" t="s">
        <v>728</v>
      </c>
      <c r="F574" s="179" t="s">
        <v>729</v>
      </c>
      <c r="G574" s="180" t="s">
        <v>367</v>
      </c>
      <c r="H574" s="181">
        <v>7.0000000000000001E-3</v>
      </c>
      <c r="I574" s="182"/>
      <c r="J574" s="183">
        <f>ROUND(I574*H574,2)</f>
        <v>0</v>
      </c>
      <c r="K574" s="179" t="s">
        <v>141</v>
      </c>
      <c r="L574" s="43"/>
      <c r="M574" s="184" t="s">
        <v>19</v>
      </c>
      <c r="N574" s="185" t="s">
        <v>43</v>
      </c>
      <c r="O574" s="68"/>
      <c r="P574" s="186">
        <f>O574*H574</f>
        <v>0</v>
      </c>
      <c r="Q574" s="186">
        <v>0</v>
      </c>
      <c r="R574" s="186">
        <f>Q574*H574</f>
        <v>0</v>
      </c>
      <c r="S574" s="186">
        <v>0</v>
      </c>
      <c r="T574" s="187">
        <f>S574*H574</f>
        <v>0</v>
      </c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R574" s="188" t="s">
        <v>239</v>
      </c>
      <c r="AT574" s="188" t="s">
        <v>137</v>
      </c>
      <c r="AU574" s="188" t="s">
        <v>82</v>
      </c>
      <c r="AY574" s="21" t="s">
        <v>132</v>
      </c>
      <c r="BE574" s="189">
        <f>IF(N574="základní",J574,0)</f>
        <v>0</v>
      </c>
      <c r="BF574" s="189">
        <f>IF(N574="snížená",J574,0)</f>
        <v>0</v>
      </c>
      <c r="BG574" s="189">
        <f>IF(N574="zákl. přenesená",J574,0)</f>
        <v>0</v>
      </c>
      <c r="BH574" s="189">
        <f>IF(N574="sníž. přenesená",J574,0)</f>
        <v>0</v>
      </c>
      <c r="BI574" s="189">
        <f>IF(N574="nulová",J574,0)</f>
        <v>0</v>
      </c>
      <c r="BJ574" s="21" t="s">
        <v>80</v>
      </c>
      <c r="BK574" s="189">
        <f>ROUND(I574*H574,2)</f>
        <v>0</v>
      </c>
      <c r="BL574" s="21" t="s">
        <v>239</v>
      </c>
      <c r="BM574" s="188" t="s">
        <v>730</v>
      </c>
    </row>
    <row r="575" spans="1:65" s="2" customFormat="1" ht="11.25">
      <c r="A575" s="38"/>
      <c r="B575" s="39"/>
      <c r="C575" s="40"/>
      <c r="D575" s="190" t="s">
        <v>145</v>
      </c>
      <c r="E575" s="40"/>
      <c r="F575" s="191" t="s">
        <v>731</v>
      </c>
      <c r="G575" s="40"/>
      <c r="H575" s="40"/>
      <c r="I575" s="192"/>
      <c r="J575" s="40"/>
      <c r="K575" s="40"/>
      <c r="L575" s="43"/>
      <c r="M575" s="193"/>
      <c r="N575" s="194"/>
      <c r="O575" s="68"/>
      <c r="P575" s="68"/>
      <c r="Q575" s="68"/>
      <c r="R575" s="68"/>
      <c r="S575" s="68"/>
      <c r="T575" s="69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T575" s="21" t="s">
        <v>145</v>
      </c>
      <c r="AU575" s="21" t="s">
        <v>82</v>
      </c>
    </row>
    <row r="576" spans="1:65" s="12" customFormat="1" ht="22.9" customHeight="1">
      <c r="B576" s="161"/>
      <c r="C576" s="162"/>
      <c r="D576" s="163" t="s">
        <v>71</v>
      </c>
      <c r="E576" s="175" t="s">
        <v>732</v>
      </c>
      <c r="F576" s="175" t="s">
        <v>733</v>
      </c>
      <c r="G576" s="162"/>
      <c r="H576" s="162"/>
      <c r="I576" s="165"/>
      <c r="J576" s="176">
        <f>BK576</f>
        <v>0</v>
      </c>
      <c r="K576" s="162"/>
      <c r="L576" s="167"/>
      <c r="M576" s="168"/>
      <c r="N576" s="169"/>
      <c r="O576" s="169"/>
      <c r="P576" s="170">
        <f>SUM(P577:P583)</f>
        <v>0</v>
      </c>
      <c r="Q576" s="169"/>
      <c r="R576" s="170">
        <f>SUM(R577:R583)</f>
        <v>1.8374999999999999E-2</v>
      </c>
      <c r="S576" s="169"/>
      <c r="T576" s="171">
        <f>SUM(T577:T583)</f>
        <v>0</v>
      </c>
      <c r="AR576" s="172" t="s">
        <v>82</v>
      </c>
      <c r="AT576" s="173" t="s">
        <v>71</v>
      </c>
      <c r="AU576" s="173" t="s">
        <v>80</v>
      </c>
      <c r="AY576" s="172" t="s">
        <v>132</v>
      </c>
      <c r="BK576" s="174">
        <f>SUM(BK577:BK583)</f>
        <v>0</v>
      </c>
    </row>
    <row r="577" spans="1:65" s="2" customFormat="1" ht="44.25" customHeight="1">
      <c r="A577" s="38"/>
      <c r="B577" s="39"/>
      <c r="C577" s="177" t="s">
        <v>734</v>
      </c>
      <c r="D577" s="177" t="s">
        <v>137</v>
      </c>
      <c r="E577" s="178" t="s">
        <v>735</v>
      </c>
      <c r="F577" s="179" t="s">
        <v>736</v>
      </c>
      <c r="G577" s="180" t="s">
        <v>254</v>
      </c>
      <c r="H577" s="181">
        <v>1</v>
      </c>
      <c r="I577" s="182"/>
      <c r="J577" s="183">
        <f>ROUND(I577*H577,2)</f>
        <v>0</v>
      </c>
      <c r="K577" s="179" t="s">
        <v>19</v>
      </c>
      <c r="L577" s="43"/>
      <c r="M577" s="184" t="s">
        <v>19</v>
      </c>
      <c r="N577" s="185" t="s">
        <v>43</v>
      </c>
      <c r="O577" s="68"/>
      <c r="P577" s="186">
        <f>O577*H577</f>
        <v>0</v>
      </c>
      <c r="Q577" s="186">
        <v>0</v>
      </c>
      <c r="R577" s="186">
        <f>Q577*H577</f>
        <v>0</v>
      </c>
      <c r="S577" s="186">
        <v>0</v>
      </c>
      <c r="T577" s="187">
        <f>S577*H577</f>
        <v>0</v>
      </c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R577" s="188" t="s">
        <v>239</v>
      </c>
      <c r="AT577" s="188" t="s">
        <v>137</v>
      </c>
      <c r="AU577" s="188" t="s">
        <v>82</v>
      </c>
      <c r="AY577" s="21" t="s">
        <v>132</v>
      </c>
      <c r="BE577" s="189">
        <f>IF(N577="základní",J577,0)</f>
        <v>0</v>
      </c>
      <c r="BF577" s="189">
        <f>IF(N577="snížená",J577,0)</f>
        <v>0</v>
      </c>
      <c r="BG577" s="189">
        <f>IF(N577="zákl. přenesená",J577,0)</f>
        <v>0</v>
      </c>
      <c r="BH577" s="189">
        <f>IF(N577="sníž. přenesená",J577,0)</f>
        <v>0</v>
      </c>
      <c r="BI577" s="189">
        <f>IF(N577="nulová",J577,0)</f>
        <v>0</v>
      </c>
      <c r="BJ577" s="21" t="s">
        <v>80</v>
      </c>
      <c r="BK577" s="189">
        <f>ROUND(I577*H577,2)</f>
        <v>0</v>
      </c>
      <c r="BL577" s="21" t="s">
        <v>239</v>
      </c>
      <c r="BM577" s="188" t="s">
        <v>737</v>
      </c>
    </row>
    <row r="578" spans="1:65" s="2" customFormat="1" ht="16.5" customHeight="1">
      <c r="A578" s="38"/>
      <c r="B578" s="39"/>
      <c r="C578" s="177" t="s">
        <v>738</v>
      </c>
      <c r="D578" s="177" t="s">
        <v>137</v>
      </c>
      <c r="E578" s="178" t="s">
        <v>739</v>
      </c>
      <c r="F578" s="179" t="s">
        <v>740</v>
      </c>
      <c r="G578" s="180" t="s">
        <v>169</v>
      </c>
      <c r="H578" s="181">
        <v>50</v>
      </c>
      <c r="I578" s="182"/>
      <c r="J578" s="183">
        <f>ROUND(I578*H578,2)</f>
        <v>0</v>
      </c>
      <c r="K578" s="179" t="s">
        <v>141</v>
      </c>
      <c r="L578" s="43"/>
      <c r="M578" s="184" t="s">
        <v>19</v>
      </c>
      <c r="N578" s="185" t="s">
        <v>43</v>
      </c>
      <c r="O578" s="68"/>
      <c r="P578" s="186">
        <f>O578*H578</f>
        <v>0</v>
      </c>
      <c r="Q578" s="186">
        <v>0</v>
      </c>
      <c r="R578" s="186">
        <f>Q578*H578</f>
        <v>0</v>
      </c>
      <c r="S578" s="186">
        <v>0</v>
      </c>
      <c r="T578" s="187">
        <f>S578*H578</f>
        <v>0</v>
      </c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R578" s="188" t="s">
        <v>239</v>
      </c>
      <c r="AT578" s="188" t="s">
        <v>137</v>
      </c>
      <c r="AU578" s="188" t="s">
        <v>82</v>
      </c>
      <c r="AY578" s="21" t="s">
        <v>132</v>
      </c>
      <c r="BE578" s="189">
        <f>IF(N578="základní",J578,0)</f>
        <v>0</v>
      </c>
      <c r="BF578" s="189">
        <f>IF(N578="snížená",J578,0)</f>
        <v>0</v>
      </c>
      <c r="BG578" s="189">
        <f>IF(N578="zákl. přenesená",J578,0)</f>
        <v>0</v>
      </c>
      <c r="BH578" s="189">
        <f>IF(N578="sníž. přenesená",J578,0)</f>
        <v>0</v>
      </c>
      <c r="BI578" s="189">
        <f>IF(N578="nulová",J578,0)</f>
        <v>0</v>
      </c>
      <c r="BJ578" s="21" t="s">
        <v>80</v>
      </c>
      <c r="BK578" s="189">
        <f>ROUND(I578*H578,2)</f>
        <v>0</v>
      </c>
      <c r="BL578" s="21" t="s">
        <v>239</v>
      </c>
      <c r="BM578" s="188" t="s">
        <v>741</v>
      </c>
    </row>
    <row r="579" spans="1:65" s="2" customFormat="1" ht="11.25">
      <c r="A579" s="38"/>
      <c r="B579" s="39"/>
      <c r="C579" s="40"/>
      <c r="D579" s="190" t="s">
        <v>145</v>
      </c>
      <c r="E579" s="40"/>
      <c r="F579" s="191" t="s">
        <v>742</v>
      </c>
      <c r="G579" s="40"/>
      <c r="H579" s="40"/>
      <c r="I579" s="192"/>
      <c r="J579" s="40"/>
      <c r="K579" s="40"/>
      <c r="L579" s="43"/>
      <c r="M579" s="193"/>
      <c r="N579" s="194"/>
      <c r="O579" s="68"/>
      <c r="P579" s="68"/>
      <c r="Q579" s="68"/>
      <c r="R579" s="68"/>
      <c r="S579" s="68"/>
      <c r="T579" s="69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T579" s="21" t="s">
        <v>145</v>
      </c>
      <c r="AU579" s="21" t="s">
        <v>82</v>
      </c>
    </row>
    <row r="580" spans="1:65" s="2" customFormat="1" ht="24.2" customHeight="1">
      <c r="A580" s="38"/>
      <c r="B580" s="39"/>
      <c r="C580" s="228" t="s">
        <v>743</v>
      </c>
      <c r="D580" s="228" t="s">
        <v>151</v>
      </c>
      <c r="E580" s="229" t="s">
        <v>744</v>
      </c>
      <c r="F580" s="230" t="s">
        <v>745</v>
      </c>
      <c r="G580" s="231" t="s">
        <v>169</v>
      </c>
      <c r="H580" s="232">
        <v>52.5</v>
      </c>
      <c r="I580" s="233"/>
      <c r="J580" s="234">
        <f>ROUND(I580*H580,2)</f>
        <v>0</v>
      </c>
      <c r="K580" s="230" t="s">
        <v>141</v>
      </c>
      <c r="L580" s="235"/>
      <c r="M580" s="236" t="s">
        <v>19</v>
      </c>
      <c r="N580" s="237" t="s">
        <v>43</v>
      </c>
      <c r="O580" s="68"/>
      <c r="P580" s="186">
        <f>O580*H580</f>
        <v>0</v>
      </c>
      <c r="Q580" s="186">
        <v>3.5E-4</v>
      </c>
      <c r="R580" s="186">
        <f>Q580*H580</f>
        <v>1.8374999999999999E-2</v>
      </c>
      <c r="S580" s="186">
        <v>0</v>
      </c>
      <c r="T580" s="187">
        <f>S580*H580</f>
        <v>0</v>
      </c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R580" s="188" t="s">
        <v>350</v>
      </c>
      <c r="AT580" s="188" t="s">
        <v>151</v>
      </c>
      <c r="AU580" s="188" t="s">
        <v>82</v>
      </c>
      <c r="AY580" s="21" t="s">
        <v>132</v>
      </c>
      <c r="BE580" s="189">
        <f>IF(N580="základní",J580,0)</f>
        <v>0</v>
      </c>
      <c r="BF580" s="189">
        <f>IF(N580="snížená",J580,0)</f>
        <v>0</v>
      </c>
      <c r="BG580" s="189">
        <f>IF(N580="zákl. přenesená",J580,0)</f>
        <v>0</v>
      </c>
      <c r="BH580" s="189">
        <f>IF(N580="sníž. přenesená",J580,0)</f>
        <v>0</v>
      </c>
      <c r="BI580" s="189">
        <f>IF(N580="nulová",J580,0)</f>
        <v>0</v>
      </c>
      <c r="BJ580" s="21" t="s">
        <v>80</v>
      </c>
      <c r="BK580" s="189">
        <f>ROUND(I580*H580,2)</f>
        <v>0</v>
      </c>
      <c r="BL580" s="21" t="s">
        <v>239</v>
      </c>
      <c r="BM580" s="188" t="s">
        <v>746</v>
      </c>
    </row>
    <row r="581" spans="1:65" s="14" customFormat="1" ht="11.25">
      <c r="B581" s="206"/>
      <c r="C581" s="207"/>
      <c r="D581" s="197" t="s">
        <v>147</v>
      </c>
      <c r="E581" s="207"/>
      <c r="F581" s="209" t="s">
        <v>747</v>
      </c>
      <c r="G581" s="207"/>
      <c r="H581" s="210">
        <v>52.5</v>
      </c>
      <c r="I581" s="211"/>
      <c r="J581" s="207"/>
      <c r="K581" s="207"/>
      <c r="L581" s="212"/>
      <c r="M581" s="213"/>
      <c r="N581" s="214"/>
      <c r="O581" s="214"/>
      <c r="P581" s="214"/>
      <c r="Q581" s="214"/>
      <c r="R581" s="214"/>
      <c r="S581" s="214"/>
      <c r="T581" s="215"/>
      <c r="AT581" s="216" t="s">
        <v>147</v>
      </c>
      <c r="AU581" s="216" t="s">
        <v>82</v>
      </c>
      <c r="AV581" s="14" t="s">
        <v>82</v>
      </c>
      <c r="AW581" s="14" t="s">
        <v>4</v>
      </c>
      <c r="AX581" s="14" t="s">
        <v>80</v>
      </c>
      <c r="AY581" s="216" t="s">
        <v>132</v>
      </c>
    </row>
    <row r="582" spans="1:65" s="2" customFormat="1" ht="24.2" customHeight="1">
      <c r="A582" s="38"/>
      <c r="B582" s="39"/>
      <c r="C582" s="177" t="s">
        <v>748</v>
      </c>
      <c r="D582" s="177" t="s">
        <v>137</v>
      </c>
      <c r="E582" s="178" t="s">
        <v>749</v>
      </c>
      <c r="F582" s="179" t="s">
        <v>750</v>
      </c>
      <c r="G582" s="180" t="s">
        <v>367</v>
      </c>
      <c r="H582" s="181">
        <v>1.7999999999999999E-2</v>
      </c>
      <c r="I582" s="182"/>
      <c r="J582" s="183">
        <f>ROUND(I582*H582,2)</f>
        <v>0</v>
      </c>
      <c r="K582" s="179" t="s">
        <v>141</v>
      </c>
      <c r="L582" s="43"/>
      <c r="M582" s="184" t="s">
        <v>19</v>
      </c>
      <c r="N582" s="185" t="s">
        <v>43</v>
      </c>
      <c r="O582" s="68"/>
      <c r="P582" s="186">
        <f>O582*H582</f>
        <v>0</v>
      </c>
      <c r="Q582" s="186">
        <v>0</v>
      </c>
      <c r="R582" s="186">
        <f>Q582*H582</f>
        <v>0</v>
      </c>
      <c r="S582" s="186">
        <v>0</v>
      </c>
      <c r="T582" s="187">
        <f>S582*H582</f>
        <v>0</v>
      </c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R582" s="188" t="s">
        <v>239</v>
      </c>
      <c r="AT582" s="188" t="s">
        <v>137</v>
      </c>
      <c r="AU582" s="188" t="s">
        <v>82</v>
      </c>
      <c r="AY582" s="21" t="s">
        <v>132</v>
      </c>
      <c r="BE582" s="189">
        <f>IF(N582="základní",J582,0)</f>
        <v>0</v>
      </c>
      <c r="BF582" s="189">
        <f>IF(N582="snížená",J582,0)</f>
        <v>0</v>
      </c>
      <c r="BG582" s="189">
        <f>IF(N582="zákl. přenesená",J582,0)</f>
        <v>0</v>
      </c>
      <c r="BH582" s="189">
        <f>IF(N582="sníž. přenesená",J582,0)</f>
        <v>0</v>
      </c>
      <c r="BI582" s="189">
        <f>IF(N582="nulová",J582,0)</f>
        <v>0</v>
      </c>
      <c r="BJ582" s="21" t="s">
        <v>80</v>
      </c>
      <c r="BK582" s="189">
        <f>ROUND(I582*H582,2)</f>
        <v>0</v>
      </c>
      <c r="BL582" s="21" t="s">
        <v>239</v>
      </c>
      <c r="BM582" s="188" t="s">
        <v>751</v>
      </c>
    </row>
    <row r="583" spans="1:65" s="2" customFormat="1" ht="11.25">
      <c r="A583" s="38"/>
      <c r="B583" s="39"/>
      <c r="C583" s="40"/>
      <c r="D583" s="190" t="s">
        <v>145</v>
      </c>
      <c r="E583" s="40"/>
      <c r="F583" s="191" t="s">
        <v>752</v>
      </c>
      <c r="G583" s="40"/>
      <c r="H583" s="40"/>
      <c r="I583" s="192"/>
      <c r="J583" s="40"/>
      <c r="K583" s="40"/>
      <c r="L583" s="43"/>
      <c r="M583" s="193"/>
      <c r="N583" s="194"/>
      <c r="O583" s="68"/>
      <c r="P583" s="68"/>
      <c r="Q583" s="68"/>
      <c r="R583" s="68"/>
      <c r="S583" s="68"/>
      <c r="T583" s="69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T583" s="21" t="s">
        <v>145</v>
      </c>
      <c r="AU583" s="21" t="s">
        <v>82</v>
      </c>
    </row>
    <row r="584" spans="1:65" s="12" customFormat="1" ht="22.9" customHeight="1">
      <c r="B584" s="161"/>
      <c r="C584" s="162"/>
      <c r="D584" s="163" t="s">
        <v>71</v>
      </c>
      <c r="E584" s="175" t="s">
        <v>753</v>
      </c>
      <c r="F584" s="175" t="s">
        <v>754</v>
      </c>
      <c r="G584" s="162"/>
      <c r="H584" s="162"/>
      <c r="I584" s="165"/>
      <c r="J584" s="176">
        <f>BK584</f>
        <v>0</v>
      </c>
      <c r="K584" s="162"/>
      <c r="L584" s="167"/>
      <c r="M584" s="168"/>
      <c r="N584" s="169"/>
      <c r="O584" s="169"/>
      <c r="P584" s="170">
        <f>SUM(P585:P591)</f>
        <v>0</v>
      </c>
      <c r="Q584" s="169"/>
      <c r="R584" s="170">
        <f>SUM(R585:R591)</f>
        <v>8.8999999999999996E-2</v>
      </c>
      <c r="S584" s="169"/>
      <c r="T584" s="171">
        <f>SUM(T585:T591)</f>
        <v>0</v>
      </c>
      <c r="AR584" s="172" t="s">
        <v>82</v>
      </c>
      <c r="AT584" s="173" t="s">
        <v>71</v>
      </c>
      <c r="AU584" s="173" t="s">
        <v>80</v>
      </c>
      <c r="AY584" s="172" t="s">
        <v>132</v>
      </c>
      <c r="BK584" s="174">
        <f>SUM(BK585:BK591)</f>
        <v>0</v>
      </c>
    </row>
    <row r="585" spans="1:65" s="2" customFormat="1" ht="16.5" customHeight="1">
      <c r="A585" s="38"/>
      <c r="B585" s="39"/>
      <c r="C585" s="177" t="s">
        <v>755</v>
      </c>
      <c r="D585" s="177" t="s">
        <v>137</v>
      </c>
      <c r="E585" s="178" t="s">
        <v>756</v>
      </c>
      <c r="F585" s="179" t="s">
        <v>757</v>
      </c>
      <c r="G585" s="180" t="s">
        <v>194</v>
      </c>
      <c r="H585" s="181">
        <v>10</v>
      </c>
      <c r="I585" s="182"/>
      <c r="J585" s="183">
        <f>ROUND(I585*H585,2)</f>
        <v>0</v>
      </c>
      <c r="K585" s="179" t="s">
        <v>141</v>
      </c>
      <c r="L585" s="43"/>
      <c r="M585" s="184" t="s">
        <v>19</v>
      </c>
      <c r="N585" s="185" t="s">
        <v>43</v>
      </c>
      <c r="O585" s="68"/>
      <c r="P585" s="186">
        <f>O585*H585</f>
        <v>0</v>
      </c>
      <c r="Q585" s="186">
        <v>0</v>
      </c>
      <c r="R585" s="186">
        <f>Q585*H585</f>
        <v>0</v>
      </c>
      <c r="S585" s="186">
        <v>0</v>
      </c>
      <c r="T585" s="187">
        <f>S585*H585</f>
        <v>0</v>
      </c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R585" s="188" t="s">
        <v>239</v>
      </c>
      <c r="AT585" s="188" t="s">
        <v>137</v>
      </c>
      <c r="AU585" s="188" t="s">
        <v>82</v>
      </c>
      <c r="AY585" s="21" t="s">
        <v>132</v>
      </c>
      <c r="BE585" s="189">
        <f>IF(N585="základní",J585,0)</f>
        <v>0</v>
      </c>
      <c r="BF585" s="189">
        <f>IF(N585="snížená",J585,0)</f>
        <v>0</v>
      </c>
      <c r="BG585" s="189">
        <f>IF(N585="zákl. přenesená",J585,0)</f>
        <v>0</v>
      </c>
      <c r="BH585" s="189">
        <f>IF(N585="sníž. přenesená",J585,0)</f>
        <v>0</v>
      </c>
      <c r="BI585" s="189">
        <f>IF(N585="nulová",J585,0)</f>
        <v>0</v>
      </c>
      <c r="BJ585" s="21" t="s">
        <v>80</v>
      </c>
      <c r="BK585" s="189">
        <f>ROUND(I585*H585,2)</f>
        <v>0</v>
      </c>
      <c r="BL585" s="21" t="s">
        <v>239</v>
      </c>
      <c r="BM585" s="188" t="s">
        <v>758</v>
      </c>
    </row>
    <row r="586" spans="1:65" s="2" customFormat="1" ht="11.25">
      <c r="A586" s="38"/>
      <c r="B586" s="39"/>
      <c r="C586" s="40"/>
      <c r="D586" s="190" t="s">
        <v>145</v>
      </c>
      <c r="E586" s="40"/>
      <c r="F586" s="191" t="s">
        <v>759</v>
      </c>
      <c r="G586" s="40"/>
      <c r="H586" s="40"/>
      <c r="I586" s="192"/>
      <c r="J586" s="40"/>
      <c r="K586" s="40"/>
      <c r="L586" s="43"/>
      <c r="M586" s="193"/>
      <c r="N586" s="194"/>
      <c r="O586" s="68"/>
      <c r="P586" s="68"/>
      <c r="Q586" s="68"/>
      <c r="R586" s="68"/>
      <c r="S586" s="68"/>
      <c r="T586" s="69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T586" s="21" t="s">
        <v>145</v>
      </c>
      <c r="AU586" s="21" t="s">
        <v>82</v>
      </c>
    </row>
    <row r="587" spans="1:65" s="14" customFormat="1" ht="11.25">
      <c r="B587" s="206"/>
      <c r="C587" s="207"/>
      <c r="D587" s="197" t="s">
        <v>147</v>
      </c>
      <c r="E587" s="208" t="s">
        <v>19</v>
      </c>
      <c r="F587" s="209" t="s">
        <v>760</v>
      </c>
      <c r="G587" s="207"/>
      <c r="H587" s="210">
        <v>10</v>
      </c>
      <c r="I587" s="211"/>
      <c r="J587" s="207"/>
      <c r="K587" s="207"/>
      <c r="L587" s="212"/>
      <c r="M587" s="213"/>
      <c r="N587" s="214"/>
      <c r="O587" s="214"/>
      <c r="P587" s="214"/>
      <c r="Q587" s="214"/>
      <c r="R587" s="214"/>
      <c r="S587" s="214"/>
      <c r="T587" s="215"/>
      <c r="AT587" s="216" t="s">
        <v>147</v>
      </c>
      <c r="AU587" s="216" t="s">
        <v>82</v>
      </c>
      <c r="AV587" s="14" t="s">
        <v>82</v>
      </c>
      <c r="AW587" s="14" t="s">
        <v>33</v>
      </c>
      <c r="AX587" s="14" t="s">
        <v>72</v>
      </c>
      <c r="AY587" s="216" t="s">
        <v>132</v>
      </c>
    </row>
    <row r="588" spans="1:65" s="15" customFormat="1" ht="11.25">
      <c r="B588" s="217"/>
      <c r="C588" s="218"/>
      <c r="D588" s="197" t="s">
        <v>147</v>
      </c>
      <c r="E588" s="219" t="s">
        <v>19</v>
      </c>
      <c r="F588" s="220" t="s">
        <v>150</v>
      </c>
      <c r="G588" s="218"/>
      <c r="H588" s="221">
        <v>10</v>
      </c>
      <c r="I588" s="222"/>
      <c r="J588" s="218"/>
      <c r="K588" s="218"/>
      <c r="L588" s="223"/>
      <c r="M588" s="224"/>
      <c r="N588" s="225"/>
      <c r="O588" s="225"/>
      <c r="P588" s="225"/>
      <c r="Q588" s="225"/>
      <c r="R588" s="225"/>
      <c r="S588" s="225"/>
      <c r="T588" s="226"/>
      <c r="AT588" s="227" t="s">
        <v>147</v>
      </c>
      <c r="AU588" s="227" t="s">
        <v>82</v>
      </c>
      <c r="AV588" s="15" t="s">
        <v>143</v>
      </c>
      <c r="AW588" s="15" t="s">
        <v>33</v>
      </c>
      <c r="AX588" s="15" t="s">
        <v>80</v>
      </c>
      <c r="AY588" s="227" t="s">
        <v>132</v>
      </c>
    </row>
    <row r="589" spans="1:65" s="2" customFormat="1" ht="16.5" customHeight="1">
      <c r="A589" s="38"/>
      <c r="B589" s="39"/>
      <c r="C589" s="228" t="s">
        <v>761</v>
      </c>
      <c r="D589" s="228" t="s">
        <v>151</v>
      </c>
      <c r="E589" s="229" t="s">
        <v>762</v>
      </c>
      <c r="F589" s="230" t="s">
        <v>763</v>
      </c>
      <c r="G589" s="231" t="s">
        <v>194</v>
      </c>
      <c r="H589" s="232">
        <v>10</v>
      </c>
      <c r="I589" s="233"/>
      <c r="J589" s="234">
        <f>ROUND(I589*H589,2)</f>
        <v>0</v>
      </c>
      <c r="K589" s="230" t="s">
        <v>141</v>
      </c>
      <c r="L589" s="235"/>
      <c r="M589" s="236" t="s">
        <v>19</v>
      </c>
      <c r="N589" s="237" t="s">
        <v>43</v>
      </c>
      <c r="O589" s="68"/>
      <c r="P589" s="186">
        <f>O589*H589</f>
        <v>0</v>
      </c>
      <c r="Q589" s="186">
        <v>8.8999999999999999E-3</v>
      </c>
      <c r="R589" s="186">
        <f>Q589*H589</f>
        <v>8.8999999999999996E-2</v>
      </c>
      <c r="S589" s="186">
        <v>0</v>
      </c>
      <c r="T589" s="187">
        <f>S589*H589</f>
        <v>0</v>
      </c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R589" s="188" t="s">
        <v>350</v>
      </c>
      <c r="AT589" s="188" t="s">
        <v>151</v>
      </c>
      <c r="AU589" s="188" t="s">
        <v>82</v>
      </c>
      <c r="AY589" s="21" t="s">
        <v>132</v>
      </c>
      <c r="BE589" s="189">
        <f>IF(N589="základní",J589,0)</f>
        <v>0</v>
      </c>
      <c r="BF589" s="189">
        <f>IF(N589="snížená",J589,0)</f>
        <v>0</v>
      </c>
      <c r="BG589" s="189">
        <f>IF(N589="zákl. přenesená",J589,0)</f>
        <v>0</v>
      </c>
      <c r="BH589" s="189">
        <f>IF(N589="sníž. přenesená",J589,0)</f>
        <v>0</v>
      </c>
      <c r="BI589" s="189">
        <f>IF(N589="nulová",J589,0)</f>
        <v>0</v>
      </c>
      <c r="BJ589" s="21" t="s">
        <v>80</v>
      </c>
      <c r="BK589" s="189">
        <f>ROUND(I589*H589,2)</f>
        <v>0</v>
      </c>
      <c r="BL589" s="21" t="s">
        <v>239</v>
      </c>
      <c r="BM589" s="188" t="s">
        <v>764</v>
      </c>
    </row>
    <row r="590" spans="1:65" s="2" customFormat="1" ht="24.2" customHeight="1">
      <c r="A590" s="38"/>
      <c r="B590" s="39"/>
      <c r="C590" s="177" t="s">
        <v>765</v>
      </c>
      <c r="D590" s="177" t="s">
        <v>137</v>
      </c>
      <c r="E590" s="178" t="s">
        <v>766</v>
      </c>
      <c r="F590" s="179" t="s">
        <v>767</v>
      </c>
      <c r="G590" s="180" t="s">
        <v>367</v>
      </c>
      <c r="H590" s="181">
        <v>8.8999999999999996E-2</v>
      </c>
      <c r="I590" s="182"/>
      <c r="J590" s="183">
        <f>ROUND(I590*H590,2)</f>
        <v>0</v>
      </c>
      <c r="K590" s="179" t="s">
        <v>141</v>
      </c>
      <c r="L590" s="43"/>
      <c r="M590" s="184" t="s">
        <v>19</v>
      </c>
      <c r="N590" s="185" t="s">
        <v>43</v>
      </c>
      <c r="O590" s="68"/>
      <c r="P590" s="186">
        <f>O590*H590</f>
        <v>0</v>
      </c>
      <c r="Q590" s="186">
        <v>0</v>
      </c>
      <c r="R590" s="186">
        <f>Q590*H590</f>
        <v>0</v>
      </c>
      <c r="S590" s="186">
        <v>0</v>
      </c>
      <c r="T590" s="187">
        <f>S590*H590</f>
        <v>0</v>
      </c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R590" s="188" t="s">
        <v>239</v>
      </c>
      <c r="AT590" s="188" t="s">
        <v>137</v>
      </c>
      <c r="AU590" s="188" t="s">
        <v>82</v>
      </c>
      <c r="AY590" s="21" t="s">
        <v>132</v>
      </c>
      <c r="BE590" s="189">
        <f>IF(N590="základní",J590,0)</f>
        <v>0</v>
      </c>
      <c r="BF590" s="189">
        <f>IF(N590="snížená",J590,0)</f>
        <v>0</v>
      </c>
      <c r="BG590" s="189">
        <f>IF(N590="zákl. přenesená",J590,0)</f>
        <v>0</v>
      </c>
      <c r="BH590" s="189">
        <f>IF(N590="sníž. přenesená",J590,0)</f>
        <v>0</v>
      </c>
      <c r="BI590" s="189">
        <f>IF(N590="nulová",J590,0)</f>
        <v>0</v>
      </c>
      <c r="BJ590" s="21" t="s">
        <v>80</v>
      </c>
      <c r="BK590" s="189">
        <f>ROUND(I590*H590,2)</f>
        <v>0</v>
      </c>
      <c r="BL590" s="21" t="s">
        <v>239</v>
      </c>
      <c r="BM590" s="188" t="s">
        <v>768</v>
      </c>
    </row>
    <row r="591" spans="1:65" s="2" customFormat="1" ht="11.25">
      <c r="A591" s="38"/>
      <c r="B591" s="39"/>
      <c r="C591" s="40"/>
      <c r="D591" s="190" t="s">
        <v>145</v>
      </c>
      <c r="E591" s="40"/>
      <c r="F591" s="191" t="s">
        <v>769</v>
      </c>
      <c r="G591" s="40"/>
      <c r="H591" s="40"/>
      <c r="I591" s="192"/>
      <c r="J591" s="40"/>
      <c r="K591" s="40"/>
      <c r="L591" s="43"/>
      <c r="M591" s="193"/>
      <c r="N591" s="194"/>
      <c r="O591" s="68"/>
      <c r="P591" s="68"/>
      <c r="Q591" s="68"/>
      <c r="R591" s="68"/>
      <c r="S591" s="68"/>
      <c r="T591" s="69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T591" s="21" t="s">
        <v>145</v>
      </c>
      <c r="AU591" s="21" t="s">
        <v>82</v>
      </c>
    </row>
    <row r="592" spans="1:65" s="12" customFormat="1" ht="22.9" customHeight="1">
      <c r="B592" s="161"/>
      <c r="C592" s="162"/>
      <c r="D592" s="163" t="s">
        <v>71</v>
      </c>
      <c r="E592" s="175" t="s">
        <v>770</v>
      </c>
      <c r="F592" s="175" t="s">
        <v>771</v>
      </c>
      <c r="G592" s="162"/>
      <c r="H592" s="162"/>
      <c r="I592" s="165"/>
      <c r="J592" s="176">
        <f>BK592</f>
        <v>0</v>
      </c>
      <c r="K592" s="162"/>
      <c r="L592" s="167"/>
      <c r="M592" s="168"/>
      <c r="N592" s="169"/>
      <c r="O592" s="169"/>
      <c r="P592" s="170">
        <f>SUM(P593:P599)</f>
        <v>0</v>
      </c>
      <c r="Q592" s="169"/>
      <c r="R592" s="170">
        <f>SUM(R593:R599)</f>
        <v>1.0584999999999999E-2</v>
      </c>
      <c r="S592" s="169"/>
      <c r="T592" s="171">
        <f>SUM(T593:T599)</f>
        <v>0</v>
      </c>
      <c r="AR592" s="172" t="s">
        <v>82</v>
      </c>
      <c r="AT592" s="173" t="s">
        <v>71</v>
      </c>
      <c r="AU592" s="173" t="s">
        <v>80</v>
      </c>
      <c r="AY592" s="172" t="s">
        <v>132</v>
      </c>
      <c r="BK592" s="174">
        <f>SUM(BK593:BK599)</f>
        <v>0</v>
      </c>
    </row>
    <row r="593" spans="1:65" s="2" customFormat="1" ht="16.5" customHeight="1">
      <c r="A593" s="38"/>
      <c r="B593" s="39"/>
      <c r="C593" s="177" t="s">
        <v>772</v>
      </c>
      <c r="D593" s="177" t="s">
        <v>137</v>
      </c>
      <c r="E593" s="178" t="s">
        <v>773</v>
      </c>
      <c r="F593" s="179" t="s">
        <v>774</v>
      </c>
      <c r="G593" s="180" t="s">
        <v>169</v>
      </c>
      <c r="H593" s="181">
        <v>3.65</v>
      </c>
      <c r="I593" s="182"/>
      <c r="J593" s="183">
        <f>ROUND(I593*H593,2)</f>
        <v>0</v>
      </c>
      <c r="K593" s="179" t="s">
        <v>141</v>
      </c>
      <c r="L593" s="43"/>
      <c r="M593" s="184" t="s">
        <v>19</v>
      </c>
      <c r="N593" s="185" t="s">
        <v>43</v>
      </c>
      <c r="O593" s="68"/>
      <c r="P593" s="186">
        <f>O593*H593</f>
        <v>0</v>
      </c>
      <c r="Q593" s="186">
        <v>0</v>
      </c>
      <c r="R593" s="186">
        <f>Q593*H593</f>
        <v>0</v>
      </c>
      <c r="S593" s="186">
        <v>0</v>
      </c>
      <c r="T593" s="187">
        <f>S593*H593</f>
        <v>0</v>
      </c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R593" s="188" t="s">
        <v>239</v>
      </c>
      <c r="AT593" s="188" t="s">
        <v>137</v>
      </c>
      <c r="AU593" s="188" t="s">
        <v>82</v>
      </c>
      <c r="AY593" s="21" t="s">
        <v>132</v>
      </c>
      <c r="BE593" s="189">
        <f>IF(N593="základní",J593,0)</f>
        <v>0</v>
      </c>
      <c r="BF593" s="189">
        <f>IF(N593="snížená",J593,0)</f>
        <v>0</v>
      </c>
      <c r="BG593" s="189">
        <f>IF(N593="zákl. přenesená",J593,0)</f>
        <v>0</v>
      </c>
      <c r="BH593" s="189">
        <f>IF(N593="sníž. přenesená",J593,0)</f>
        <v>0</v>
      </c>
      <c r="BI593" s="189">
        <f>IF(N593="nulová",J593,0)</f>
        <v>0</v>
      </c>
      <c r="BJ593" s="21" t="s">
        <v>80</v>
      </c>
      <c r="BK593" s="189">
        <f>ROUND(I593*H593,2)</f>
        <v>0</v>
      </c>
      <c r="BL593" s="21" t="s">
        <v>239</v>
      </c>
      <c r="BM593" s="188" t="s">
        <v>775</v>
      </c>
    </row>
    <row r="594" spans="1:65" s="2" customFormat="1" ht="11.25">
      <c r="A594" s="38"/>
      <c r="B594" s="39"/>
      <c r="C594" s="40"/>
      <c r="D594" s="190" t="s">
        <v>145</v>
      </c>
      <c r="E594" s="40"/>
      <c r="F594" s="191" t="s">
        <v>776</v>
      </c>
      <c r="G594" s="40"/>
      <c r="H594" s="40"/>
      <c r="I594" s="192"/>
      <c r="J594" s="40"/>
      <c r="K594" s="40"/>
      <c r="L594" s="43"/>
      <c r="M594" s="193"/>
      <c r="N594" s="194"/>
      <c r="O594" s="68"/>
      <c r="P594" s="68"/>
      <c r="Q594" s="68"/>
      <c r="R594" s="68"/>
      <c r="S594" s="68"/>
      <c r="T594" s="69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T594" s="21" t="s">
        <v>145</v>
      </c>
      <c r="AU594" s="21" t="s">
        <v>82</v>
      </c>
    </row>
    <row r="595" spans="1:65" s="14" customFormat="1" ht="11.25">
      <c r="B595" s="206"/>
      <c r="C595" s="207"/>
      <c r="D595" s="197" t="s">
        <v>147</v>
      </c>
      <c r="E595" s="208" t="s">
        <v>19</v>
      </c>
      <c r="F595" s="209" t="s">
        <v>777</v>
      </c>
      <c r="G595" s="207"/>
      <c r="H595" s="210">
        <v>3.65</v>
      </c>
      <c r="I595" s="211"/>
      <c r="J595" s="207"/>
      <c r="K595" s="207"/>
      <c r="L595" s="212"/>
      <c r="M595" s="213"/>
      <c r="N595" s="214"/>
      <c r="O595" s="214"/>
      <c r="P595" s="214"/>
      <c r="Q595" s="214"/>
      <c r="R595" s="214"/>
      <c r="S595" s="214"/>
      <c r="T595" s="215"/>
      <c r="AT595" s="216" t="s">
        <v>147</v>
      </c>
      <c r="AU595" s="216" t="s">
        <v>82</v>
      </c>
      <c r="AV595" s="14" t="s">
        <v>82</v>
      </c>
      <c r="AW595" s="14" t="s">
        <v>33</v>
      </c>
      <c r="AX595" s="14" t="s">
        <v>72</v>
      </c>
      <c r="AY595" s="216" t="s">
        <v>132</v>
      </c>
    </row>
    <row r="596" spans="1:65" s="15" customFormat="1" ht="11.25">
      <c r="B596" s="217"/>
      <c r="C596" s="218"/>
      <c r="D596" s="197" t="s">
        <v>147</v>
      </c>
      <c r="E596" s="219" t="s">
        <v>19</v>
      </c>
      <c r="F596" s="220" t="s">
        <v>150</v>
      </c>
      <c r="G596" s="218"/>
      <c r="H596" s="221">
        <v>3.65</v>
      </c>
      <c r="I596" s="222"/>
      <c r="J596" s="218"/>
      <c r="K596" s="218"/>
      <c r="L596" s="223"/>
      <c r="M596" s="224"/>
      <c r="N596" s="225"/>
      <c r="O596" s="225"/>
      <c r="P596" s="225"/>
      <c r="Q596" s="225"/>
      <c r="R596" s="225"/>
      <c r="S596" s="225"/>
      <c r="T596" s="226"/>
      <c r="AT596" s="227" t="s">
        <v>147</v>
      </c>
      <c r="AU596" s="227" t="s">
        <v>82</v>
      </c>
      <c r="AV596" s="15" t="s">
        <v>143</v>
      </c>
      <c r="AW596" s="15" t="s">
        <v>33</v>
      </c>
      <c r="AX596" s="15" t="s">
        <v>80</v>
      </c>
      <c r="AY596" s="227" t="s">
        <v>132</v>
      </c>
    </row>
    <row r="597" spans="1:65" s="2" customFormat="1" ht="16.5" customHeight="1">
      <c r="A597" s="38"/>
      <c r="B597" s="39"/>
      <c r="C597" s="228" t="s">
        <v>778</v>
      </c>
      <c r="D597" s="228" t="s">
        <v>151</v>
      </c>
      <c r="E597" s="229" t="s">
        <v>779</v>
      </c>
      <c r="F597" s="230" t="s">
        <v>780</v>
      </c>
      <c r="G597" s="231" t="s">
        <v>169</v>
      </c>
      <c r="H597" s="232">
        <v>3.65</v>
      </c>
      <c r="I597" s="233"/>
      <c r="J597" s="234">
        <f>ROUND(I597*H597,2)</f>
        <v>0</v>
      </c>
      <c r="K597" s="230" t="s">
        <v>141</v>
      </c>
      <c r="L597" s="235"/>
      <c r="M597" s="236" t="s">
        <v>19</v>
      </c>
      <c r="N597" s="237" t="s">
        <v>43</v>
      </c>
      <c r="O597" s="68"/>
      <c r="P597" s="186">
        <f>O597*H597</f>
        <v>0</v>
      </c>
      <c r="Q597" s="186">
        <v>2.8999999999999998E-3</v>
      </c>
      <c r="R597" s="186">
        <f>Q597*H597</f>
        <v>1.0584999999999999E-2</v>
      </c>
      <c r="S597" s="186">
        <v>0</v>
      </c>
      <c r="T597" s="187">
        <f>S597*H597</f>
        <v>0</v>
      </c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R597" s="188" t="s">
        <v>350</v>
      </c>
      <c r="AT597" s="188" t="s">
        <v>151</v>
      </c>
      <c r="AU597" s="188" t="s">
        <v>82</v>
      </c>
      <c r="AY597" s="21" t="s">
        <v>132</v>
      </c>
      <c r="BE597" s="189">
        <f>IF(N597="základní",J597,0)</f>
        <v>0</v>
      </c>
      <c r="BF597" s="189">
        <f>IF(N597="snížená",J597,0)</f>
        <v>0</v>
      </c>
      <c r="BG597" s="189">
        <f>IF(N597="zákl. přenesená",J597,0)</f>
        <v>0</v>
      </c>
      <c r="BH597" s="189">
        <f>IF(N597="sníž. přenesená",J597,0)</f>
        <v>0</v>
      </c>
      <c r="BI597" s="189">
        <f>IF(N597="nulová",J597,0)</f>
        <v>0</v>
      </c>
      <c r="BJ597" s="21" t="s">
        <v>80</v>
      </c>
      <c r="BK597" s="189">
        <f>ROUND(I597*H597,2)</f>
        <v>0</v>
      </c>
      <c r="BL597" s="21" t="s">
        <v>239</v>
      </c>
      <c r="BM597" s="188" t="s">
        <v>781</v>
      </c>
    </row>
    <row r="598" spans="1:65" s="2" customFormat="1" ht="24.2" customHeight="1">
      <c r="A598" s="38"/>
      <c r="B598" s="39"/>
      <c r="C598" s="177" t="s">
        <v>782</v>
      </c>
      <c r="D598" s="177" t="s">
        <v>137</v>
      </c>
      <c r="E598" s="178" t="s">
        <v>783</v>
      </c>
      <c r="F598" s="179" t="s">
        <v>784</v>
      </c>
      <c r="G598" s="180" t="s">
        <v>367</v>
      </c>
      <c r="H598" s="181">
        <v>1.0999999999999999E-2</v>
      </c>
      <c r="I598" s="182"/>
      <c r="J598" s="183">
        <f>ROUND(I598*H598,2)</f>
        <v>0</v>
      </c>
      <c r="K598" s="179" t="s">
        <v>141</v>
      </c>
      <c r="L598" s="43"/>
      <c r="M598" s="184" t="s">
        <v>19</v>
      </c>
      <c r="N598" s="185" t="s">
        <v>43</v>
      </c>
      <c r="O598" s="68"/>
      <c r="P598" s="186">
        <f>O598*H598</f>
        <v>0</v>
      </c>
      <c r="Q598" s="186">
        <v>0</v>
      </c>
      <c r="R598" s="186">
        <f>Q598*H598</f>
        <v>0</v>
      </c>
      <c r="S598" s="186">
        <v>0</v>
      </c>
      <c r="T598" s="187">
        <f>S598*H598</f>
        <v>0</v>
      </c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R598" s="188" t="s">
        <v>239</v>
      </c>
      <c r="AT598" s="188" t="s">
        <v>137</v>
      </c>
      <c r="AU598" s="188" t="s">
        <v>82</v>
      </c>
      <c r="AY598" s="21" t="s">
        <v>132</v>
      </c>
      <c r="BE598" s="189">
        <f>IF(N598="základní",J598,0)</f>
        <v>0</v>
      </c>
      <c r="BF598" s="189">
        <f>IF(N598="snížená",J598,0)</f>
        <v>0</v>
      </c>
      <c r="BG598" s="189">
        <f>IF(N598="zákl. přenesená",J598,0)</f>
        <v>0</v>
      </c>
      <c r="BH598" s="189">
        <f>IF(N598="sníž. přenesená",J598,0)</f>
        <v>0</v>
      </c>
      <c r="BI598" s="189">
        <f>IF(N598="nulová",J598,0)</f>
        <v>0</v>
      </c>
      <c r="BJ598" s="21" t="s">
        <v>80</v>
      </c>
      <c r="BK598" s="189">
        <f>ROUND(I598*H598,2)</f>
        <v>0</v>
      </c>
      <c r="BL598" s="21" t="s">
        <v>239</v>
      </c>
      <c r="BM598" s="188" t="s">
        <v>785</v>
      </c>
    </row>
    <row r="599" spans="1:65" s="2" customFormat="1" ht="11.25">
      <c r="A599" s="38"/>
      <c r="B599" s="39"/>
      <c r="C599" s="40"/>
      <c r="D599" s="190" t="s">
        <v>145</v>
      </c>
      <c r="E599" s="40"/>
      <c r="F599" s="191" t="s">
        <v>786</v>
      </c>
      <c r="G599" s="40"/>
      <c r="H599" s="40"/>
      <c r="I599" s="192"/>
      <c r="J599" s="40"/>
      <c r="K599" s="40"/>
      <c r="L599" s="43"/>
      <c r="M599" s="193"/>
      <c r="N599" s="194"/>
      <c r="O599" s="68"/>
      <c r="P599" s="68"/>
      <c r="Q599" s="68"/>
      <c r="R599" s="68"/>
      <c r="S599" s="68"/>
      <c r="T599" s="69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T599" s="21" t="s">
        <v>145</v>
      </c>
      <c r="AU599" s="21" t="s">
        <v>82</v>
      </c>
    </row>
    <row r="600" spans="1:65" s="12" customFormat="1" ht="22.9" customHeight="1">
      <c r="B600" s="161"/>
      <c r="C600" s="162"/>
      <c r="D600" s="163" t="s">
        <v>71</v>
      </c>
      <c r="E600" s="175" t="s">
        <v>787</v>
      </c>
      <c r="F600" s="175" t="s">
        <v>788</v>
      </c>
      <c r="G600" s="162"/>
      <c r="H600" s="162"/>
      <c r="I600" s="165"/>
      <c r="J600" s="176">
        <f>BK600</f>
        <v>0</v>
      </c>
      <c r="K600" s="162"/>
      <c r="L600" s="167"/>
      <c r="M600" s="168"/>
      <c r="N600" s="169"/>
      <c r="O600" s="169"/>
      <c r="P600" s="170">
        <f>SUM(P601:P616)</f>
        <v>0</v>
      </c>
      <c r="Q600" s="169"/>
      <c r="R600" s="170">
        <f>SUM(R601:R616)</f>
        <v>3.7169999999999998E-3</v>
      </c>
      <c r="S600" s="169"/>
      <c r="T600" s="171">
        <f>SUM(T601:T616)</f>
        <v>0</v>
      </c>
      <c r="AR600" s="172" t="s">
        <v>82</v>
      </c>
      <c r="AT600" s="173" t="s">
        <v>71</v>
      </c>
      <c r="AU600" s="173" t="s">
        <v>80</v>
      </c>
      <c r="AY600" s="172" t="s">
        <v>132</v>
      </c>
      <c r="BK600" s="174">
        <f>SUM(BK601:BK616)</f>
        <v>0</v>
      </c>
    </row>
    <row r="601" spans="1:65" s="2" customFormat="1" ht="21.75" customHeight="1">
      <c r="A601" s="38"/>
      <c r="B601" s="39"/>
      <c r="C601" s="177" t="s">
        <v>789</v>
      </c>
      <c r="D601" s="177" t="s">
        <v>137</v>
      </c>
      <c r="E601" s="178" t="s">
        <v>790</v>
      </c>
      <c r="F601" s="179" t="s">
        <v>791</v>
      </c>
      <c r="G601" s="180" t="s">
        <v>140</v>
      </c>
      <c r="H601" s="181">
        <v>6.3</v>
      </c>
      <c r="I601" s="182"/>
      <c r="J601" s="183">
        <f>ROUND(I601*H601,2)</f>
        <v>0</v>
      </c>
      <c r="K601" s="179" t="s">
        <v>141</v>
      </c>
      <c r="L601" s="43"/>
      <c r="M601" s="184" t="s">
        <v>19</v>
      </c>
      <c r="N601" s="185" t="s">
        <v>43</v>
      </c>
      <c r="O601" s="68"/>
      <c r="P601" s="186">
        <f>O601*H601</f>
        <v>0</v>
      </c>
      <c r="Q601" s="186">
        <v>6.9999999999999994E-5</v>
      </c>
      <c r="R601" s="186">
        <f>Q601*H601</f>
        <v>4.4099999999999993E-4</v>
      </c>
      <c r="S601" s="186">
        <v>0</v>
      </c>
      <c r="T601" s="187">
        <f>S601*H601</f>
        <v>0</v>
      </c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R601" s="188" t="s">
        <v>239</v>
      </c>
      <c r="AT601" s="188" t="s">
        <v>137</v>
      </c>
      <c r="AU601" s="188" t="s">
        <v>82</v>
      </c>
      <c r="AY601" s="21" t="s">
        <v>132</v>
      </c>
      <c r="BE601" s="189">
        <f>IF(N601="základní",J601,0)</f>
        <v>0</v>
      </c>
      <c r="BF601" s="189">
        <f>IF(N601="snížená",J601,0)</f>
        <v>0</v>
      </c>
      <c r="BG601" s="189">
        <f>IF(N601="zákl. přenesená",J601,0)</f>
        <v>0</v>
      </c>
      <c r="BH601" s="189">
        <f>IF(N601="sníž. přenesená",J601,0)</f>
        <v>0</v>
      </c>
      <c r="BI601" s="189">
        <f>IF(N601="nulová",J601,0)</f>
        <v>0</v>
      </c>
      <c r="BJ601" s="21" t="s">
        <v>80</v>
      </c>
      <c r="BK601" s="189">
        <f>ROUND(I601*H601,2)</f>
        <v>0</v>
      </c>
      <c r="BL601" s="21" t="s">
        <v>239</v>
      </c>
      <c r="BM601" s="188" t="s">
        <v>792</v>
      </c>
    </row>
    <row r="602" spans="1:65" s="2" customFormat="1" ht="11.25">
      <c r="A602" s="38"/>
      <c r="B602" s="39"/>
      <c r="C602" s="40"/>
      <c r="D602" s="190" t="s">
        <v>145</v>
      </c>
      <c r="E602" s="40"/>
      <c r="F602" s="191" t="s">
        <v>793</v>
      </c>
      <c r="G602" s="40"/>
      <c r="H602" s="40"/>
      <c r="I602" s="192"/>
      <c r="J602" s="40"/>
      <c r="K602" s="40"/>
      <c r="L602" s="43"/>
      <c r="M602" s="193"/>
      <c r="N602" s="194"/>
      <c r="O602" s="68"/>
      <c r="P602" s="68"/>
      <c r="Q602" s="68"/>
      <c r="R602" s="68"/>
      <c r="S602" s="68"/>
      <c r="T602" s="69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T602" s="21" t="s">
        <v>145</v>
      </c>
      <c r="AU602" s="21" t="s">
        <v>82</v>
      </c>
    </row>
    <row r="603" spans="1:65" s="14" customFormat="1" ht="11.25">
      <c r="B603" s="206"/>
      <c r="C603" s="207"/>
      <c r="D603" s="197" t="s">
        <v>147</v>
      </c>
      <c r="E603" s="208" t="s">
        <v>19</v>
      </c>
      <c r="F603" s="209" t="s">
        <v>794</v>
      </c>
      <c r="G603" s="207"/>
      <c r="H603" s="210">
        <v>3.3</v>
      </c>
      <c r="I603" s="211"/>
      <c r="J603" s="207"/>
      <c r="K603" s="207"/>
      <c r="L603" s="212"/>
      <c r="M603" s="213"/>
      <c r="N603" s="214"/>
      <c r="O603" s="214"/>
      <c r="P603" s="214"/>
      <c r="Q603" s="214"/>
      <c r="R603" s="214"/>
      <c r="S603" s="214"/>
      <c r="T603" s="215"/>
      <c r="AT603" s="216" t="s">
        <v>147</v>
      </c>
      <c r="AU603" s="216" t="s">
        <v>82</v>
      </c>
      <c r="AV603" s="14" t="s">
        <v>82</v>
      </c>
      <c r="AW603" s="14" t="s">
        <v>33</v>
      </c>
      <c r="AX603" s="14" t="s">
        <v>72</v>
      </c>
      <c r="AY603" s="216" t="s">
        <v>132</v>
      </c>
    </row>
    <row r="604" spans="1:65" s="14" customFormat="1" ht="11.25">
      <c r="B604" s="206"/>
      <c r="C604" s="207"/>
      <c r="D604" s="197" t="s">
        <v>147</v>
      </c>
      <c r="E604" s="208" t="s">
        <v>19</v>
      </c>
      <c r="F604" s="209" t="s">
        <v>795</v>
      </c>
      <c r="G604" s="207"/>
      <c r="H604" s="210">
        <v>3</v>
      </c>
      <c r="I604" s="211"/>
      <c r="J604" s="207"/>
      <c r="K604" s="207"/>
      <c r="L604" s="212"/>
      <c r="M604" s="213"/>
      <c r="N604" s="214"/>
      <c r="O604" s="214"/>
      <c r="P604" s="214"/>
      <c r="Q604" s="214"/>
      <c r="R604" s="214"/>
      <c r="S604" s="214"/>
      <c r="T604" s="215"/>
      <c r="AT604" s="216" t="s">
        <v>147</v>
      </c>
      <c r="AU604" s="216" t="s">
        <v>82</v>
      </c>
      <c r="AV604" s="14" t="s">
        <v>82</v>
      </c>
      <c r="AW604" s="14" t="s">
        <v>33</v>
      </c>
      <c r="AX604" s="14" t="s">
        <v>72</v>
      </c>
      <c r="AY604" s="216" t="s">
        <v>132</v>
      </c>
    </row>
    <row r="605" spans="1:65" s="15" customFormat="1" ht="11.25">
      <c r="B605" s="217"/>
      <c r="C605" s="218"/>
      <c r="D605" s="197" t="s">
        <v>147</v>
      </c>
      <c r="E605" s="219" t="s">
        <v>19</v>
      </c>
      <c r="F605" s="220" t="s">
        <v>150</v>
      </c>
      <c r="G605" s="218"/>
      <c r="H605" s="221">
        <v>6.3</v>
      </c>
      <c r="I605" s="222"/>
      <c r="J605" s="218"/>
      <c r="K605" s="218"/>
      <c r="L605" s="223"/>
      <c r="M605" s="224"/>
      <c r="N605" s="225"/>
      <c r="O605" s="225"/>
      <c r="P605" s="225"/>
      <c r="Q605" s="225"/>
      <c r="R605" s="225"/>
      <c r="S605" s="225"/>
      <c r="T605" s="226"/>
      <c r="AT605" s="227" t="s">
        <v>147</v>
      </c>
      <c r="AU605" s="227" t="s">
        <v>82</v>
      </c>
      <c r="AV605" s="15" t="s">
        <v>143</v>
      </c>
      <c r="AW605" s="15" t="s">
        <v>33</v>
      </c>
      <c r="AX605" s="15" t="s">
        <v>80</v>
      </c>
      <c r="AY605" s="227" t="s">
        <v>132</v>
      </c>
    </row>
    <row r="606" spans="1:65" s="2" customFormat="1" ht="16.5" customHeight="1">
      <c r="A606" s="38"/>
      <c r="B606" s="39"/>
      <c r="C606" s="177" t="s">
        <v>796</v>
      </c>
      <c r="D606" s="177" t="s">
        <v>137</v>
      </c>
      <c r="E606" s="178" t="s">
        <v>797</v>
      </c>
      <c r="F606" s="179" t="s">
        <v>798</v>
      </c>
      <c r="G606" s="180" t="s">
        <v>140</v>
      </c>
      <c r="H606" s="181">
        <v>6.3</v>
      </c>
      <c r="I606" s="182"/>
      <c r="J606" s="183">
        <f>ROUND(I606*H606,2)</f>
        <v>0</v>
      </c>
      <c r="K606" s="179" t="s">
        <v>141</v>
      </c>
      <c r="L606" s="43"/>
      <c r="M606" s="184" t="s">
        <v>19</v>
      </c>
      <c r="N606" s="185" t="s">
        <v>43</v>
      </c>
      <c r="O606" s="68"/>
      <c r="P606" s="186">
        <f>O606*H606</f>
        <v>0</v>
      </c>
      <c r="Q606" s="186">
        <v>1.1E-4</v>
      </c>
      <c r="R606" s="186">
        <f>Q606*H606</f>
        <v>6.9300000000000004E-4</v>
      </c>
      <c r="S606" s="186">
        <v>0</v>
      </c>
      <c r="T606" s="187">
        <f>S606*H606</f>
        <v>0</v>
      </c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R606" s="188" t="s">
        <v>239</v>
      </c>
      <c r="AT606" s="188" t="s">
        <v>137</v>
      </c>
      <c r="AU606" s="188" t="s">
        <v>82</v>
      </c>
      <c r="AY606" s="21" t="s">
        <v>132</v>
      </c>
      <c r="BE606" s="189">
        <f>IF(N606="základní",J606,0)</f>
        <v>0</v>
      </c>
      <c r="BF606" s="189">
        <f>IF(N606="snížená",J606,0)</f>
        <v>0</v>
      </c>
      <c r="BG606" s="189">
        <f>IF(N606="zákl. přenesená",J606,0)</f>
        <v>0</v>
      </c>
      <c r="BH606" s="189">
        <f>IF(N606="sníž. přenesená",J606,0)</f>
        <v>0</v>
      </c>
      <c r="BI606" s="189">
        <f>IF(N606="nulová",J606,0)</f>
        <v>0</v>
      </c>
      <c r="BJ606" s="21" t="s">
        <v>80</v>
      </c>
      <c r="BK606" s="189">
        <f>ROUND(I606*H606,2)</f>
        <v>0</v>
      </c>
      <c r="BL606" s="21" t="s">
        <v>239</v>
      </c>
      <c r="BM606" s="188" t="s">
        <v>799</v>
      </c>
    </row>
    <row r="607" spans="1:65" s="2" customFormat="1" ht="11.25">
      <c r="A607" s="38"/>
      <c r="B607" s="39"/>
      <c r="C607" s="40"/>
      <c r="D607" s="190" t="s">
        <v>145</v>
      </c>
      <c r="E607" s="40"/>
      <c r="F607" s="191" t="s">
        <v>800</v>
      </c>
      <c r="G607" s="40"/>
      <c r="H607" s="40"/>
      <c r="I607" s="192"/>
      <c r="J607" s="40"/>
      <c r="K607" s="40"/>
      <c r="L607" s="43"/>
      <c r="M607" s="193"/>
      <c r="N607" s="194"/>
      <c r="O607" s="68"/>
      <c r="P607" s="68"/>
      <c r="Q607" s="68"/>
      <c r="R607" s="68"/>
      <c r="S607" s="68"/>
      <c r="T607" s="69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T607" s="21" t="s">
        <v>145</v>
      </c>
      <c r="AU607" s="21" t="s">
        <v>82</v>
      </c>
    </row>
    <row r="608" spans="1:65" s="14" customFormat="1" ht="11.25">
      <c r="B608" s="206"/>
      <c r="C608" s="207"/>
      <c r="D608" s="197" t="s">
        <v>147</v>
      </c>
      <c r="E608" s="208" t="s">
        <v>19</v>
      </c>
      <c r="F608" s="209" t="s">
        <v>794</v>
      </c>
      <c r="G608" s="207"/>
      <c r="H608" s="210">
        <v>3.3</v>
      </c>
      <c r="I608" s="211"/>
      <c r="J608" s="207"/>
      <c r="K608" s="207"/>
      <c r="L608" s="212"/>
      <c r="M608" s="213"/>
      <c r="N608" s="214"/>
      <c r="O608" s="214"/>
      <c r="P608" s="214"/>
      <c r="Q608" s="214"/>
      <c r="R608" s="214"/>
      <c r="S608" s="214"/>
      <c r="T608" s="215"/>
      <c r="AT608" s="216" t="s">
        <v>147</v>
      </c>
      <c r="AU608" s="216" t="s">
        <v>82</v>
      </c>
      <c r="AV608" s="14" t="s">
        <v>82</v>
      </c>
      <c r="AW608" s="14" t="s">
        <v>33</v>
      </c>
      <c r="AX608" s="14" t="s">
        <v>72</v>
      </c>
      <c r="AY608" s="216" t="s">
        <v>132</v>
      </c>
    </row>
    <row r="609" spans="1:65" s="14" customFormat="1" ht="11.25">
      <c r="B609" s="206"/>
      <c r="C609" s="207"/>
      <c r="D609" s="197" t="s">
        <v>147</v>
      </c>
      <c r="E609" s="208" t="s">
        <v>19</v>
      </c>
      <c r="F609" s="209" t="s">
        <v>795</v>
      </c>
      <c r="G609" s="207"/>
      <c r="H609" s="210">
        <v>3</v>
      </c>
      <c r="I609" s="211"/>
      <c r="J609" s="207"/>
      <c r="K609" s="207"/>
      <c r="L609" s="212"/>
      <c r="M609" s="213"/>
      <c r="N609" s="214"/>
      <c r="O609" s="214"/>
      <c r="P609" s="214"/>
      <c r="Q609" s="214"/>
      <c r="R609" s="214"/>
      <c r="S609" s="214"/>
      <c r="T609" s="215"/>
      <c r="AT609" s="216" t="s">
        <v>147</v>
      </c>
      <c r="AU609" s="216" t="s">
        <v>82</v>
      </c>
      <c r="AV609" s="14" t="s">
        <v>82</v>
      </c>
      <c r="AW609" s="14" t="s">
        <v>33</v>
      </c>
      <c r="AX609" s="14" t="s">
        <v>72</v>
      </c>
      <c r="AY609" s="216" t="s">
        <v>132</v>
      </c>
    </row>
    <row r="610" spans="1:65" s="15" customFormat="1" ht="11.25">
      <c r="B610" s="217"/>
      <c r="C610" s="218"/>
      <c r="D610" s="197" t="s">
        <v>147</v>
      </c>
      <c r="E610" s="219" t="s">
        <v>19</v>
      </c>
      <c r="F610" s="220" t="s">
        <v>150</v>
      </c>
      <c r="G610" s="218"/>
      <c r="H610" s="221">
        <v>6.3</v>
      </c>
      <c r="I610" s="222"/>
      <c r="J610" s="218"/>
      <c r="K610" s="218"/>
      <c r="L610" s="223"/>
      <c r="M610" s="224"/>
      <c r="N610" s="225"/>
      <c r="O610" s="225"/>
      <c r="P610" s="225"/>
      <c r="Q610" s="225"/>
      <c r="R610" s="225"/>
      <c r="S610" s="225"/>
      <c r="T610" s="226"/>
      <c r="AT610" s="227" t="s">
        <v>147</v>
      </c>
      <c r="AU610" s="227" t="s">
        <v>82</v>
      </c>
      <c r="AV610" s="15" t="s">
        <v>143</v>
      </c>
      <c r="AW610" s="15" t="s">
        <v>33</v>
      </c>
      <c r="AX610" s="15" t="s">
        <v>80</v>
      </c>
      <c r="AY610" s="227" t="s">
        <v>132</v>
      </c>
    </row>
    <row r="611" spans="1:65" s="2" customFormat="1" ht="16.5" customHeight="1">
      <c r="A611" s="38"/>
      <c r="B611" s="39"/>
      <c r="C611" s="177" t="s">
        <v>801</v>
      </c>
      <c r="D611" s="177" t="s">
        <v>137</v>
      </c>
      <c r="E611" s="178" t="s">
        <v>802</v>
      </c>
      <c r="F611" s="179" t="s">
        <v>803</v>
      </c>
      <c r="G611" s="180" t="s">
        <v>140</v>
      </c>
      <c r="H611" s="181">
        <v>6.3</v>
      </c>
      <c r="I611" s="182"/>
      <c r="J611" s="183">
        <f>ROUND(I611*H611,2)</f>
        <v>0</v>
      </c>
      <c r="K611" s="179" t="s">
        <v>141</v>
      </c>
      <c r="L611" s="43"/>
      <c r="M611" s="184" t="s">
        <v>19</v>
      </c>
      <c r="N611" s="185" t="s">
        <v>43</v>
      </c>
      <c r="O611" s="68"/>
      <c r="P611" s="186">
        <f>O611*H611</f>
        <v>0</v>
      </c>
      <c r="Q611" s="186">
        <v>1.7000000000000001E-4</v>
      </c>
      <c r="R611" s="186">
        <f>Q611*H611</f>
        <v>1.0710000000000001E-3</v>
      </c>
      <c r="S611" s="186">
        <v>0</v>
      </c>
      <c r="T611" s="187">
        <f>S611*H611</f>
        <v>0</v>
      </c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R611" s="188" t="s">
        <v>239</v>
      </c>
      <c r="AT611" s="188" t="s">
        <v>137</v>
      </c>
      <c r="AU611" s="188" t="s">
        <v>82</v>
      </c>
      <c r="AY611" s="21" t="s">
        <v>132</v>
      </c>
      <c r="BE611" s="189">
        <f>IF(N611="základní",J611,0)</f>
        <v>0</v>
      </c>
      <c r="BF611" s="189">
        <f>IF(N611="snížená",J611,0)</f>
        <v>0</v>
      </c>
      <c r="BG611" s="189">
        <f>IF(N611="zákl. přenesená",J611,0)</f>
        <v>0</v>
      </c>
      <c r="BH611" s="189">
        <f>IF(N611="sníž. přenesená",J611,0)</f>
        <v>0</v>
      </c>
      <c r="BI611" s="189">
        <f>IF(N611="nulová",J611,0)</f>
        <v>0</v>
      </c>
      <c r="BJ611" s="21" t="s">
        <v>80</v>
      </c>
      <c r="BK611" s="189">
        <f>ROUND(I611*H611,2)</f>
        <v>0</v>
      </c>
      <c r="BL611" s="21" t="s">
        <v>239</v>
      </c>
      <c r="BM611" s="188" t="s">
        <v>804</v>
      </c>
    </row>
    <row r="612" spans="1:65" s="2" customFormat="1" ht="11.25">
      <c r="A612" s="38"/>
      <c r="B612" s="39"/>
      <c r="C612" s="40"/>
      <c r="D612" s="190" t="s">
        <v>145</v>
      </c>
      <c r="E612" s="40"/>
      <c r="F612" s="191" t="s">
        <v>805</v>
      </c>
      <c r="G612" s="40"/>
      <c r="H612" s="40"/>
      <c r="I612" s="192"/>
      <c r="J612" s="40"/>
      <c r="K612" s="40"/>
      <c r="L612" s="43"/>
      <c r="M612" s="193"/>
      <c r="N612" s="194"/>
      <c r="O612" s="68"/>
      <c r="P612" s="68"/>
      <c r="Q612" s="68"/>
      <c r="R612" s="68"/>
      <c r="S612" s="68"/>
      <c r="T612" s="69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T612" s="21" t="s">
        <v>145</v>
      </c>
      <c r="AU612" s="21" t="s">
        <v>82</v>
      </c>
    </row>
    <row r="613" spans="1:65" s="2" customFormat="1" ht="16.5" customHeight="1">
      <c r="A613" s="38"/>
      <c r="B613" s="39"/>
      <c r="C613" s="177" t="s">
        <v>806</v>
      </c>
      <c r="D613" s="177" t="s">
        <v>137</v>
      </c>
      <c r="E613" s="178" t="s">
        <v>807</v>
      </c>
      <c r="F613" s="179" t="s">
        <v>808</v>
      </c>
      <c r="G613" s="180" t="s">
        <v>140</v>
      </c>
      <c r="H613" s="181">
        <v>6.3</v>
      </c>
      <c r="I613" s="182"/>
      <c r="J613" s="183">
        <f>ROUND(I613*H613,2)</f>
        <v>0</v>
      </c>
      <c r="K613" s="179" t="s">
        <v>141</v>
      </c>
      <c r="L613" s="43"/>
      <c r="M613" s="184" t="s">
        <v>19</v>
      </c>
      <c r="N613" s="185" t="s">
        <v>43</v>
      </c>
      <c r="O613" s="68"/>
      <c r="P613" s="186">
        <f>O613*H613</f>
        <v>0</v>
      </c>
      <c r="Q613" s="186">
        <v>1.2E-4</v>
      </c>
      <c r="R613" s="186">
        <f>Q613*H613</f>
        <v>7.5599999999999994E-4</v>
      </c>
      <c r="S613" s="186">
        <v>0</v>
      </c>
      <c r="T613" s="187">
        <f>S613*H613</f>
        <v>0</v>
      </c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R613" s="188" t="s">
        <v>239</v>
      </c>
      <c r="AT613" s="188" t="s">
        <v>137</v>
      </c>
      <c r="AU613" s="188" t="s">
        <v>82</v>
      </c>
      <c r="AY613" s="21" t="s">
        <v>132</v>
      </c>
      <c r="BE613" s="189">
        <f>IF(N613="základní",J613,0)</f>
        <v>0</v>
      </c>
      <c r="BF613" s="189">
        <f>IF(N613="snížená",J613,0)</f>
        <v>0</v>
      </c>
      <c r="BG613" s="189">
        <f>IF(N613="zákl. přenesená",J613,0)</f>
        <v>0</v>
      </c>
      <c r="BH613" s="189">
        <f>IF(N613="sníž. přenesená",J613,0)</f>
        <v>0</v>
      </c>
      <c r="BI613" s="189">
        <f>IF(N613="nulová",J613,0)</f>
        <v>0</v>
      </c>
      <c r="BJ613" s="21" t="s">
        <v>80</v>
      </c>
      <c r="BK613" s="189">
        <f>ROUND(I613*H613,2)</f>
        <v>0</v>
      </c>
      <c r="BL613" s="21" t="s">
        <v>239</v>
      </c>
      <c r="BM613" s="188" t="s">
        <v>809</v>
      </c>
    </row>
    <row r="614" spans="1:65" s="2" customFormat="1" ht="11.25">
      <c r="A614" s="38"/>
      <c r="B614" s="39"/>
      <c r="C614" s="40"/>
      <c r="D614" s="190" t="s">
        <v>145</v>
      </c>
      <c r="E614" s="40"/>
      <c r="F614" s="191" t="s">
        <v>810</v>
      </c>
      <c r="G614" s="40"/>
      <c r="H614" s="40"/>
      <c r="I614" s="192"/>
      <c r="J614" s="40"/>
      <c r="K614" s="40"/>
      <c r="L614" s="43"/>
      <c r="M614" s="193"/>
      <c r="N614" s="194"/>
      <c r="O614" s="68"/>
      <c r="P614" s="68"/>
      <c r="Q614" s="68"/>
      <c r="R614" s="68"/>
      <c r="S614" s="68"/>
      <c r="T614" s="69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T614" s="21" t="s">
        <v>145</v>
      </c>
      <c r="AU614" s="21" t="s">
        <v>82</v>
      </c>
    </row>
    <row r="615" spans="1:65" s="2" customFormat="1" ht="16.5" customHeight="1">
      <c r="A615" s="38"/>
      <c r="B615" s="39"/>
      <c r="C615" s="177" t="s">
        <v>811</v>
      </c>
      <c r="D615" s="177" t="s">
        <v>137</v>
      </c>
      <c r="E615" s="178" t="s">
        <v>812</v>
      </c>
      <c r="F615" s="179" t="s">
        <v>813</v>
      </c>
      <c r="G615" s="180" t="s">
        <v>140</v>
      </c>
      <c r="H615" s="181">
        <v>6.3</v>
      </c>
      <c r="I615" s="182"/>
      <c r="J615" s="183">
        <f>ROUND(I615*H615,2)</f>
        <v>0</v>
      </c>
      <c r="K615" s="179" t="s">
        <v>141</v>
      </c>
      <c r="L615" s="43"/>
      <c r="M615" s="184" t="s">
        <v>19</v>
      </c>
      <c r="N615" s="185" t="s">
        <v>43</v>
      </c>
      <c r="O615" s="68"/>
      <c r="P615" s="186">
        <f>O615*H615</f>
        <v>0</v>
      </c>
      <c r="Q615" s="186">
        <v>1.2E-4</v>
      </c>
      <c r="R615" s="186">
        <f>Q615*H615</f>
        <v>7.5599999999999994E-4</v>
      </c>
      <c r="S615" s="186">
        <v>0</v>
      </c>
      <c r="T615" s="187">
        <f>S615*H615</f>
        <v>0</v>
      </c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R615" s="188" t="s">
        <v>239</v>
      </c>
      <c r="AT615" s="188" t="s">
        <v>137</v>
      </c>
      <c r="AU615" s="188" t="s">
        <v>82</v>
      </c>
      <c r="AY615" s="21" t="s">
        <v>132</v>
      </c>
      <c r="BE615" s="189">
        <f>IF(N615="základní",J615,0)</f>
        <v>0</v>
      </c>
      <c r="BF615" s="189">
        <f>IF(N615="snížená",J615,0)</f>
        <v>0</v>
      </c>
      <c r="BG615" s="189">
        <f>IF(N615="zákl. přenesená",J615,0)</f>
        <v>0</v>
      </c>
      <c r="BH615" s="189">
        <f>IF(N615="sníž. přenesená",J615,0)</f>
        <v>0</v>
      </c>
      <c r="BI615" s="189">
        <f>IF(N615="nulová",J615,0)</f>
        <v>0</v>
      </c>
      <c r="BJ615" s="21" t="s">
        <v>80</v>
      </c>
      <c r="BK615" s="189">
        <f>ROUND(I615*H615,2)</f>
        <v>0</v>
      </c>
      <c r="BL615" s="21" t="s">
        <v>239</v>
      </c>
      <c r="BM615" s="188" t="s">
        <v>814</v>
      </c>
    </row>
    <row r="616" spans="1:65" s="2" customFormat="1" ht="11.25">
      <c r="A616" s="38"/>
      <c r="B616" s="39"/>
      <c r="C616" s="40"/>
      <c r="D616" s="190" t="s">
        <v>145</v>
      </c>
      <c r="E616" s="40"/>
      <c r="F616" s="191" t="s">
        <v>815</v>
      </c>
      <c r="G616" s="40"/>
      <c r="H616" s="40"/>
      <c r="I616" s="192"/>
      <c r="J616" s="40"/>
      <c r="K616" s="40"/>
      <c r="L616" s="43"/>
      <c r="M616" s="249"/>
      <c r="N616" s="250"/>
      <c r="O616" s="251"/>
      <c r="P616" s="251"/>
      <c r="Q616" s="251"/>
      <c r="R616" s="251"/>
      <c r="S616" s="251"/>
      <c r="T616" s="252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T616" s="21" t="s">
        <v>145</v>
      </c>
      <c r="AU616" s="21" t="s">
        <v>82</v>
      </c>
    </row>
    <row r="617" spans="1:65" s="2" customFormat="1" ht="6.95" customHeight="1">
      <c r="A617" s="38"/>
      <c r="B617" s="51"/>
      <c r="C617" s="52"/>
      <c r="D617" s="52"/>
      <c r="E617" s="52"/>
      <c r="F617" s="52"/>
      <c r="G617" s="52"/>
      <c r="H617" s="52"/>
      <c r="I617" s="52"/>
      <c r="J617" s="52"/>
      <c r="K617" s="52"/>
      <c r="L617" s="43"/>
      <c r="M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</row>
  </sheetData>
  <sheetProtection algorithmName="SHA-512" hashValue="3s7HGeRkMBuHJnkl6Xhn7ME01tr1p4KIP5t7G/xNGPytV+dkFUK7lTOQrrVGSq4NvtCSIfgqQgC2s66vPKVKWg==" saltValue="KO2UVMhQToFMseKxx5uKNxscZMDYQFbbQJcIUcXVgbT+KJLfLbbdgR2c03ng64sEecRNI1s7qAY7J/RB3xLhrw==" spinCount="100000" sheet="1" objects="1" scenarios="1" formatColumns="0" formatRows="0" autoFilter="0"/>
  <autoFilter ref="C96:K616"/>
  <mergeCells count="9">
    <mergeCell ref="E50:H50"/>
    <mergeCell ref="E87:H87"/>
    <mergeCell ref="E89:H89"/>
    <mergeCell ref="L2:V2"/>
    <mergeCell ref="E7:H7"/>
    <mergeCell ref="E9:H9"/>
    <mergeCell ref="E18:H18"/>
    <mergeCell ref="E27:H27"/>
    <mergeCell ref="E48:H48"/>
  </mergeCells>
  <hyperlinks>
    <hyperlink ref="F102" r:id="rId1"/>
    <hyperlink ref="F109" r:id="rId2"/>
    <hyperlink ref="F113" r:id="rId3"/>
    <hyperlink ref="F115" r:id="rId4"/>
    <hyperlink ref="F126" r:id="rId5"/>
    <hyperlink ref="F131" r:id="rId6"/>
    <hyperlink ref="F136" r:id="rId7"/>
    <hyperlink ref="F141" r:id="rId8"/>
    <hyperlink ref="F146" r:id="rId9"/>
    <hyperlink ref="F157" r:id="rId10"/>
    <hyperlink ref="F161" r:id="rId11"/>
    <hyperlink ref="F165" r:id="rId12"/>
    <hyperlink ref="F172" r:id="rId13"/>
    <hyperlink ref="F177" r:id="rId14"/>
    <hyperlink ref="F193" r:id="rId15"/>
    <hyperlink ref="F203" r:id="rId16"/>
    <hyperlink ref="F220" r:id="rId17"/>
    <hyperlink ref="F227" r:id="rId18"/>
    <hyperlink ref="F242" r:id="rId19"/>
    <hyperlink ref="F244" r:id="rId20"/>
    <hyperlink ref="F271" r:id="rId21"/>
    <hyperlink ref="F275" r:id="rId22"/>
    <hyperlink ref="F277" r:id="rId23"/>
    <hyperlink ref="F279" r:id="rId24"/>
    <hyperlink ref="F283" r:id="rId25"/>
    <hyperlink ref="F288" r:id="rId26"/>
    <hyperlink ref="F290" r:id="rId27"/>
    <hyperlink ref="F292" r:id="rId28"/>
    <hyperlink ref="F295" r:id="rId29"/>
    <hyperlink ref="F301" r:id="rId30"/>
    <hyperlink ref="F306" r:id="rId31"/>
    <hyperlink ref="F316" r:id="rId32"/>
    <hyperlink ref="F324" r:id="rId33"/>
    <hyperlink ref="F332" r:id="rId34"/>
    <hyperlink ref="F345" r:id="rId35"/>
    <hyperlink ref="F352" r:id="rId36"/>
    <hyperlink ref="F358" r:id="rId37"/>
    <hyperlink ref="F365" r:id="rId38"/>
    <hyperlink ref="F374" r:id="rId39"/>
    <hyperlink ref="F382" r:id="rId40"/>
    <hyperlink ref="F386" r:id="rId41"/>
    <hyperlink ref="F390" r:id="rId42"/>
    <hyperlink ref="F400" r:id="rId43"/>
    <hyperlink ref="F407" r:id="rId44"/>
    <hyperlink ref="F415" r:id="rId45"/>
    <hyperlink ref="F423" r:id="rId46"/>
    <hyperlink ref="F436" r:id="rId47"/>
    <hyperlink ref="F439" r:id="rId48"/>
    <hyperlink ref="F441" r:id="rId49"/>
    <hyperlink ref="F445" r:id="rId50"/>
    <hyperlink ref="F448" r:id="rId51"/>
    <hyperlink ref="F453" r:id="rId52"/>
    <hyperlink ref="F457" r:id="rId53"/>
    <hyperlink ref="F463" r:id="rId54"/>
    <hyperlink ref="F469" r:id="rId55"/>
    <hyperlink ref="F475" r:id="rId56"/>
    <hyperlink ref="F483" r:id="rId57"/>
    <hyperlink ref="F489" r:id="rId58"/>
    <hyperlink ref="F496" r:id="rId59"/>
    <hyperlink ref="F501" r:id="rId60"/>
    <hyperlink ref="F506" r:id="rId61"/>
    <hyperlink ref="F511" r:id="rId62"/>
    <hyperlink ref="F518" r:id="rId63"/>
    <hyperlink ref="F525" r:id="rId64"/>
    <hyperlink ref="F533" r:id="rId65"/>
    <hyperlink ref="F541" r:id="rId66"/>
    <hyperlink ref="F553" r:id="rId67"/>
    <hyperlink ref="F556" r:id="rId68"/>
    <hyperlink ref="F561" r:id="rId69"/>
    <hyperlink ref="F565" r:id="rId70"/>
    <hyperlink ref="F568" r:id="rId71"/>
    <hyperlink ref="F575" r:id="rId72"/>
    <hyperlink ref="F579" r:id="rId73"/>
    <hyperlink ref="F583" r:id="rId74"/>
    <hyperlink ref="F586" r:id="rId75"/>
    <hyperlink ref="F591" r:id="rId76"/>
    <hyperlink ref="F594" r:id="rId77"/>
    <hyperlink ref="F599" r:id="rId78"/>
    <hyperlink ref="F602" r:id="rId79"/>
    <hyperlink ref="F607" r:id="rId80"/>
    <hyperlink ref="F612" r:id="rId81"/>
    <hyperlink ref="F614" r:id="rId82"/>
    <hyperlink ref="F616" r:id="rId83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85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24"/>
      <c r="AT3" s="21" t="s">
        <v>82</v>
      </c>
    </row>
    <row r="4" spans="1:46" s="1" customFormat="1" ht="24.95" customHeight="1">
      <c r="B4" s="24"/>
      <c r="D4" s="107" t="s">
        <v>92</v>
      </c>
      <c r="L4" s="24"/>
      <c r="M4" s="108" t="s">
        <v>10</v>
      </c>
      <c r="AT4" s="21" t="s">
        <v>4</v>
      </c>
    </row>
    <row r="5" spans="1:46" s="1" customFormat="1" ht="6.95" customHeight="1">
      <c r="B5" s="24"/>
      <c r="L5" s="24"/>
    </row>
    <row r="6" spans="1:46" s="1" customFormat="1" ht="12" customHeight="1">
      <c r="B6" s="24"/>
      <c r="D6" s="109" t="s">
        <v>16</v>
      </c>
      <c r="L6" s="24"/>
    </row>
    <row r="7" spans="1:46" s="1" customFormat="1" ht="16.5" customHeight="1">
      <c r="B7" s="24"/>
      <c r="E7" s="397" t="str">
        <f>'Rekapitulace stavby'!K6</f>
        <v>ICSS, DPS Lesnov, Pod Rozhlednou 1, Jihlava - oprava ploché střechy ubytovacího pavilonu A</v>
      </c>
      <c r="F7" s="398"/>
      <c r="G7" s="398"/>
      <c r="H7" s="398"/>
      <c r="L7" s="24"/>
    </row>
    <row r="8" spans="1:46" s="2" customFormat="1" ht="12" customHeight="1">
      <c r="A8" s="38"/>
      <c r="B8" s="43"/>
      <c r="C8" s="38"/>
      <c r="D8" s="109" t="s">
        <v>93</v>
      </c>
      <c r="E8" s="38"/>
      <c r="F8" s="38"/>
      <c r="G8" s="38"/>
      <c r="H8" s="38"/>
      <c r="I8" s="38"/>
      <c r="J8" s="38"/>
      <c r="K8" s="38"/>
      <c r="L8" s="11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46" s="2" customFormat="1" ht="16.5" customHeight="1">
      <c r="A9" s="38"/>
      <c r="B9" s="43"/>
      <c r="C9" s="38"/>
      <c r="D9" s="38"/>
      <c r="E9" s="399" t="s">
        <v>816</v>
      </c>
      <c r="F9" s="400"/>
      <c r="G9" s="400"/>
      <c r="H9" s="400"/>
      <c r="I9" s="38"/>
      <c r="J9" s="38"/>
      <c r="K9" s="38"/>
      <c r="L9" s="11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1.25">
      <c r="A10" s="38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11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2" customHeight="1">
      <c r="A11" s="38"/>
      <c r="B11" s="43"/>
      <c r="C11" s="38"/>
      <c r="D11" s="109" t="s">
        <v>18</v>
      </c>
      <c r="E11" s="38"/>
      <c r="F11" s="111" t="s">
        <v>19</v>
      </c>
      <c r="G11" s="38"/>
      <c r="H11" s="38"/>
      <c r="I11" s="109" t="s">
        <v>20</v>
      </c>
      <c r="J11" s="111" t="s">
        <v>19</v>
      </c>
      <c r="K11" s="38"/>
      <c r="L11" s="11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2" customHeight="1">
      <c r="A12" s="38"/>
      <c r="B12" s="43"/>
      <c r="C12" s="38"/>
      <c r="D12" s="109" t="s">
        <v>21</v>
      </c>
      <c r="E12" s="38"/>
      <c r="F12" s="111" t="s">
        <v>22</v>
      </c>
      <c r="G12" s="38"/>
      <c r="H12" s="38"/>
      <c r="I12" s="109" t="s">
        <v>23</v>
      </c>
      <c r="J12" s="112" t="str">
        <f>'Rekapitulace stavby'!AN8</f>
        <v>7. 2. 2025</v>
      </c>
      <c r="K12" s="38"/>
      <c r="L12" s="11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0.9" customHeight="1">
      <c r="A13" s="38"/>
      <c r="B13" s="43"/>
      <c r="C13" s="38"/>
      <c r="D13" s="38"/>
      <c r="E13" s="38"/>
      <c r="F13" s="38"/>
      <c r="G13" s="38"/>
      <c r="H13" s="38"/>
      <c r="I13" s="38"/>
      <c r="J13" s="38"/>
      <c r="K13" s="38"/>
      <c r="L13" s="11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09" t="s">
        <v>25</v>
      </c>
      <c r="E14" s="38"/>
      <c r="F14" s="38"/>
      <c r="G14" s="38"/>
      <c r="H14" s="38"/>
      <c r="I14" s="109" t="s">
        <v>26</v>
      </c>
      <c r="J14" s="111" t="s">
        <v>19</v>
      </c>
      <c r="K14" s="38"/>
      <c r="L14" s="11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8" customHeight="1">
      <c r="A15" s="38"/>
      <c r="B15" s="43"/>
      <c r="C15" s="38"/>
      <c r="D15" s="38"/>
      <c r="E15" s="111" t="s">
        <v>27</v>
      </c>
      <c r="F15" s="38"/>
      <c r="G15" s="38"/>
      <c r="H15" s="38"/>
      <c r="I15" s="109" t="s">
        <v>28</v>
      </c>
      <c r="J15" s="111" t="s">
        <v>19</v>
      </c>
      <c r="K15" s="38"/>
      <c r="L15" s="11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6.95" customHeight="1">
      <c r="A16" s="38"/>
      <c r="B16" s="43"/>
      <c r="C16" s="38"/>
      <c r="D16" s="38"/>
      <c r="E16" s="38"/>
      <c r="F16" s="38"/>
      <c r="G16" s="38"/>
      <c r="H16" s="38"/>
      <c r="I16" s="38"/>
      <c r="J16" s="38"/>
      <c r="K16" s="38"/>
      <c r="L16" s="11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2" customHeight="1">
      <c r="A17" s="38"/>
      <c r="B17" s="43"/>
      <c r="C17" s="38"/>
      <c r="D17" s="109" t="s">
        <v>29</v>
      </c>
      <c r="E17" s="38"/>
      <c r="F17" s="38"/>
      <c r="G17" s="38"/>
      <c r="H17" s="38"/>
      <c r="I17" s="109" t="s">
        <v>26</v>
      </c>
      <c r="J17" s="34" t="str">
        <f>'Rekapitulace stavby'!AN13</f>
        <v>Vyplň údaj</v>
      </c>
      <c r="K17" s="38"/>
      <c r="L17" s="11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18" customHeight="1">
      <c r="A18" s="38"/>
      <c r="B18" s="43"/>
      <c r="C18" s="38"/>
      <c r="D18" s="38"/>
      <c r="E18" s="401" t="str">
        <f>'Rekapitulace stavby'!E14</f>
        <v>Vyplň údaj</v>
      </c>
      <c r="F18" s="402"/>
      <c r="G18" s="402"/>
      <c r="H18" s="402"/>
      <c r="I18" s="109" t="s">
        <v>28</v>
      </c>
      <c r="J18" s="34" t="str">
        <f>'Rekapitulace stavby'!AN14</f>
        <v>Vyplň údaj</v>
      </c>
      <c r="K18" s="38"/>
      <c r="L18" s="11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6.95" customHeight="1">
      <c r="A19" s="38"/>
      <c r="B19" s="43"/>
      <c r="C19" s="38"/>
      <c r="D19" s="38"/>
      <c r="E19" s="38"/>
      <c r="F19" s="38"/>
      <c r="G19" s="38"/>
      <c r="H19" s="38"/>
      <c r="I19" s="38"/>
      <c r="J19" s="38"/>
      <c r="K19" s="38"/>
      <c r="L19" s="11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2" customHeight="1">
      <c r="A20" s="38"/>
      <c r="B20" s="43"/>
      <c r="C20" s="38"/>
      <c r="D20" s="109" t="s">
        <v>31</v>
      </c>
      <c r="E20" s="38"/>
      <c r="F20" s="38"/>
      <c r="G20" s="38"/>
      <c r="H20" s="38"/>
      <c r="I20" s="109" t="s">
        <v>26</v>
      </c>
      <c r="J20" s="111" t="s">
        <v>19</v>
      </c>
      <c r="K20" s="38"/>
      <c r="L20" s="11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18" customHeight="1">
      <c r="A21" s="38"/>
      <c r="B21" s="43"/>
      <c r="C21" s="38"/>
      <c r="D21" s="38"/>
      <c r="E21" s="111" t="s">
        <v>32</v>
      </c>
      <c r="F21" s="38"/>
      <c r="G21" s="38"/>
      <c r="H21" s="38"/>
      <c r="I21" s="109" t="s">
        <v>28</v>
      </c>
      <c r="J21" s="111" t="s">
        <v>19</v>
      </c>
      <c r="K21" s="38"/>
      <c r="L21" s="11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6.95" customHeight="1">
      <c r="A22" s="38"/>
      <c r="B22" s="43"/>
      <c r="C22" s="38"/>
      <c r="D22" s="38"/>
      <c r="E22" s="38"/>
      <c r="F22" s="38"/>
      <c r="G22" s="38"/>
      <c r="H22" s="38"/>
      <c r="I22" s="38"/>
      <c r="J22" s="38"/>
      <c r="K22" s="38"/>
      <c r="L22" s="11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2" customHeight="1">
      <c r="A23" s="38"/>
      <c r="B23" s="43"/>
      <c r="C23" s="38"/>
      <c r="D23" s="109" t="s">
        <v>34</v>
      </c>
      <c r="E23" s="38"/>
      <c r="F23" s="38"/>
      <c r="G23" s="38"/>
      <c r="H23" s="38"/>
      <c r="I23" s="109" t="s">
        <v>26</v>
      </c>
      <c r="J23" s="111" t="s">
        <v>19</v>
      </c>
      <c r="K23" s="38"/>
      <c r="L23" s="11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18" customHeight="1">
      <c r="A24" s="38"/>
      <c r="B24" s="43"/>
      <c r="C24" s="38"/>
      <c r="D24" s="38"/>
      <c r="E24" s="111" t="s">
        <v>817</v>
      </c>
      <c r="F24" s="38"/>
      <c r="G24" s="38"/>
      <c r="H24" s="38"/>
      <c r="I24" s="109" t="s">
        <v>28</v>
      </c>
      <c r="J24" s="111" t="s">
        <v>19</v>
      </c>
      <c r="K24" s="38"/>
      <c r="L24" s="11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6.95" customHeight="1">
      <c r="A25" s="38"/>
      <c r="B25" s="43"/>
      <c r="C25" s="38"/>
      <c r="D25" s="38"/>
      <c r="E25" s="38"/>
      <c r="F25" s="38"/>
      <c r="G25" s="38"/>
      <c r="H25" s="38"/>
      <c r="I25" s="38"/>
      <c r="J25" s="38"/>
      <c r="K25" s="38"/>
      <c r="L25" s="11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2" customHeight="1">
      <c r="A26" s="38"/>
      <c r="B26" s="43"/>
      <c r="C26" s="38"/>
      <c r="D26" s="109" t="s">
        <v>36</v>
      </c>
      <c r="E26" s="38"/>
      <c r="F26" s="38"/>
      <c r="G26" s="38"/>
      <c r="H26" s="38"/>
      <c r="I26" s="38"/>
      <c r="J26" s="38"/>
      <c r="K26" s="38"/>
      <c r="L26" s="11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8" customFormat="1" ht="23.25" customHeight="1">
      <c r="A27" s="113"/>
      <c r="B27" s="114"/>
      <c r="C27" s="113"/>
      <c r="D27" s="113"/>
      <c r="E27" s="403" t="s">
        <v>818</v>
      </c>
      <c r="F27" s="403"/>
      <c r="G27" s="403"/>
      <c r="H27" s="403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8"/>
      <c r="B28" s="43"/>
      <c r="C28" s="38"/>
      <c r="D28" s="38"/>
      <c r="E28" s="38"/>
      <c r="F28" s="38"/>
      <c r="G28" s="38"/>
      <c r="H28" s="38"/>
      <c r="I28" s="38"/>
      <c r="J28" s="38"/>
      <c r="K28" s="38"/>
      <c r="L28" s="11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2" customFormat="1" ht="6.95" customHeight="1">
      <c r="A29" s="38"/>
      <c r="B29" s="43"/>
      <c r="C29" s="38"/>
      <c r="D29" s="116"/>
      <c r="E29" s="116"/>
      <c r="F29" s="116"/>
      <c r="G29" s="116"/>
      <c r="H29" s="116"/>
      <c r="I29" s="116"/>
      <c r="J29" s="116"/>
      <c r="K29" s="116"/>
      <c r="L29" s="11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pans="1:31" s="2" customFormat="1" ht="25.35" customHeight="1">
      <c r="A30" s="38"/>
      <c r="B30" s="43"/>
      <c r="C30" s="38"/>
      <c r="D30" s="117" t="s">
        <v>38</v>
      </c>
      <c r="E30" s="38"/>
      <c r="F30" s="38"/>
      <c r="G30" s="38"/>
      <c r="H30" s="38"/>
      <c r="I30" s="38"/>
      <c r="J30" s="118">
        <f>ROUND(J111, 2)</f>
        <v>0</v>
      </c>
      <c r="K30" s="38"/>
      <c r="L30" s="11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5" customHeight="1">
      <c r="A31" s="38"/>
      <c r="B31" s="43"/>
      <c r="C31" s="38"/>
      <c r="D31" s="116"/>
      <c r="E31" s="116"/>
      <c r="F31" s="116"/>
      <c r="G31" s="116"/>
      <c r="H31" s="116"/>
      <c r="I31" s="116"/>
      <c r="J31" s="116"/>
      <c r="K31" s="116"/>
      <c r="L31" s="11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14.45" customHeight="1">
      <c r="A32" s="38"/>
      <c r="B32" s="43"/>
      <c r="C32" s="38"/>
      <c r="D32" s="38"/>
      <c r="E32" s="38"/>
      <c r="F32" s="119" t="s">
        <v>40</v>
      </c>
      <c r="G32" s="38"/>
      <c r="H32" s="38"/>
      <c r="I32" s="119" t="s">
        <v>39</v>
      </c>
      <c r="J32" s="119" t="s">
        <v>41</v>
      </c>
      <c r="K32" s="38"/>
      <c r="L32" s="11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14.45" customHeight="1">
      <c r="A33" s="38"/>
      <c r="B33" s="43"/>
      <c r="C33" s="38"/>
      <c r="D33" s="120" t="s">
        <v>42</v>
      </c>
      <c r="E33" s="109" t="s">
        <v>43</v>
      </c>
      <c r="F33" s="121">
        <f>ROUND((SUM(BE111:BE221)),  2)</f>
        <v>0</v>
      </c>
      <c r="G33" s="38"/>
      <c r="H33" s="38"/>
      <c r="I33" s="122">
        <v>0.21</v>
      </c>
      <c r="J33" s="121">
        <f>ROUND(((SUM(BE111:BE221))*I33),  2)</f>
        <v>0</v>
      </c>
      <c r="K33" s="38"/>
      <c r="L33" s="11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5" customHeight="1">
      <c r="A34" s="38"/>
      <c r="B34" s="43"/>
      <c r="C34" s="38"/>
      <c r="D34" s="38"/>
      <c r="E34" s="109" t="s">
        <v>44</v>
      </c>
      <c r="F34" s="121">
        <f>ROUND((SUM(BF111:BF221)),  2)</f>
        <v>0</v>
      </c>
      <c r="G34" s="38"/>
      <c r="H34" s="38"/>
      <c r="I34" s="122">
        <v>0.15</v>
      </c>
      <c r="J34" s="121">
        <f>ROUND(((SUM(BF111:BF221))*I34),  2)</f>
        <v>0</v>
      </c>
      <c r="K34" s="38"/>
      <c r="L34" s="11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5" hidden="1" customHeight="1">
      <c r="A35" s="38"/>
      <c r="B35" s="43"/>
      <c r="C35" s="38"/>
      <c r="D35" s="38"/>
      <c r="E35" s="109" t="s">
        <v>45</v>
      </c>
      <c r="F35" s="121">
        <f>ROUND((SUM(BG111:BG221)),  2)</f>
        <v>0</v>
      </c>
      <c r="G35" s="38"/>
      <c r="H35" s="38"/>
      <c r="I35" s="122">
        <v>0.21</v>
      </c>
      <c r="J35" s="121">
        <f>0</f>
        <v>0</v>
      </c>
      <c r="K35" s="38"/>
      <c r="L35" s="11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5" hidden="1" customHeight="1">
      <c r="A36" s="38"/>
      <c r="B36" s="43"/>
      <c r="C36" s="38"/>
      <c r="D36" s="38"/>
      <c r="E36" s="109" t="s">
        <v>46</v>
      </c>
      <c r="F36" s="121">
        <f>ROUND((SUM(BH111:BH221)),  2)</f>
        <v>0</v>
      </c>
      <c r="G36" s="38"/>
      <c r="H36" s="38"/>
      <c r="I36" s="122">
        <v>0.15</v>
      </c>
      <c r="J36" s="121">
        <f>0</f>
        <v>0</v>
      </c>
      <c r="K36" s="38"/>
      <c r="L36" s="11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5" hidden="1" customHeight="1">
      <c r="A37" s="38"/>
      <c r="B37" s="43"/>
      <c r="C37" s="38"/>
      <c r="D37" s="38"/>
      <c r="E37" s="109" t="s">
        <v>47</v>
      </c>
      <c r="F37" s="121">
        <f>ROUND((SUM(BI111:BI221)),  2)</f>
        <v>0</v>
      </c>
      <c r="G37" s="38"/>
      <c r="H37" s="38"/>
      <c r="I37" s="122">
        <v>0</v>
      </c>
      <c r="J37" s="121">
        <f>0</f>
        <v>0</v>
      </c>
      <c r="K37" s="38"/>
      <c r="L37" s="11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6.95" customHeight="1">
      <c r="A38" s="38"/>
      <c r="B38" s="43"/>
      <c r="C38" s="38"/>
      <c r="D38" s="38"/>
      <c r="E38" s="38"/>
      <c r="F38" s="38"/>
      <c r="G38" s="38"/>
      <c r="H38" s="38"/>
      <c r="I38" s="38"/>
      <c r="J38" s="38"/>
      <c r="K38" s="38"/>
      <c r="L38" s="11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25.35" customHeight="1">
      <c r="A39" s="38"/>
      <c r="B39" s="43"/>
      <c r="C39" s="123"/>
      <c r="D39" s="124" t="s">
        <v>48</v>
      </c>
      <c r="E39" s="125"/>
      <c r="F39" s="125"/>
      <c r="G39" s="126" t="s">
        <v>49</v>
      </c>
      <c r="H39" s="127" t="s">
        <v>50</v>
      </c>
      <c r="I39" s="125"/>
      <c r="J39" s="128">
        <f>SUM(J30:J37)</f>
        <v>0</v>
      </c>
      <c r="K39" s="129"/>
      <c r="L39" s="11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14.45" customHeight="1">
      <c r="A40" s="38"/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1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pans="1:31" s="2" customFormat="1" ht="6.95" customHeight="1">
      <c r="A44" s="38"/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10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1" s="2" customFormat="1" ht="24.95" customHeight="1">
      <c r="A45" s="38"/>
      <c r="B45" s="39"/>
      <c r="C45" s="27" t="s">
        <v>95</v>
      </c>
      <c r="D45" s="40"/>
      <c r="E45" s="40"/>
      <c r="F45" s="40"/>
      <c r="G45" s="40"/>
      <c r="H45" s="40"/>
      <c r="I45" s="40"/>
      <c r="J45" s="40"/>
      <c r="K45" s="40"/>
      <c r="L45" s="110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pans="1:31" s="2" customFormat="1" ht="6.95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10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12" customHeight="1">
      <c r="A47" s="38"/>
      <c r="B47" s="39"/>
      <c r="C47" s="33" t="s">
        <v>16</v>
      </c>
      <c r="D47" s="40"/>
      <c r="E47" s="40"/>
      <c r="F47" s="40"/>
      <c r="G47" s="40"/>
      <c r="H47" s="40"/>
      <c r="I47" s="40"/>
      <c r="J47" s="40"/>
      <c r="K47" s="40"/>
      <c r="L47" s="110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16.5" customHeight="1">
      <c r="A48" s="38"/>
      <c r="B48" s="39"/>
      <c r="C48" s="40"/>
      <c r="D48" s="40"/>
      <c r="E48" s="404" t="str">
        <f>E7</f>
        <v>ICSS, DPS Lesnov, Pod Rozhlednou 1, Jihlava - oprava ploché střechy ubytovacího pavilonu A</v>
      </c>
      <c r="F48" s="405"/>
      <c r="G48" s="405"/>
      <c r="H48" s="405"/>
      <c r="I48" s="40"/>
      <c r="J48" s="40"/>
      <c r="K48" s="40"/>
      <c r="L48" s="110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93</v>
      </c>
      <c r="D49" s="40"/>
      <c r="E49" s="40"/>
      <c r="F49" s="40"/>
      <c r="G49" s="40"/>
      <c r="H49" s="40"/>
      <c r="I49" s="40"/>
      <c r="J49" s="40"/>
      <c r="K49" s="40"/>
      <c r="L49" s="110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16.5" customHeight="1">
      <c r="A50" s="38"/>
      <c r="B50" s="39"/>
      <c r="C50" s="40"/>
      <c r="D50" s="40"/>
      <c r="E50" s="357" t="str">
        <f>E9</f>
        <v>02 - Silnoproudá elektrotechnika, hromosvod a ochrana před bleskem</v>
      </c>
      <c r="F50" s="406"/>
      <c r="G50" s="406"/>
      <c r="H50" s="406"/>
      <c r="I50" s="40"/>
      <c r="J50" s="40"/>
      <c r="K50" s="40"/>
      <c r="L50" s="110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2" customFormat="1" ht="6.95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10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pans="1:47" s="2" customFormat="1" ht="12" customHeight="1">
      <c r="A52" s="38"/>
      <c r="B52" s="39"/>
      <c r="C52" s="33" t="s">
        <v>21</v>
      </c>
      <c r="D52" s="40"/>
      <c r="E52" s="40"/>
      <c r="F52" s="31" t="str">
        <f>F12</f>
        <v>Jihlava</v>
      </c>
      <c r="G52" s="40"/>
      <c r="H52" s="40"/>
      <c r="I52" s="33" t="s">
        <v>23</v>
      </c>
      <c r="J52" s="63" t="str">
        <f>IF(J12="","",J12)</f>
        <v>7. 2. 2025</v>
      </c>
      <c r="K52" s="40"/>
      <c r="L52" s="110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6.95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10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40.15" customHeight="1">
      <c r="A54" s="38"/>
      <c r="B54" s="39"/>
      <c r="C54" s="33" t="s">
        <v>25</v>
      </c>
      <c r="D54" s="40"/>
      <c r="E54" s="40"/>
      <c r="F54" s="31" t="str">
        <f>E15</f>
        <v>Statutární město Jihlava</v>
      </c>
      <c r="G54" s="40"/>
      <c r="H54" s="40"/>
      <c r="I54" s="33" t="s">
        <v>31</v>
      </c>
      <c r="J54" s="36" t="str">
        <f>E21</f>
        <v>SPA spol.s r.o. Jihlava, Havlíčkova 46, Jihlava</v>
      </c>
      <c r="K54" s="40"/>
      <c r="L54" s="110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15.2" customHeight="1">
      <c r="A55" s="38"/>
      <c r="B55" s="39"/>
      <c r="C55" s="33" t="s">
        <v>29</v>
      </c>
      <c r="D55" s="40"/>
      <c r="E55" s="40"/>
      <c r="F55" s="31" t="str">
        <f>IF(E18="","",E18)</f>
        <v>Vyplň údaj</v>
      </c>
      <c r="G55" s="40"/>
      <c r="H55" s="40"/>
      <c r="I55" s="33" t="s">
        <v>34</v>
      </c>
      <c r="J55" s="36" t="str">
        <f>E24</f>
        <v>Ing.Michal Nestrojil</v>
      </c>
      <c r="K55" s="40"/>
      <c r="L55" s="110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0.35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10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29.25" customHeight="1">
      <c r="A57" s="38"/>
      <c r="B57" s="39"/>
      <c r="C57" s="134" t="s">
        <v>96</v>
      </c>
      <c r="D57" s="135"/>
      <c r="E57" s="135"/>
      <c r="F57" s="135"/>
      <c r="G57" s="135"/>
      <c r="H57" s="135"/>
      <c r="I57" s="135"/>
      <c r="J57" s="136" t="s">
        <v>97</v>
      </c>
      <c r="K57" s="135"/>
      <c r="L57" s="110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10.35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10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22.9" customHeight="1">
      <c r="A59" s="38"/>
      <c r="B59" s="39"/>
      <c r="C59" s="137" t="s">
        <v>70</v>
      </c>
      <c r="D59" s="40"/>
      <c r="E59" s="40"/>
      <c r="F59" s="40"/>
      <c r="G59" s="40"/>
      <c r="H59" s="40"/>
      <c r="I59" s="40"/>
      <c r="J59" s="81">
        <f>J111</f>
        <v>0</v>
      </c>
      <c r="K59" s="40"/>
      <c r="L59" s="110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21" t="s">
        <v>98</v>
      </c>
    </row>
    <row r="60" spans="1:47" s="9" customFormat="1" ht="24.95" customHeight="1">
      <c r="B60" s="138"/>
      <c r="C60" s="139"/>
      <c r="D60" s="140" t="s">
        <v>819</v>
      </c>
      <c r="E60" s="141"/>
      <c r="F60" s="141"/>
      <c r="G60" s="141"/>
      <c r="H60" s="141"/>
      <c r="I60" s="141"/>
      <c r="J60" s="142">
        <f>J112</f>
        <v>0</v>
      </c>
      <c r="K60" s="139"/>
      <c r="L60" s="143"/>
    </row>
    <row r="61" spans="1:47" s="10" customFormat="1" ht="19.899999999999999" customHeight="1">
      <c r="B61" s="144"/>
      <c r="C61" s="145"/>
      <c r="D61" s="146" t="s">
        <v>820</v>
      </c>
      <c r="E61" s="147"/>
      <c r="F61" s="147"/>
      <c r="G61" s="147"/>
      <c r="H61" s="147"/>
      <c r="I61" s="147"/>
      <c r="J61" s="148">
        <f>J113</f>
        <v>0</v>
      </c>
      <c r="K61" s="145"/>
      <c r="L61" s="149"/>
    </row>
    <row r="62" spans="1:47" s="10" customFormat="1" ht="19.899999999999999" customHeight="1">
      <c r="B62" s="144"/>
      <c r="C62" s="145"/>
      <c r="D62" s="146" t="s">
        <v>821</v>
      </c>
      <c r="E62" s="147"/>
      <c r="F62" s="147"/>
      <c r="G62" s="147"/>
      <c r="H62" s="147"/>
      <c r="I62" s="147"/>
      <c r="J62" s="148">
        <f>J117</f>
        <v>0</v>
      </c>
      <c r="K62" s="145"/>
      <c r="L62" s="149"/>
    </row>
    <row r="63" spans="1:47" s="10" customFormat="1" ht="14.85" customHeight="1">
      <c r="B63" s="144"/>
      <c r="C63" s="145"/>
      <c r="D63" s="146" t="s">
        <v>822</v>
      </c>
      <c r="E63" s="147"/>
      <c r="F63" s="147"/>
      <c r="G63" s="147"/>
      <c r="H63" s="147"/>
      <c r="I63" s="147"/>
      <c r="J63" s="148">
        <f>J118</f>
        <v>0</v>
      </c>
      <c r="K63" s="145"/>
      <c r="L63" s="149"/>
    </row>
    <row r="64" spans="1:47" s="10" customFormat="1" ht="21.75" customHeight="1">
      <c r="B64" s="144"/>
      <c r="C64" s="145"/>
      <c r="D64" s="146" t="s">
        <v>823</v>
      </c>
      <c r="E64" s="147"/>
      <c r="F64" s="147"/>
      <c r="G64" s="147"/>
      <c r="H64" s="147"/>
      <c r="I64" s="147"/>
      <c r="J64" s="148">
        <f>J119</f>
        <v>0</v>
      </c>
      <c r="K64" s="145"/>
      <c r="L64" s="149"/>
    </row>
    <row r="65" spans="2:12" s="10" customFormat="1" ht="21.75" customHeight="1">
      <c r="B65" s="144"/>
      <c r="C65" s="145"/>
      <c r="D65" s="146" t="s">
        <v>824</v>
      </c>
      <c r="E65" s="147"/>
      <c r="F65" s="147"/>
      <c r="G65" s="147"/>
      <c r="H65" s="147"/>
      <c r="I65" s="147"/>
      <c r="J65" s="148">
        <f>J122</f>
        <v>0</v>
      </c>
      <c r="K65" s="145"/>
      <c r="L65" s="149"/>
    </row>
    <row r="66" spans="2:12" s="10" customFormat="1" ht="21.75" customHeight="1">
      <c r="B66" s="144"/>
      <c r="C66" s="145"/>
      <c r="D66" s="146" t="s">
        <v>825</v>
      </c>
      <c r="E66" s="147"/>
      <c r="F66" s="147"/>
      <c r="G66" s="147"/>
      <c r="H66" s="147"/>
      <c r="I66" s="147"/>
      <c r="J66" s="148">
        <f>J124</f>
        <v>0</v>
      </c>
      <c r="K66" s="145"/>
      <c r="L66" s="149"/>
    </row>
    <row r="67" spans="2:12" s="10" customFormat="1" ht="21.75" customHeight="1">
      <c r="B67" s="144"/>
      <c r="C67" s="145"/>
      <c r="D67" s="146" t="s">
        <v>826</v>
      </c>
      <c r="E67" s="147"/>
      <c r="F67" s="147"/>
      <c r="G67" s="147"/>
      <c r="H67" s="147"/>
      <c r="I67" s="147"/>
      <c r="J67" s="148">
        <f>J126</f>
        <v>0</v>
      </c>
      <c r="K67" s="145"/>
      <c r="L67" s="149"/>
    </row>
    <row r="68" spans="2:12" s="10" customFormat="1" ht="21.75" customHeight="1">
      <c r="B68" s="144"/>
      <c r="C68" s="145"/>
      <c r="D68" s="146" t="s">
        <v>827</v>
      </c>
      <c r="E68" s="147"/>
      <c r="F68" s="147"/>
      <c r="G68" s="147"/>
      <c r="H68" s="147"/>
      <c r="I68" s="147"/>
      <c r="J68" s="148">
        <f>J128</f>
        <v>0</v>
      </c>
      <c r="K68" s="145"/>
      <c r="L68" s="149"/>
    </row>
    <row r="69" spans="2:12" s="10" customFormat="1" ht="21.75" customHeight="1">
      <c r="B69" s="144"/>
      <c r="C69" s="145"/>
      <c r="D69" s="146" t="s">
        <v>828</v>
      </c>
      <c r="E69" s="147"/>
      <c r="F69" s="147"/>
      <c r="G69" s="147"/>
      <c r="H69" s="147"/>
      <c r="I69" s="147"/>
      <c r="J69" s="148">
        <f>J131</f>
        <v>0</v>
      </c>
      <c r="K69" s="145"/>
      <c r="L69" s="149"/>
    </row>
    <row r="70" spans="2:12" s="10" customFormat="1" ht="21.75" customHeight="1">
      <c r="B70" s="144"/>
      <c r="C70" s="145"/>
      <c r="D70" s="146" t="s">
        <v>829</v>
      </c>
      <c r="E70" s="147"/>
      <c r="F70" s="147"/>
      <c r="G70" s="147"/>
      <c r="H70" s="147"/>
      <c r="I70" s="147"/>
      <c r="J70" s="148">
        <f>J134</f>
        <v>0</v>
      </c>
      <c r="K70" s="145"/>
      <c r="L70" s="149"/>
    </row>
    <row r="71" spans="2:12" s="10" customFormat="1" ht="21.75" customHeight="1">
      <c r="B71" s="144"/>
      <c r="C71" s="145"/>
      <c r="D71" s="146" t="s">
        <v>830</v>
      </c>
      <c r="E71" s="147"/>
      <c r="F71" s="147"/>
      <c r="G71" s="147"/>
      <c r="H71" s="147"/>
      <c r="I71" s="147"/>
      <c r="J71" s="148">
        <f>J136</f>
        <v>0</v>
      </c>
      <c r="K71" s="145"/>
      <c r="L71" s="149"/>
    </row>
    <row r="72" spans="2:12" s="10" customFormat="1" ht="21.75" customHeight="1">
      <c r="B72" s="144"/>
      <c r="C72" s="145"/>
      <c r="D72" s="146" t="s">
        <v>831</v>
      </c>
      <c r="E72" s="147"/>
      <c r="F72" s="147"/>
      <c r="G72" s="147"/>
      <c r="H72" s="147"/>
      <c r="I72" s="147"/>
      <c r="J72" s="148">
        <f>J138</f>
        <v>0</v>
      </c>
      <c r="K72" s="145"/>
      <c r="L72" s="149"/>
    </row>
    <row r="73" spans="2:12" s="10" customFormat="1" ht="21.75" customHeight="1">
      <c r="B73" s="144"/>
      <c r="C73" s="145"/>
      <c r="D73" s="146" t="s">
        <v>832</v>
      </c>
      <c r="E73" s="147"/>
      <c r="F73" s="147"/>
      <c r="G73" s="147"/>
      <c r="H73" s="147"/>
      <c r="I73" s="147"/>
      <c r="J73" s="148">
        <f>J142</f>
        <v>0</v>
      </c>
      <c r="K73" s="145"/>
      <c r="L73" s="149"/>
    </row>
    <row r="74" spans="2:12" s="10" customFormat="1" ht="21.75" customHeight="1">
      <c r="B74" s="144"/>
      <c r="C74" s="145"/>
      <c r="D74" s="146" t="s">
        <v>833</v>
      </c>
      <c r="E74" s="147"/>
      <c r="F74" s="147"/>
      <c r="G74" s="147"/>
      <c r="H74" s="147"/>
      <c r="I74" s="147"/>
      <c r="J74" s="148">
        <f>J144</f>
        <v>0</v>
      </c>
      <c r="K74" s="145"/>
      <c r="L74" s="149"/>
    </row>
    <row r="75" spans="2:12" s="10" customFormat="1" ht="14.85" customHeight="1">
      <c r="B75" s="144"/>
      <c r="C75" s="145"/>
      <c r="D75" s="146" t="s">
        <v>834</v>
      </c>
      <c r="E75" s="147"/>
      <c r="F75" s="147"/>
      <c r="G75" s="147"/>
      <c r="H75" s="147"/>
      <c r="I75" s="147"/>
      <c r="J75" s="148">
        <f>J147</f>
        <v>0</v>
      </c>
      <c r="K75" s="145"/>
      <c r="L75" s="149"/>
    </row>
    <row r="76" spans="2:12" s="10" customFormat="1" ht="21.75" customHeight="1">
      <c r="B76" s="144"/>
      <c r="C76" s="145"/>
      <c r="D76" s="146" t="s">
        <v>835</v>
      </c>
      <c r="E76" s="147"/>
      <c r="F76" s="147"/>
      <c r="G76" s="147"/>
      <c r="H76" s="147"/>
      <c r="I76" s="147"/>
      <c r="J76" s="148">
        <f>J148</f>
        <v>0</v>
      </c>
      <c r="K76" s="145"/>
      <c r="L76" s="149"/>
    </row>
    <row r="77" spans="2:12" s="10" customFormat="1" ht="21.75" customHeight="1">
      <c r="B77" s="144"/>
      <c r="C77" s="145"/>
      <c r="D77" s="146" t="s">
        <v>836</v>
      </c>
      <c r="E77" s="147"/>
      <c r="F77" s="147"/>
      <c r="G77" s="147"/>
      <c r="H77" s="147"/>
      <c r="I77" s="147"/>
      <c r="J77" s="148">
        <f>J158</f>
        <v>0</v>
      </c>
      <c r="K77" s="145"/>
      <c r="L77" s="149"/>
    </row>
    <row r="78" spans="2:12" s="10" customFormat="1" ht="21.75" customHeight="1">
      <c r="B78" s="144"/>
      <c r="C78" s="145"/>
      <c r="D78" s="146" t="s">
        <v>837</v>
      </c>
      <c r="E78" s="147"/>
      <c r="F78" s="147"/>
      <c r="G78" s="147"/>
      <c r="H78" s="147"/>
      <c r="I78" s="147"/>
      <c r="J78" s="148">
        <f>J167</f>
        <v>0</v>
      </c>
      <c r="K78" s="145"/>
      <c r="L78" s="149"/>
    </row>
    <row r="79" spans="2:12" s="10" customFormat="1" ht="21.75" customHeight="1">
      <c r="B79" s="144"/>
      <c r="C79" s="145"/>
      <c r="D79" s="146" t="s">
        <v>838</v>
      </c>
      <c r="E79" s="147"/>
      <c r="F79" s="147"/>
      <c r="G79" s="147"/>
      <c r="H79" s="147"/>
      <c r="I79" s="147"/>
      <c r="J79" s="148">
        <f>J174</f>
        <v>0</v>
      </c>
      <c r="K79" s="145"/>
      <c r="L79" s="149"/>
    </row>
    <row r="80" spans="2:12" s="10" customFormat="1" ht="21.75" customHeight="1">
      <c r="B80" s="144"/>
      <c r="C80" s="145"/>
      <c r="D80" s="146" t="s">
        <v>839</v>
      </c>
      <c r="E80" s="147"/>
      <c r="F80" s="147"/>
      <c r="G80" s="147"/>
      <c r="H80" s="147"/>
      <c r="I80" s="147"/>
      <c r="J80" s="148">
        <f>J181</f>
        <v>0</v>
      </c>
      <c r="K80" s="145"/>
      <c r="L80" s="149"/>
    </row>
    <row r="81" spans="1:31" s="10" customFormat="1" ht="21.75" customHeight="1">
      <c r="B81" s="144"/>
      <c r="C81" s="145"/>
      <c r="D81" s="146" t="s">
        <v>840</v>
      </c>
      <c r="E81" s="147"/>
      <c r="F81" s="147"/>
      <c r="G81" s="147"/>
      <c r="H81" s="147"/>
      <c r="I81" s="147"/>
      <c r="J81" s="148">
        <f>J184</f>
        <v>0</v>
      </c>
      <c r="K81" s="145"/>
      <c r="L81" s="149"/>
    </row>
    <row r="82" spans="1:31" s="10" customFormat="1" ht="21.75" customHeight="1">
      <c r="B82" s="144"/>
      <c r="C82" s="145"/>
      <c r="D82" s="146" t="s">
        <v>827</v>
      </c>
      <c r="E82" s="147"/>
      <c r="F82" s="147"/>
      <c r="G82" s="147"/>
      <c r="H82" s="147"/>
      <c r="I82" s="147"/>
      <c r="J82" s="148">
        <f>J190</f>
        <v>0</v>
      </c>
      <c r="K82" s="145"/>
      <c r="L82" s="149"/>
    </row>
    <row r="83" spans="1:31" s="10" customFormat="1" ht="21.75" customHeight="1">
      <c r="B83" s="144"/>
      <c r="C83" s="145"/>
      <c r="D83" s="146" t="s">
        <v>831</v>
      </c>
      <c r="E83" s="147"/>
      <c r="F83" s="147"/>
      <c r="G83" s="147"/>
      <c r="H83" s="147"/>
      <c r="I83" s="147"/>
      <c r="J83" s="148">
        <f>J192</f>
        <v>0</v>
      </c>
      <c r="K83" s="145"/>
      <c r="L83" s="149"/>
    </row>
    <row r="84" spans="1:31" s="10" customFormat="1" ht="21.75" customHeight="1">
      <c r="B84" s="144"/>
      <c r="C84" s="145"/>
      <c r="D84" s="146" t="s">
        <v>841</v>
      </c>
      <c r="E84" s="147"/>
      <c r="F84" s="147"/>
      <c r="G84" s="147"/>
      <c r="H84" s="147"/>
      <c r="I84" s="147"/>
      <c r="J84" s="148">
        <f>J198</f>
        <v>0</v>
      </c>
      <c r="K84" s="145"/>
      <c r="L84" s="149"/>
    </row>
    <row r="85" spans="1:31" s="10" customFormat="1" ht="21.75" customHeight="1">
      <c r="B85" s="144"/>
      <c r="C85" s="145"/>
      <c r="D85" s="146" t="s">
        <v>832</v>
      </c>
      <c r="E85" s="147"/>
      <c r="F85" s="147"/>
      <c r="G85" s="147"/>
      <c r="H85" s="147"/>
      <c r="I85" s="147"/>
      <c r="J85" s="148">
        <f>J202</f>
        <v>0</v>
      </c>
      <c r="K85" s="145"/>
      <c r="L85" s="149"/>
    </row>
    <row r="86" spans="1:31" s="10" customFormat="1" ht="21.75" customHeight="1">
      <c r="B86" s="144"/>
      <c r="C86" s="145"/>
      <c r="D86" s="146" t="s">
        <v>842</v>
      </c>
      <c r="E86" s="147"/>
      <c r="F86" s="147"/>
      <c r="G86" s="147"/>
      <c r="H86" s="147"/>
      <c r="I86" s="147"/>
      <c r="J86" s="148">
        <f>J205</f>
        <v>0</v>
      </c>
      <c r="K86" s="145"/>
      <c r="L86" s="149"/>
    </row>
    <row r="87" spans="1:31" s="10" customFormat="1" ht="21.75" customHeight="1">
      <c r="B87" s="144"/>
      <c r="C87" s="145"/>
      <c r="D87" s="146" t="s">
        <v>843</v>
      </c>
      <c r="E87" s="147"/>
      <c r="F87" s="147"/>
      <c r="G87" s="147"/>
      <c r="H87" s="147"/>
      <c r="I87" s="147"/>
      <c r="J87" s="148">
        <f>J208</f>
        <v>0</v>
      </c>
      <c r="K87" s="145"/>
      <c r="L87" s="149"/>
    </row>
    <row r="88" spans="1:31" s="10" customFormat="1" ht="21.75" customHeight="1">
      <c r="B88" s="144"/>
      <c r="C88" s="145"/>
      <c r="D88" s="146" t="s">
        <v>844</v>
      </c>
      <c r="E88" s="147"/>
      <c r="F88" s="147"/>
      <c r="G88" s="147"/>
      <c r="H88" s="147"/>
      <c r="I88" s="147"/>
      <c r="J88" s="148">
        <f>J210</f>
        <v>0</v>
      </c>
      <c r="K88" s="145"/>
      <c r="L88" s="149"/>
    </row>
    <row r="89" spans="1:31" s="10" customFormat="1" ht="19.899999999999999" customHeight="1">
      <c r="B89" s="144"/>
      <c r="C89" s="145"/>
      <c r="D89" s="146" t="s">
        <v>845</v>
      </c>
      <c r="E89" s="147"/>
      <c r="F89" s="147"/>
      <c r="G89" s="147"/>
      <c r="H89" s="147"/>
      <c r="I89" s="147"/>
      <c r="J89" s="148">
        <f>J213</f>
        <v>0</v>
      </c>
      <c r="K89" s="145"/>
      <c r="L89" s="149"/>
    </row>
    <row r="90" spans="1:31" s="10" customFormat="1" ht="19.899999999999999" customHeight="1">
      <c r="B90" s="144"/>
      <c r="C90" s="145"/>
      <c r="D90" s="146" t="s">
        <v>846</v>
      </c>
      <c r="E90" s="147"/>
      <c r="F90" s="147"/>
      <c r="G90" s="147"/>
      <c r="H90" s="147"/>
      <c r="I90" s="147"/>
      <c r="J90" s="148">
        <f>J215</f>
        <v>0</v>
      </c>
      <c r="K90" s="145"/>
      <c r="L90" s="149"/>
    </row>
    <row r="91" spans="1:31" s="10" customFormat="1" ht="19.899999999999999" customHeight="1">
      <c r="B91" s="144"/>
      <c r="C91" s="145"/>
      <c r="D91" s="146" t="s">
        <v>847</v>
      </c>
      <c r="E91" s="147"/>
      <c r="F91" s="147"/>
      <c r="G91" s="147"/>
      <c r="H91" s="147"/>
      <c r="I91" s="147"/>
      <c r="J91" s="148">
        <f>J217</f>
        <v>0</v>
      </c>
      <c r="K91" s="145"/>
      <c r="L91" s="149"/>
    </row>
    <row r="92" spans="1:31" s="2" customFormat="1" ht="21.75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11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pans="1:31" s="2" customFormat="1" ht="6.95" customHeight="1">
      <c r="A93" s="38"/>
      <c r="B93" s="51"/>
      <c r="C93" s="52"/>
      <c r="D93" s="52"/>
      <c r="E93" s="52"/>
      <c r="F93" s="52"/>
      <c r="G93" s="52"/>
      <c r="H93" s="52"/>
      <c r="I93" s="52"/>
      <c r="J93" s="52"/>
      <c r="K93" s="52"/>
      <c r="L93" s="11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7" spans="1:63" s="2" customFormat="1" ht="6.95" customHeight="1">
      <c r="A97" s="38"/>
      <c r="B97" s="53"/>
      <c r="C97" s="54"/>
      <c r="D97" s="54"/>
      <c r="E97" s="54"/>
      <c r="F97" s="54"/>
      <c r="G97" s="54"/>
      <c r="H97" s="54"/>
      <c r="I97" s="54"/>
      <c r="J97" s="54"/>
      <c r="K97" s="54"/>
      <c r="L97" s="110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pans="1:63" s="2" customFormat="1" ht="24.95" customHeight="1">
      <c r="A98" s="38"/>
      <c r="B98" s="39"/>
      <c r="C98" s="27" t="s">
        <v>117</v>
      </c>
      <c r="D98" s="40"/>
      <c r="E98" s="40"/>
      <c r="F98" s="40"/>
      <c r="G98" s="40"/>
      <c r="H98" s="40"/>
      <c r="I98" s="40"/>
      <c r="J98" s="40"/>
      <c r="K98" s="40"/>
      <c r="L98" s="110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pans="1:63" s="2" customFormat="1" ht="6.95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110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pans="1:63" s="2" customFormat="1" ht="12" customHeight="1">
      <c r="A100" s="38"/>
      <c r="B100" s="39"/>
      <c r="C100" s="33" t="s">
        <v>16</v>
      </c>
      <c r="D100" s="40"/>
      <c r="E100" s="40"/>
      <c r="F100" s="40"/>
      <c r="G100" s="40"/>
      <c r="H100" s="40"/>
      <c r="I100" s="40"/>
      <c r="J100" s="40"/>
      <c r="K100" s="40"/>
      <c r="L100" s="110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pans="1:63" s="2" customFormat="1" ht="16.5" customHeight="1">
      <c r="A101" s="38"/>
      <c r="B101" s="39"/>
      <c r="C101" s="40"/>
      <c r="D101" s="40"/>
      <c r="E101" s="404" t="str">
        <f>E7</f>
        <v>ICSS, DPS Lesnov, Pod Rozhlednou 1, Jihlava - oprava ploché střechy ubytovacího pavilonu A</v>
      </c>
      <c r="F101" s="405"/>
      <c r="G101" s="405"/>
      <c r="H101" s="405"/>
      <c r="I101" s="40"/>
      <c r="J101" s="40"/>
      <c r="K101" s="40"/>
      <c r="L101" s="110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pans="1:63" s="2" customFormat="1" ht="12" customHeight="1">
      <c r="A102" s="38"/>
      <c r="B102" s="39"/>
      <c r="C102" s="33" t="s">
        <v>93</v>
      </c>
      <c r="D102" s="40"/>
      <c r="E102" s="40"/>
      <c r="F102" s="40"/>
      <c r="G102" s="40"/>
      <c r="H102" s="40"/>
      <c r="I102" s="40"/>
      <c r="J102" s="40"/>
      <c r="K102" s="40"/>
      <c r="L102" s="110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pans="1:63" s="2" customFormat="1" ht="16.5" customHeight="1">
      <c r="A103" s="38"/>
      <c r="B103" s="39"/>
      <c r="C103" s="40"/>
      <c r="D103" s="40"/>
      <c r="E103" s="357" t="str">
        <f>E9</f>
        <v>02 - Silnoproudá elektrotechnika, hromosvod a ochrana před bleskem</v>
      </c>
      <c r="F103" s="406"/>
      <c r="G103" s="406"/>
      <c r="H103" s="406"/>
      <c r="I103" s="40"/>
      <c r="J103" s="40"/>
      <c r="K103" s="40"/>
      <c r="L103" s="110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pans="1:63" s="2" customFormat="1" ht="6.95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110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pans="1:63" s="2" customFormat="1" ht="12" customHeight="1">
      <c r="A105" s="38"/>
      <c r="B105" s="39"/>
      <c r="C105" s="33" t="s">
        <v>21</v>
      </c>
      <c r="D105" s="40"/>
      <c r="E105" s="40"/>
      <c r="F105" s="31" t="str">
        <f>F12</f>
        <v>Jihlava</v>
      </c>
      <c r="G105" s="40"/>
      <c r="H105" s="40"/>
      <c r="I105" s="33" t="s">
        <v>23</v>
      </c>
      <c r="J105" s="63" t="str">
        <f>IF(J12="","",J12)</f>
        <v>7. 2. 2025</v>
      </c>
      <c r="K105" s="40"/>
      <c r="L105" s="110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pans="1:63" s="2" customFormat="1" ht="6.95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110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pans="1:63" s="2" customFormat="1" ht="40.15" customHeight="1">
      <c r="A107" s="38"/>
      <c r="B107" s="39"/>
      <c r="C107" s="33" t="s">
        <v>25</v>
      </c>
      <c r="D107" s="40"/>
      <c r="E107" s="40"/>
      <c r="F107" s="31" t="str">
        <f>E15</f>
        <v>Statutární město Jihlava</v>
      </c>
      <c r="G107" s="40"/>
      <c r="H107" s="40"/>
      <c r="I107" s="33" t="s">
        <v>31</v>
      </c>
      <c r="J107" s="36" t="str">
        <f>E21</f>
        <v>SPA spol.s r.o. Jihlava, Havlíčkova 46, Jihlava</v>
      </c>
      <c r="K107" s="40"/>
      <c r="L107" s="110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pans="1:63" s="2" customFormat="1" ht="15.2" customHeight="1">
      <c r="A108" s="38"/>
      <c r="B108" s="39"/>
      <c r="C108" s="33" t="s">
        <v>29</v>
      </c>
      <c r="D108" s="40"/>
      <c r="E108" s="40"/>
      <c r="F108" s="31" t="str">
        <f>IF(E18="","",E18)</f>
        <v>Vyplň údaj</v>
      </c>
      <c r="G108" s="40"/>
      <c r="H108" s="40"/>
      <c r="I108" s="33" t="s">
        <v>34</v>
      </c>
      <c r="J108" s="36" t="str">
        <f>E24</f>
        <v>Ing.Michal Nestrojil</v>
      </c>
      <c r="K108" s="40"/>
      <c r="L108" s="110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pans="1:63" s="2" customFormat="1" ht="10.35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110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pans="1:63" s="11" customFormat="1" ht="29.25" customHeight="1">
      <c r="A110" s="150"/>
      <c r="B110" s="151"/>
      <c r="C110" s="152" t="s">
        <v>118</v>
      </c>
      <c r="D110" s="153" t="s">
        <v>57</v>
      </c>
      <c r="E110" s="153" t="s">
        <v>53</v>
      </c>
      <c r="F110" s="153" t="s">
        <v>54</v>
      </c>
      <c r="G110" s="153" t="s">
        <v>119</v>
      </c>
      <c r="H110" s="153" t="s">
        <v>120</v>
      </c>
      <c r="I110" s="153" t="s">
        <v>121</v>
      </c>
      <c r="J110" s="153" t="s">
        <v>97</v>
      </c>
      <c r="K110" s="154" t="s">
        <v>122</v>
      </c>
      <c r="L110" s="155"/>
      <c r="M110" s="72" t="s">
        <v>19</v>
      </c>
      <c r="N110" s="73" t="s">
        <v>42</v>
      </c>
      <c r="O110" s="73" t="s">
        <v>123</v>
      </c>
      <c r="P110" s="73" t="s">
        <v>124</v>
      </c>
      <c r="Q110" s="73" t="s">
        <v>125</v>
      </c>
      <c r="R110" s="73" t="s">
        <v>126</v>
      </c>
      <c r="S110" s="73" t="s">
        <v>127</v>
      </c>
      <c r="T110" s="74" t="s">
        <v>128</v>
      </c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/>
      <c r="AE110" s="150"/>
    </row>
    <row r="111" spans="1:63" s="2" customFormat="1" ht="22.9" customHeight="1">
      <c r="A111" s="38"/>
      <c r="B111" s="39"/>
      <c r="C111" s="79" t="s">
        <v>129</v>
      </c>
      <c r="D111" s="40"/>
      <c r="E111" s="40"/>
      <c r="F111" s="40"/>
      <c r="G111" s="40"/>
      <c r="H111" s="40"/>
      <c r="I111" s="40"/>
      <c r="J111" s="156">
        <f>BK111</f>
        <v>0</v>
      </c>
      <c r="K111" s="40"/>
      <c r="L111" s="43"/>
      <c r="M111" s="75"/>
      <c r="N111" s="157"/>
      <c r="O111" s="76"/>
      <c r="P111" s="158">
        <f>P112</f>
        <v>0</v>
      </c>
      <c r="Q111" s="76"/>
      <c r="R111" s="158">
        <f>R112</f>
        <v>0</v>
      </c>
      <c r="S111" s="76"/>
      <c r="T111" s="159">
        <f>T112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21" t="s">
        <v>71</v>
      </c>
      <c r="AU111" s="21" t="s">
        <v>98</v>
      </c>
      <c r="BK111" s="160">
        <f>BK112</f>
        <v>0</v>
      </c>
    </row>
    <row r="112" spans="1:63" s="12" customFormat="1" ht="25.9" customHeight="1">
      <c r="B112" s="161"/>
      <c r="C112" s="162"/>
      <c r="D112" s="163" t="s">
        <v>71</v>
      </c>
      <c r="E112" s="164" t="s">
        <v>848</v>
      </c>
      <c r="F112" s="164" t="s">
        <v>84</v>
      </c>
      <c r="G112" s="162"/>
      <c r="H112" s="162"/>
      <c r="I112" s="165"/>
      <c r="J112" s="166">
        <f>BK112</f>
        <v>0</v>
      </c>
      <c r="K112" s="162"/>
      <c r="L112" s="167"/>
      <c r="M112" s="168"/>
      <c r="N112" s="169"/>
      <c r="O112" s="169"/>
      <c r="P112" s="170">
        <f>P113+P117+P213+P215+P217</f>
        <v>0</v>
      </c>
      <c r="Q112" s="169"/>
      <c r="R112" s="170">
        <f>R113+R117+R213+R215+R217</f>
        <v>0</v>
      </c>
      <c r="S112" s="169"/>
      <c r="T112" s="171">
        <f>T113+T117+T213+T215+T217</f>
        <v>0</v>
      </c>
      <c r="AR112" s="172" t="s">
        <v>80</v>
      </c>
      <c r="AT112" s="173" t="s">
        <v>71</v>
      </c>
      <c r="AU112" s="173" t="s">
        <v>72</v>
      </c>
      <c r="AY112" s="172" t="s">
        <v>132</v>
      </c>
      <c r="BK112" s="174">
        <f>BK113+BK117+BK213+BK215+BK217</f>
        <v>0</v>
      </c>
    </row>
    <row r="113" spans="1:65" s="12" customFormat="1" ht="22.9" customHeight="1">
      <c r="B113" s="161"/>
      <c r="C113" s="162"/>
      <c r="D113" s="163" t="s">
        <v>71</v>
      </c>
      <c r="E113" s="175" t="s">
        <v>849</v>
      </c>
      <c r="F113" s="175" t="s">
        <v>850</v>
      </c>
      <c r="G113" s="162"/>
      <c r="H113" s="162"/>
      <c r="I113" s="165"/>
      <c r="J113" s="176">
        <f>BK113</f>
        <v>0</v>
      </c>
      <c r="K113" s="162"/>
      <c r="L113" s="167"/>
      <c r="M113" s="168"/>
      <c r="N113" s="169"/>
      <c r="O113" s="169"/>
      <c r="P113" s="170">
        <f>SUM(P114:P116)</f>
        <v>0</v>
      </c>
      <c r="Q113" s="169"/>
      <c r="R113" s="170">
        <f>SUM(R114:R116)</f>
        <v>0</v>
      </c>
      <c r="S113" s="169"/>
      <c r="T113" s="171">
        <f>SUM(T114:T116)</f>
        <v>0</v>
      </c>
      <c r="AR113" s="172" t="s">
        <v>80</v>
      </c>
      <c r="AT113" s="173" t="s">
        <v>71</v>
      </c>
      <c r="AU113" s="173" t="s">
        <v>80</v>
      </c>
      <c r="AY113" s="172" t="s">
        <v>132</v>
      </c>
      <c r="BK113" s="174">
        <f>SUM(BK114:BK116)</f>
        <v>0</v>
      </c>
    </row>
    <row r="114" spans="1:65" s="2" customFormat="1" ht="16.5" customHeight="1">
      <c r="A114" s="38"/>
      <c r="B114" s="39"/>
      <c r="C114" s="177" t="s">
        <v>80</v>
      </c>
      <c r="D114" s="177" t="s">
        <v>137</v>
      </c>
      <c r="E114" s="178" t="s">
        <v>851</v>
      </c>
      <c r="F114" s="179" t="s">
        <v>852</v>
      </c>
      <c r="G114" s="180" t="s">
        <v>853</v>
      </c>
      <c r="H114" s="181">
        <v>1</v>
      </c>
      <c r="I114" s="182"/>
      <c r="J114" s="183">
        <f>ROUND(I114*H114,2)</f>
        <v>0</v>
      </c>
      <c r="K114" s="179" t="s">
        <v>19</v>
      </c>
      <c r="L114" s="43"/>
      <c r="M114" s="184" t="s">
        <v>19</v>
      </c>
      <c r="N114" s="185" t="s">
        <v>43</v>
      </c>
      <c r="O114" s="68"/>
      <c r="P114" s="186">
        <f>O114*H114</f>
        <v>0</v>
      </c>
      <c r="Q114" s="186">
        <v>0</v>
      </c>
      <c r="R114" s="186">
        <f>Q114*H114</f>
        <v>0</v>
      </c>
      <c r="S114" s="186">
        <v>0</v>
      </c>
      <c r="T114" s="187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188" t="s">
        <v>558</v>
      </c>
      <c r="AT114" s="188" t="s">
        <v>137</v>
      </c>
      <c r="AU114" s="188" t="s">
        <v>82</v>
      </c>
      <c r="AY114" s="21" t="s">
        <v>132</v>
      </c>
      <c r="BE114" s="189">
        <f>IF(N114="základní",J114,0)</f>
        <v>0</v>
      </c>
      <c r="BF114" s="189">
        <f>IF(N114="snížená",J114,0)</f>
        <v>0</v>
      </c>
      <c r="BG114" s="189">
        <f>IF(N114="zákl. přenesená",J114,0)</f>
        <v>0</v>
      </c>
      <c r="BH114" s="189">
        <f>IF(N114="sníž. přenesená",J114,0)</f>
        <v>0</v>
      </c>
      <c r="BI114" s="189">
        <f>IF(N114="nulová",J114,0)</f>
        <v>0</v>
      </c>
      <c r="BJ114" s="21" t="s">
        <v>80</v>
      </c>
      <c r="BK114" s="189">
        <f>ROUND(I114*H114,2)</f>
        <v>0</v>
      </c>
      <c r="BL114" s="21" t="s">
        <v>558</v>
      </c>
      <c r="BM114" s="188" t="s">
        <v>82</v>
      </c>
    </row>
    <row r="115" spans="1:65" s="2" customFormat="1" ht="16.5" customHeight="1">
      <c r="A115" s="38"/>
      <c r="B115" s="39"/>
      <c r="C115" s="177" t="s">
        <v>82</v>
      </c>
      <c r="D115" s="177" t="s">
        <v>137</v>
      </c>
      <c r="E115" s="178" t="s">
        <v>854</v>
      </c>
      <c r="F115" s="179" t="s">
        <v>855</v>
      </c>
      <c r="G115" s="180" t="s">
        <v>856</v>
      </c>
      <c r="H115" s="181">
        <v>1</v>
      </c>
      <c r="I115" s="182"/>
      <c r="J115" s="183">
        <f>ROUND(I115*H115,2)</f>
        <v>0</v>
      </c>
      <c r="K115" s="179" t="s">
        <v>19</v>
      </c>
      <c r="L115" s="43"/>
      <c r="M115" s="184" t="s">
        <v>19</v>
      </c>
      <c r="N115" s="185" t="s">
        <v>43</v>
      </c>
      <c r="O115" s="68"/>
      <c r="P115" s="186">
        <f>O115*H115</f>
        <v>0</v>
      </c>
      <c r="Q115" s="186">
        <v>0</v>
      </c>
      <c r="R115" s="186">
        <f>Q115*H115</f>
        <v>0</v>
      </c>
      <c r="S115" s="186">
        <v>0</v>
      </c>
      <c r="T115" s="187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188" t="s">
        <v>558</v>
      </c>
      <c r="AT115" s="188" t="s">
        <v>137</v>
      </c>
      <c r="AU115" s="188" t="s">
        <v>82</v>
      </c>
      <c r="AY115" s="21" t="s">
        <v>132</v>
      </c>
      <c r="BE115" s="189">
        <f>IF(N115="základní",J115,0)</f>
        <v>0</v>
      </c>
      <c r="BF115" s="189">
        <f>IF(N115="snížená",J115,0)</f>
        <v>0</v>
      </c>
      <c r="BG115" s="189">
        <f>IF(N115="zákl. přenesená",J115,0)</f>
        <v>0</v>
      </c>
      <c r="BH115" s="189">
        <f>IF(N115="sníž. přenesená",J115,0)</f>
        <v>0</v>
      </c>
      <c r="BI115" s="189">
        <f>IF(N115="nulová",J115,0)</f>
        <v>0</v>
      </c>
      <c r="BJ115" s="21" t="s">
        <v>80</v>
      </c>
      <c r="BK115" s="189">
        <f>ROUND(I115*H115,2)</f>
        <v>0</v>
      </c>
      <c r="BL115" s="21" t="s">
        <v>558</v>
      </c>
      <c r="BM115" s="188" t="s">
        <v>142</v>
      </c>
    </row>
    <row r="116" spans="1:65" s="2" customFormat="1" ht="16.5" customHeight="1">
      <c r="A116" s="38"/>
      <c r="B116" s="39"/>
      <c r="C116" s="177" t="s">
        <v>143</v>
      </c>
      <c r="D116" s="177" t="s">
        <v>137</v>
      </c>
      <c r="E116" s="178" t="s">
        <v>857</v>
      </c>
      <c r="F116" s="179" t="s">
        <v>858</v>
      </c>
      <c r="G116" s="180" t="s">
        <v>856</v>
      </c>
      <c r="H116" s="181">
        <v>1</v>
      </c>
      <c r="I116" s="182"/>
      <c r="J116" s="183">
        <f>ROUND(I116*H116,2)</f>
        <v>0</v>
      </c>
      <c r="K116" s="179" t="s">
        <v>19</v>
      </c>
      <c r="L116" s="43"/>
      <c r="M116" s="184" t="s">
        <v>19</v>
      </c>
      <c r="N116" s="185" t="s">
        <v>43</v>
      </c>
      <c r="O116" s="68"/>
      <c r="P116" s="186">
        <f>O116*H116</f>
        <v>0</v>
      </c>
      <c r="Q116" s="186">
        <v>0</v>
      </c>
      <c r="R116" s="186">
        <f>Q116*H116</f>
        <v>0</v>
      </c>
      <c r="S116" s="186">
        <v>0</v>
      </c>
      <c r="T116" s="187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88" t="s">
        <v>558</v>
      </c>
      <c r="AT116" s="188" t="s">
        <v>137</v>
      </c>
      <c r="AU116" s="188" t="s">
        <v>82</v>
      </c>
      <c r="AY116" s="21" t="s">
        <v>132</v>
      </c>
      <c r="BE116" s="189">
        <f>IF(N116="základní",J116,0)</f>
        <v>0</v>
      </c>
      <c r="BF116" s="189">
        <f>IF(N116="snížená",J116,0)</f>
        <v>0</v>
      </c>
      <c r="BG116" s="189">
        <f>IF(N116="zákl. přenesená",J116,0)</f>
        <v>0</v>
      </c>
      <c r="BH116" s="189">
        <f>IF(N116="sníž. přenesená",J116,0)</f>
        <v>0</v>
      </c>
      <c r="BI116" s="189">
        <f>IF(N116="nulová",J116,0)</f>
        <v>0</v>
      </c>
      <c r="BJ116" s="21" t="s">
        <v>80</v>
      </c>
      <c r="BK116" s="189">
        <f>ROUND(I116*H116,2)</f>
        <v>0</v>
      </c>
      <c r="BL116" s="21" t="s">
        <v>558</v>
      </c>
      <c r="BM116" s="188" t="s">
        <v>133</v>
      </c>
    </row>
    <row r="117" spans="1:65" s="12" customFormat="1" ht="22.9" customHeight="1">
      <c r="B117" s="161"/>
      <c r="C117" s="162"/>
      <c r="D117" s="163" t="s">
        <v>71</v>
      </c>
      <c r="E117" s="175" t="s">
        <v>859</v>
      </c>
      <c r="F117" s="175" t="s">
        <v>860</v>
      </c>
      <c r="G117" s="162"/>
      <c r="H117" s="162"/>
      <c r="I117" s="165"/>
      <c r="J117" s="176">
        <f>BK117</f>
        <v>0</v>
      </c>
      <c r="K117" s="162"/>
      <c r="L117" s="167"/>
      <c r="M117" s="168"/>
      <c r="N117" s="169"/>
      <c r="O117" s="169"/>
      <c r="P117" s="170">
        <f>P118+P147</f>
        <v>0</v>
      </c>
      <c r="Q117" s="169"/>
      <c r="R117" s="170">
        <f>R118+R147</f>
        <v>0</v>
      </c>
      <c r="S117" s="169"/>
      <c r="T117" s="171">
        <f>T118+T147</f>
        <v>0</v>
      </c>
      <c r="AR117" s="172" t="s">
        <v>80</v>
      </c>
      <c r="AT117" s="173" t="s">
        <v>71</v>
      </c>
      <c r="AU117" s="173" t="s">
        <v>80</v>
      </c>
      <c r="AY117" s="172" t="s">
        <v>132</v>
      </c>
      <c r="BK117" s="174">
        <f>BK118+BK147</f>
        <v>0</v>
      </c>
    </row>
    <row r="118" spans="1:65" s="12" customFormat="1" ht="20.85" customHeight="1">
      <c r="B118" s="161"/>
      <c r="C118" s="162"/>
      <c r="D118" s="163" t="s">
        <v>71</v>
      </c>
      <c r="E118" s="175" t="s">
        <v>861</v>
      </c>
      <c r="F118" s="175" t="s">
        <v>862</v>
      </c>
      <c r="G118" s="162"/>
      <c r="H118" s="162"/>
      <c r="I118" s="165"/>
      <c r="J118" s="176">
        <f>BK118</f>
        <v>0</v>
      </c>
      <c r="K118" s="162"/>
      <c r="L118" s="167"/>
      <c r="M118" s="168"/>
      <c r="N118" s="169"/>
      <c r="O118" s="169"/>
      <c r="P118" s="170">
        <f>P119+P122+P124+P126+P128+P131+P134+P136+P142+P144</f>
        <v>0</v>
      </c>
      <c r="Q118" s="169"/>
      <c r="R118" s="170">
        <f>R119+R122+R124+R126+R128+R131+R134+R136+R142+R144</f>
        <v>0</v>
      </c>
      <c r="S118" s="169"/>
      <c r="T118" s="171">
        <f>T119+T122+T124+T126+T128+T131+T134+T136+T142+T144</f>
        <v>0</v>
      </c>
      <c r="AR118" s="172" t="s">
        <v>80</v>
      </c>
      <c r="AT118" s="173" t="s">
        <v>71</v>
      </c>
      <c r="AU118" s="173" t="s">
        <v>82</v>
      </c>
      <c r="AY118" s="172" t="s">
        <v>132</v>
      </c>
      <c r="BK118" s="174">
        <f>BK119+BK122+BK124+BK126+BK128+BK131+BK134+BK136+BK142+BK144</f>
        <v>0</v>
      </c>
    </row>
    <row r="119" spans="1:65" s="17" customFormat="1" ht="20.85" customHeight="1">
      <c r="B119" s="253"/>
      <c r="C119" s="254"/>
      <c r="D119" s="255" t="s">
        <v>71</v>
      </c>
      <c r="E119" s="255" t="s">
        <v>863</v>
      </c>
      <c r="F119" s="255" t="s">
        <v>864</v>
      </c>
      <c r="G119" s="254"/>
      <c r="H119" s="254"/>
      <c r="I119" s="256"/>
      <c r="J119" s="257">
        <f>BK119</f>
        <v>0</v>
      </c>
      <c r="K119" s="254"/>
      <c r="L119" s="258"/>
      <c r="M119" s="259"/>
      <c r="N119" s="260"/>
      <c r="O119" s="260"/>
      <c r="P119" s="261">
        <f>SUM(P120:P121)</f>
        <v>0</v>
      </c>
      <c r="Q119" s="260"/>
      <c r="R119" s="261">
        <f>SUM(R120:R121)</f>
        <v>0</v>
      </c>
      <c r="S119" s="260"/>
      <c r="T119" s="262">
        <f>SUM(T120:T121)</f>
        <v>0</v>
      </c>
      <c r="AR119" s="263" t="s">
        <v>80</v>
      </c>
      <c r="AT119" s="264" t="s">
        <v>71</v>
      </c>
      <c r="AU119" s="264" t="s">
        <v>143</v>
      </c>
      <c r="AY119" s="263" t="s">
        <v>132</v>
      </c>
      <c r="BK119" s="265">
        <f>SUM(BK120:BK121)</f>
        <v>0</v>
      </c>
    </row>
    <row r="120" spans="1:65" s="2" customFormat="1" ht="24.2" customHeight="1">
      <c r="A120" s="38"/>
      <c r="B120" s="39"/>
      <c r="C120" s="177" t="s">
        <v>142</v>
      </c>
      <c r="D120" s="177" t="s">
        <v>137</v>
      </c>
      <c r="E120" s="178" t="s">
        <v>865</v>
      </c>
      <c r="F120" s="179" t="s">
        <v>866</v>
      </c>
      <c r="G120" s="180" t="s">
        <v>853</v>
      </c>
      <c r="H120" s="181">
        <v>1</v>
      </c>
      <c r="I120" s="182"/>
      <c r="J120" s="183">
        <f>ROUND(I120*H120,2)</f>
        <v>0</v>
      </c>
      <c r="K120" s="179" t="s">
        <v>19</v>
      </c>
      <c r="L120" s="43"/>
      <c r="M120" s="184" t="s">
        <v>19</v>
      </c>
      <c r="N120" s="185" t="s">
        <v>43</v>
      </c>
      <c r="O120" s="68"/>
      <c r="P120" s="186">
        <f>O120*H120</f>
        <v>0</v>
      </c>
      <c r="Q120" s="186">
        <v>0</v>
      </c>
      <c r="R120" s="186">
        <f>Q120*H120</f>
        <v>0</v>
      </c>
      <c r="S120" s="186">
        <v>0</v>
      </c>
      <c r="T120" s="187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88" t="s">
        <v>558</v>
      </c>
      <c r="AT120" s="188" t="s">
        <v>137</v>
      </c>
      <c r="AU120" s="188" t="s">
        <v>142</v>
      </c>
      <c r="AY120" s="21" t="s">
        <v>132</v>
      </c>
      <c r="BE120" s="189">
        <f>IF(N120="základní",J120,0)</f>
        <v>0</v>
      </c>
      <c r="BF120" s="189">
        <f>IF(N120="snížená",J120,0)</f>
        <v>0</v>
      </c>
      <c r="BG120" s="189">
        <f>IF(N120="zákl. přenesená",J120,0)</f>
        <v>0</v>
      </c>
      <c r="BH120" s="189">
        <f>IF(N120="sníž. přenesená",J120,0)</f>
        <v>0</v>
      </c>
      <c r="BI120" s="189">
        <f>IF(N120="nulová",J120,0)</f>
        <v>0</v>
      </c>
      <c r="BJ120" s="21" t="s">
        <v>80</v>
      </c>
      <c r="BK120" s="189">
        <f>ROUND(I120*H120,2)</f>
        <v>0</v>
      </c>
      <c r="BL120" s="21" t="s">
        <v>558</v>
      </c>
      <c r="BM120" s="188" t="s">
        <v>154</v>
      </c>
    </row>
    <row r="121" spans="1:65" s="2" customFormat="1" ht="37.9" customHeight="1">
      <c r="A121" s="38"/>
      <c r="B121" s="39"/>
      <c r="C121" s="177" t="s">
        <v>166</v>
      </c>
      <c r="D121" s="177" t="s">
        <v>137</v>
      </c>
      <c r="E121" s="178" t="s">
        <v>867</v>
      </c>
      <c r="F121" s="179" t="s">
        <v>868</v>
      </c>
      <c r="G121" s="180" t="s">
        <v>853</v>
      </c>
      <c r="H121" s="181">
        <v>1</v>
      </c>
      <c r="I121" s="182"/>
      <c r="J121" s="183">
        <f>ROUND(I121*H121,2)</f>
        <v>0</v>
      </c>
      <c r="K121" s="179" t="s">
        <v>19</v>
      </c>
      <c r="L121" s="43"/>
      <c r="M121" s="184" t="s">
        <v>19</v>
      </c>
      <c r="N121" s="185" t="s">
        <v>43</v>
      </c>
      <c r="O121" s="68"/>
      <c r="P121" s="186">
        <f>O121*H121</f>
        <v>0</v>
      </c>
      <c r="Q121" s="186">
        <v>0</v>
      </c>
      <c r="R121" s="186">
        <f>Q121*H121</f>
        <v>0</v>
      </c>
      <c r="S121" s="186">
        <v>0</v>
      </c>
      <c r="T121" s="187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188" t="s">
        <v>558</v>
      </c>
      <c r="AT121" s="188" t="s">
        <v>137</v>
      </c>
      <c r="AU121" s="188" t="s">
        <v>142</v>
      </c>
      <c r="AY121" s="21" t="s">
        <v>132</v>
      </c>
      <c r="BE121" s="189">
        <f>IF(N121="základní",J121,0)</f>
        <v>0</v>
      </c>
      <c r="BF121" s="189">
        <f>IF(N121="snížená",J121,0)</f>
        <v>0</v>
      </c>
      <c r="BG121" s="189">
        <f>IF(N121="zákl. přenesená",J121,0)</f>
        <v>0</v>
      </c>
      <c r="BH121" s="189">
        <f>IF(N121="sníž. přenesená",J121,0)</f>
        <v>0</v>
      </c>
      <c r="BI121" s="189">
        <f>IF(N121="nulová",J121,0)</f>
        <v>0</v>
      </c>
      <c r="BJ121" s="21" t="s">
        <v>80</v>
      </c>
      <c r="BK121" s="189">
        <f>ROUND(I121*H121,2)</f>
        <v>0</v>
      </c>
      <c r="BL121" s="21" t="s">
        <v>558</v>
      </c>
      <c r="BM121" s="188" t="s">
        <v>198</v>
      </c>
    </row>
    <row r="122" spans="1:65" s="17" customFormat="1" ht="20.85" customHeight="1">
      <c r="B122" s="253"/>
      <c r="C122" s="254"/>
      <c r="D122" s="255" t="s">
        <v>71</v>
      </c>
      <c r="E122" s="255" t="s">
        <v>869</v>
      </c>
      <c r="F122" s="255" t="s">
        <v>870</v>
      </c>
      <c r="G122" s="254"/>
      <c r="H122" s="254"/>
      <c r="I122" s="256"/>
      <c r="J122" s="257">
        <f>BK122</f>
        <v>0</v>
      </c>
      <c r="K122" s="254"/>
      <c r="L122" s="258"/>
      <c r="M122" s="259"/>
      <c r="N122" s="260"/>
      <c r="O122" s="260"/>
      <c r="P122" s="261">
        <f>P123</f>
        <v>0</v>
      </c>
      <c r="Q122" s="260"/>
      <c r="R122" s="261">
        <f>R123</f>
        <v>0</v>
      </c>
      <c r="S122" s="260"/>
      <c r="T122" s="262">
        <f>T123</f>
        <v>0</v>
      </c>
      <c r="AR122" s="263" t="s">
        <v>80</v>
      </c>
      <c r="AT122" s="264" t="s">
        <v>71</v>
      </c>
      <c r="AU122" s="264" t="s">
        <v>143</v>
      </c>
      <c r="AY122" s="263" t="s">
        <v>132</v>
      </c>
      <c r="BK122" s="265">
        <f>BK123</f>
        <v>0</v>
      </c>
    </row>
    <row r="123" spans="1:65" s="2" customFormat="1" ht="16.5" customHeight="1">
      <c r="A123" s="38"/>
      <c r="B123" s="39"/>
      <c r="C123" s="177" t="s">
        <v>133</v>
      </c>
      <c r="D123" s="177" t="s">
        <v>137</v>
      </c>
      <c r="E123" s="178" t="s">
        <v>871</v>
      </c>
      <c r="F123" s="179" t="s">
        <v>872</v>
      </c>
      <c r="G123" s="180" t="s">
        <v>853</v>
      </c>
      <c r="H123" s="181">
        <v>1</v>
      </c>
      <c r="I123" s="182"/>
      <c r="J123" s="183">
        <f>ROUND(I123*H123,2)</f>
        <v>0</v>
      </c>
      <c r="K123" s="179" t="s">
        <v>19</v>
      </c>
      <c r="L123" s="43"/>
      <c r="M123" s="184" t="s">
        <v>19</v>
      </c>
      <c r="N123" s="185" t="s">
        <v>43</v>
      </c>
      <c r="O123" s="68"/>
      <c r="P123" s="186">
        <f>O123*H123</f>
        <v>0</v>
      </c>
      <c r="Q123" s="186">
        <v>0</v>
      </c>
      <c r="R123" s="186">
        <f>Q123*H123</f>
        <v>0</v>
      </c>
      <c r="S123" s="186">
        <v>0</v>
      </c>
      <c r="T123" s="187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88" t="s">
        <v>558</v>
      </c>
      <c r="AT123" s="188" t="s">
        <v>137</v>
      </c>
      <c r="AU123" s="188" t="s">
        <v>142</v>
      </c>
      <c r="AY123" s="21" t="s">
        <v>132</v>
      </c>
      <c r="BE123" s="189">
        <f>IF(N123="základní",J123,0)</f>
        <v>0</v>
      </c>
      <c r="BF123" s="189">
        <f>IF(N123="snížená",J123,0)</f>
        <v>0</v>
      </c>
      <c r="BG123" s="189">
        <f>IF(N123="zákl. přenesená",J123,0)</f>
        <v>0</v>
      </c>
      <c r="BH123" s="189">
        <f>IF(N123="sníž. přenesená",J123,0)</f>
        <v>0</v>
      </c>
      <c r="BI123" s="189">
        <f>IF(N123="nulová",J123,0)</f>
        <v>0</v>
      </c>
      <c r="BJ123" s="21" t="s">
        <v>80</v>
      </c>
      <c r="BK123" s="189">
        <f>ROUND(I123*H123,2)</f>
        <v>0</v>
      </c>
      <c r="BL123" s="21" t="s">
        <v>558</v>
      </c>
      <c r="BM123" s="188" t="s">
        <v>211</v>
      </c>
    </row>
    <row r="124" spans="1:65" s="17" customFormat="1" ht="20.85" customHeight="1">
      <c r="B124" s="253"/>
      <c r="C124" s="254"/>
      <c r="D124" s="255" t="s">
        <v>71</v>
      </c>
      <c r="E124" s="255" t="s">
        <v>873</v>
      </c>
      <c r="F124" s="255" t="s">
        <v>874</v>
      </c>
      <c r="G124" s="254"/>
      <c r="H124" s="254"/>
      <c r="I124" s="256"/>
      <c r="J124" s="257">
        <f>BK124</f>
        <v>0</v>
      </c>
      <c r="K124" s="254"/>
      <c r="L124" s="258"/>
      <c r="M124" s="259"/>
      <c r="N124" s="260"/>
      <c r="O124" s="260"/>
      <c r="P124" s="261">
        <f>P125</f>
        <v>0</v>
      </c>
      <c r="Q124" s="260"/>
      <c r="R124" s="261">
        <f>R125</f>
        <v>0</v>
      </c>
      <c r="S124" s="260"/>
      <c r="T124" s="262">
        <f>T125</f>
        <v>0</v>
      </c>
      <c r="AR124" s="263" t="s">
        <v>80</v>
      </c>
      <c r="AT124" s="264" t="s">
        <v>71</v>
      </c>
      <c r="AU124" s="264" t="s">
        <v>143</v>
      </c>
      <c r="AY124" s="263" t="s">
        <v>132</v>
      </c>
      <c r="BK124" s="265">
        <f>BK125</f>
        <v>0</v>
      </c>
    </row>
    <row r="125" spans="1:65" s="2" customFormat="1" ht="24.2" customHeight="1">
      <c r="A125" s="38"/>
      <c r="B125" s="39"/>
      <c r="C125" s="177" t="s">
        <v>180</v>
      </c>
      <c r="D125" s="177" t="s">
        <v>137</v>
      </c>
      <c r="E125" s="178" t="s">
        <v>875</v>
      </c>
      <c r="F125" s="179" t="s">
        <v>876</v>
      </c>
      <c r="G125" s="180" t="s">
        <v>853</v>
      </c>
      <c r="H125" s="181">
        <v>1</v>
      </c>
      <c r="I125" s="182"/>
      <c r="J125" s="183">
        <f>ROUND(I125*H125,2)</f>
        <v>0</v>
      </c>
      <c r="K125" s="179" t="s">
        <v>19</v>
      </c>
      <c r="L125" s="43"/>
      <c r="M125" s="184" t="s">
        <v>19</v>
      </c>
      <c r="N125" s="185" t="s">
        <v>43</v>
      </c>
      <c r="O125" s="68"/>
      <c r="P125" s="186">
        <f>O125*H125</f>
        <v>0</v>
      </c>
      <c r="Q125" s="186">
        <v>0</v>
      </c>
      <c r="R125" s="186">
        <f>Q125*H125</f>
        <v>0</v>
      </c>
      <c r="S125" s="186">
        <v>0</v>
      </c>
      <c r="T125" s="187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88" t="s">
        <v>558</v>
      </c>
      <c r="AT125" s="188" t="s">
        <v>137</v>
      </c>
      <c r="AU125" s="188" t="s">
        <v>142</v>
      </c>
      <c r="AY125" s="21" t="s">
        <v>132</v>
      </c>
      <c r="BE125" s="189">
        <f>IF(N125="základní",J125,0)</f>
        <v>0</v>
      </c>
      <c r="BF125" s="189">
        <f>IF(N125="snížená",J125,0)</f>
        <v>0</v>
      </c>
      <c r="BG125" s="189">
        <f>IF(N125="zákl. přenesená",J125,0)</f>
        <v>0</v>
      </c>
      <c r="BH125" s="189">
        <f>IF(N125="sníž. přenesená",J125,0)</f>
        <v>0</v>
      </c>
      <c r="BI125" s="189">
        <f>IF(N125="nulová",J125,0)</f>
        <v>0</v>
      </c>
      <c r="BJ125" s="21" t="s">
        <v>80</v>
      </c>
      <c r="BK125" s="189">
        <f>ROUND(I125*H125,2)</f>
        <v>0</v>
      </c>
      <c r="BL125" s="21" t="s">
        <v>558</v>
      </c>
      <c r="BM125" s="188" t="s">
        <v>227</v>
      </c>
    </row>
    <row r="126" spans="1:65" s="17" customFormat="1" ht="20.85" customHeight="1">
      <c r="B126" s="253"/>
      <c r="C126" s="254"/>
      <c r="D126" s="255" t="s">
        <v>71</v>
      </c>
      <c r="E126" s="255" t="s">
        <v>877</v>
      </c>
      <c r="F126" s="255" t="s">
        <v>878</v>
      </c>
      <c r="G126" s="254"/>
      <c r="H126" s="254"/>
      <c r="I126" s="256"/>
      <c r="J126" s="257">
        <f>BK126</f>
        <v>0</v>
      </c>
      <c r="K126" s="254"/>
      <c r="L126" s="258"/>
      <c r="M126" s="259"/>
      <c r="N126" s="260"/>
      <c r="O126" s="260"/>
      <c r="P126" s="261">
        <f>P127</f>
        <v>0</v>
      </c>
      <c r="Q126" s="260"/>
      <c r="R126" s="261">
        <f>R127</f>
        <v>0</v>
      </c>
      <c r="S126" s="260"/>
      <c r="T126" s="262">
        <f>T127</f>
        <v>0</v>
      </c>
      <c r="AR126" s="263" t="s">
        <v>80</v>
      </c>
      <c r="AT126" s="264" t="s">
        <v>71</v>
      </c>
      <c r="AU126" s="264" t="s">
        <v>143</v>
      </c>
      <c r="AY126" s="263" t="s">
        <v>132</v>
      </c>
      <c r="BK126" s="265">
        <f>BK127</f>
        <v>0</v>
      </c>
    </row>
    <row r="127" spans="1:65" s="2" customFormat="1" ht="21.75" customHeight="1">
      <c r="A127" s="38"/>
      <c r="B127" s="39"/>
      <c r="C127" s="177" t="s">
        <v>154</v>
      </c>
      <c r="D127" s="177" t="s">
        <v>137</v>
      </c>
      <c r="E127" s="178" t="s">
        <v>879</v>
      </c>
      <c r="F127" s="179" t="s">
        <v>880</v>
      </c>
      <c r="G127" s="180" t="s">
        <v>853</v>
      </c>
      <c r="H127" s="181">
        <v>1</v>
      </c>
      <c r="I127" s="182"/>
      <c r="J127" s="183">
        <f>ROUND(I127*H127,2)</f>
        <v>0</v>
      </c>
      <c r="K127" s="179" t="s">
        <v>19</v>
      </c>
      <c r="L127" s="43"/>
      <c r="M127" s="184" t="s">
        <v>19</v>
      </c>
      <c r="N127" s="185" t="s">
        <v>43</v>
      </c>
      <c r="O127" s="68"/>
      <c r="P127" s="186">
        <f>O127*H127</f>
        <v>0</v>
      </c>
      <c r="Q127" s="186">
        <v>0</v>
      </c>
      <c r="R127" s="186">
        <f>Q127*H127</f>
        <v>0</v>
      </c>
      <c r="S127" s="186">
        <v>0</v>
      </c>
      <c r="T127" s="18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88" t="s">
        <v>558</v>
      </c>
      <c r="AT127" s="188" t="s">
        <v>137</v>
      </c>
      <c r="AU127" s="188" t="s">
        <v>142</v>
      </c>
      <c r="AY127" s="21" t="s">
        <v>132</v>
      </c>
      <c r="BE127" s="189">
        <f>IF(N127="základní",J127,0)</f>
        <v>0</v>
      </c>
      <c r="BF127" s="189">
        <f>IF(N127="snížená",J127,0)</f>
        <v>0</v>
      </c>
      <c r="BG127" s="189">
        <f>IF(N127="zákl. přenesená",J127,0)</f>
        <v>0</v>
      </c>
      <c r="BH127" s="189">
        <f>IF(N127="sníž. přenesená",J127,0)</f>
        <v>0</v>
      </c>
      <c r="BI127" s="189">
        <f>IF(N127="nulová",J127,0)</f>
        <v>0</v>
      </c>
      <c r="BJ127" s="21" t="s">
        <v>80</v>
      </c>
      <c r="BK127" s="189">
        <f>ROUND(I127*H127,2)</f>
        <v>0</v>
      </c>
      <c r="BL127" s="21" t="s">
        <v>558</v>
      </c>
      <c r="BM127" s="188" t="s">
        <v>239</v>
      </c>
    </row>
    <row r="128" spans="1:65" s="17" customFormat="1" ht="20.85" customHeight="1">
      <c r="B128" s="253"/>
      <c r="C128" s="254"/>
      <c r="D128" s="255" t="s">
        <v>71</v>
      </c>
      <c r="E128" s="255" t="s">
        <v>881</v>
      </c>
      <c r="F128" s="255" t="s">
        <v>882</v>
      </c>
      <c r="G128" s="254"/>
      <c r="H128" s="254"/>
      <c r="I128" s="256"/>
      <c r="J128" s="257">
        <f>BK128</f>
        <v>0</v>
      </c>
      <c r="K128" s="254"/>
      <c r="L128" s="258"/>
      <c r="M128" s="259"/>
      <c r="N128" s="260"/>
      <c r="O128" s="260"/>
      <c r="P128" s="261">
        <f>SUM(P129:P130)</f>
        <v>0</v>
      </c>
      <c r="Q128" s="260"/>
      <c r="R128" s="261">
        <f>SUM(R129:R130)</f>
        <v>0</v>
      </c>
      <c r="S128" s="260"/>
      <c r="T128" s="262">
        <f>SUM(T129:T130)</f>
        <v>0</v>
      </c>
      <c r="AR128" s="263" t="s">
        <v>80</v>
      </c>
      <c r="AT128" s="264" t="s">
        <v>71</v>
      </c>
      <c r="AU128" s="264" t="s">
        <v>143</v>
      </c>
      <c r="AY128" s="263" t="s">
        <v>132</v>
      </c>
      <c r="BK128" s="265">
        <f>SUM(BK129:BK130)</f>
        <v>0</v>
      </c>
    </row>
    <row r="129" spans="1:65" s="2" customFormat="1" ht="16.5" customHeight="1">
      <c r="A129" s="38"/>
      <c r="B129" s="39"/>
      <c r="C129" s="177" t="s">
        <v>191</v>
      </c>
      <c r="D129" s="177" t="s">
        <v>137</v>
      </c>
      <c r="E129" s="178" t="s">
        <v>883</v>
      </c>
      <c r="F129" s="179" t="s">
        <v>884</v>
      </c>
      <c r="G129" s="180" t="s">
        <v>169</v>
      </c>
      <c r="H129" s="181">
        <v>8</v>
      </c>
      <c r="I129" s="182"/>
      <c r="J129" s="183">
        <f>ROUND(I129*H129,2)</f>
        <v>0</v>
      </c>
      <c r="K129" s="179" t="s">
        <v>19</v>
      </c>
      <c r="L129" s="43"/>
      <c r="M129" s="184" t="s">
        <v>19</v>
      </c>
      <c r="N129" s="185" t="s">
        <v>43</v>
      </c>
      <c r="O129" s="68"/>
      <c r="P129" s="186">
        <f>O129*H129</f>
        <v>0</v>
      </c>
      <c r="Q129" s="186">
        <v>0</v>
      </c>
      <c r="R129" s="186">
        <f>Q129*H129</f>
        <v>0</v>
      </c>
      <c r="S129" s="186">
        <v>0</v>
      </c>
      <c r="T129" s="187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88" t="s">
        <v>558</v>
      </c>
      <c r="AT129" s="188" t="s">
        <v>137</v>
      </c>
      <c r="AU129" s="188" t="s">
        <v>142</v>
      </c>
      <c r="AY129" s="21" t="s">
        <v>132</v>
      </c>
      <c r="BE129" s="189">
        <f>IF(N129="základní",J129,0)</f>
        <v>0</v>
      </c>
      <c r="BF129" s="189">
        <f>IF(N129="snížená",J129,0)</f>
        <v>0</v>
      </c>
      <c r="BG129" s="189">
        <f>IF(N129="zákl. přenesená",J129,0)</f>
        <v>0</v>
      </c>
      <c r="BH129" s="189">
        <f>IF(N129="sníž. přenesená",J129,0)</f>
        <v>0</v>
      </c>
      <c r="BI129" s="189">
        <f>IF(N129="nulová",J129,0)</f>
        <v>0</v>
      </c>
      <c r="BJ129" s="21" t="s">
        <v>80</v>
      </c>
      <c r="BK129" s="189">
        <f>ROUND(I129*H129,2)</f>
        <v>0</v>
      </c>
      <c r="BL129" s="21" t="s">
        <v>558</v>
      </c>
      <c r="BM129" s="188" t="s">
        <v>251</v>
      </c>
    </row>
    <row r="130" spans="1:65" s="2" customFormat="1" ht="16.5" customHeight="1">
      <c r="A130" s="38"/>
      <c r="B130" s="39"/>
      <c r="C130" s="177" t="s">
        <v>198</v>
      </c>
      <c r="D130" s="177" t="s">
        <v>137</v>
      </c>
      <c r="E130" s="178" t="s">
        <v>885</v>
      </c>
      <c r="F130" s="179" t="s">
        <v>886</v>
      </c>
      <c r="G130" s="180" t="s">
        <v>169</v>
      </c>
      <c r="H130" s="181">
        <v>3</v>
      </c>
      <c r="I130" s="182"/>
      <c r="J130" s="183">
        <f>ROUND(I130*H130,2)</f>
        <v>0</v>
      </c>
      <c r="K130" s="179" t="s">
        <v>19</v>
      </c>
      <c r="L130" s="43"/>
      <c r="M130" s="184" t="s">
        <v>19</v>
      </c>
      <c r="N130" s="185" t="s">
        <v>43</v>
      </c>
      <c r="O130" s="68"/>
      <c r="P130" s="186">
        <f>O130*H130</f>
        <v>0</v>
      </c>
      <c r="Q130" s="186">
        <v>0</v>
      </c>
      <c r="R130" s="186">
        <f>Q130*H130</f>
        <v>0</v>
      </c>
      <c r="S130" s="186">
        <v>0</v>
      </c>
      <c r="T130" s="18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88" t="s">
        <v>558</v>
      </c>
      <c r="AT130" s="188" t="s">
        <v>137</v>
      </c>
      <c r="AU130" s="188" t="s">
        <v>142</v>
      </c>
      <c r="AY130" s="21" t="s">
        <v>132</v>
      </c>
      <c r="BE130" s="189">
        <f>IF(N130="základní",J130,0)</f>
        <v>0</v>
      </c>
      <c r="BF130" s="189">
        <f>IF(N130="snížená",J130,0)</f>
        <v>0</v>
      </c>
      <c r="BG130" s="189">
        <f>IF(N130="zákl. přenesená",J130,0)</f>
        <v>0</v>
      </c>
      <c r="BH130" s="189">
        <f>IF(N130="sníž. přenesená",J130,0)</f>
        <v>0</v>
      </c>
      <c r="BI130" s="189">
        <f>IF(N130="nulová",J130,0)</f>
        <v>0</v>
      </c>
      <c r="BJ130" s="21" t="s">
        <v>80</v>
      </c>
      <c r="BK130" s="189">
        <f>ROUND(I130*H130,2)</f>
        <v>0</v>
      </c>
      <c r="BL130" s="21" t="s">
        <v>558</v>
      </c>
      <c r="BM130" s="188" t="s">
        <v>262</v>
      </c>
    </row>
    <row r="131" spans="1:65" s="17" customFormat="1" ht="20.85" customHeight="1">
      <c r="B131" s="253"/>
      <c r="C131" s="254"/>
      <c r="D131" s="255" t="s">
        <v>71</v>
      </c>
      <c r="E131" s="255" t="s">
        <v>887</v>
      </c>
      <c r="F131" s="255" t="s">
        <v>888</v>
      </c>
      <c r="G131" s="254"/>
      <c r="H131" s="254"/>
      <c r="I131" s="256"/>
      <c r="J131" s="257">
        <f>BK131</f>
        <v>0</v>
      </c>
      <c r="K131" s="254"/>
      <c r="L131" s="258"/>
      <c r="M131" s="259"/>
      <c r="N131" s="260"/>
      <c r="O131" s="260"/>
      <c r="P131" s="261">
        <f>SUM(P132:P133)</f>
        <v>0</v>
      </c>
      <c r="Q131" s="260"/>
      <c r="R131" s="261">
        <f>SUM(R132:R133)</f>
        <v>0</v>
      </c>
      <c r="S131" s="260"/>
      <c r="T131" s="262">
        <f>SUM(T132:T133)</f>
        <v>0</v>
      </c>
      <c r="AR131" s="263" t="s">
        <v>80</v>
      </c>
      <c r="AT131" s="264" t="s">
        <v>71</v>
      </c>
      <c r="AU131" s="264" t="s">
        <v>143</v>
      </c>
      <c r="AY131" s="263" t="s">
        <v>132</v>
      </c>
      <c r="BK131" s="265">
        <f>SUM(BK132:BK133)</f>
        <v>0</v>
      </c>
    </row>
    <row r="132" spans="1:65" s="2" customFormat="1" ht="16.5" customHeight="1">
      <c r="A132" s="38"/>
      <c r="B132" s="39"/>
      <c r="C132" s="177" t="s">
        <v>204</v>
      </c>
      <c r="D132" s="177" t="s">
        <v>137</v>
      </c>
      <c r="E132" s="178" t="s">
        <v>889</v>
      </c>
      <c r="F132" s="179" t="s">
        <v>890</v>
      </c>
      <c r="G132" s="180" t="s">
        <v>169</v>
      </c>
      <c r="H132" s="181">
        <v>7</v>
      </c>
      <c r="I132" s="182"/>
      <c r="J132" s="183">
        <f>ROUND(I132*H132,2)</f>
        <v>0</v>
      </c>
      <c r="K132" s="179" t="s">
        <v>19</v>
      </c>
      <c r="L132" s="43"/>
      <c r="M132" s="184" t="s">
        <v>19</v>
      </c>
      <c r="N132" s="185" t="s">
        <v>43</v>
      </c>
      <c r="O132" s="68"/>
      <c r="P132" s="186">
        <f>O132*H132</f>
        <v>0</v>
      </c>
      <c r="Q132" s="186">
        <v>0</v>
      </c>
      <c r="R132" s="186">
        <f>Q132*H132</f>
        <v>0</v>
      </c>
      <c r="S132" s="186">
        <v>0</v>
      </c>
      <c r="T132" s="18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88" t="s">
        <v>558</v>
      </c>
      <c r="AT132" s="188" t="s">
        <v>137</v>
      </c>
      <c r="AU132" s="188" t="s">
        <v>142</v>
      </c>
      <c r="AY132" s="21" t="s">
        <v>132</v>
      </c>
      <c r="BE132" s="189">
        <f>IF(N132="základní",J132,0)</f>
        <v>0</v>
      </c>
      <c r="BF132" s="189">
        <f>IF(N132="snížená",J132,0)</f>
        <v>0</v>
      </c>
      <c r="BG132" s="189">
        <f>IF(N132="zákl. přenesená",J132,0)</f>
        <v>0</v>
      </c>
      <c r="BH132" s="189">
        <f>IF(N132="sníž. přenesená",J132,0)</f>
        <v>0</v>
      </c>
      <c r="BI132" s="189">
        <f>IF(N132="nulová",J132,0)</f>
        <v>0</v>
      </c>
      <c r="BJ132" s="21" t="s">
        <v>80</v>
      </c>
      <c r="BK132" s="189">
        <f>ROUND(I132*H132,2)</f>
        <v>0</v>
      </c>
      <c r="BL132" s="21" t="s">
        <v>558</v>
      </c>
      <c r="BM132" s="188" t="s">
        <v>285</v>
      </c>
    </row>
    <row r="133" spans="1:65" s="2" customFormat="1" ht="16.5" customHeight="1">
      <c r="A133" s="38"/>
      <c r="B133" s="39"/>
      <c r="C133" s="177" t="s">
        <v>211</v>
      </c>
      <c r="D133" s="177" t="s">
        <v>137</v>
      </c>
      <c r="E133" s="178" t="s">
        <v>891</v>
      </c>
      <c r="F133" s="179" t="s">
        <v>892</v>
      </c>
      <c r="G133" s="180" t="s">
        <v>169</v>
      </c>
      <c r="H133" s="181">
        <v>2</v>
      </c>
      <c r="I133" s="182"/>
      <c r="J133" s="183">
        <f>ROUND(I133*H133,2)</f>
        <v>0</v>
      </c>
      <c r="K133" s="179" t="s">
        <v>19</v>
      </c>
      <c r="L133" s="43"/>
      <c r="M133" s="184" t="s">
        <v>19</v>
      </c>
      <c r="N133" s="185" t="s">
        <v>43</v>
      </c>
      <c r="O133" s="68"/>
      <c r="P133" s="186">
        <f>O133*H133</f>
        <v>0</v>
      </c>
      <c r="Q133" s="186">
        <v>0</v>
      </c>
      <c r="R133" s="186">
        <f>Q133*H133</f>
        <v>0</v>
      </c>
      <c r="S133" s="186">
        <v>0</v>
      </c>
      <c r="T133" s="18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88" t="s">
        <v>558</v>
      </c>
      <c r="AT133" s="188" t="s">
        <v>137</v>
      </c>
      <c r="AU133" s="188" t="s">
        <v>142</v>
      </c>
      <c r="AY133" s="21" t="s">
        <v>132</v>
      </c>
      <c r="BE133" s="189">
        <f>IF(N133="základní",J133,0)</f>
        <v>0</v>
      </c>
      <c r="BF133" s="189">
        <f>IF(N133="snížená",J133,0)</f>
        <v>0</v>
      </c>
      <c r="BG133" s="189">
        <f>IF(N133="zákl. přenesená",J133,0)</f>
        <v>0</v>
      </c>
      <c r="BH133" s="189">
        <f>IF(N133="sníž. přenesená",J133,0)</f>
        <v>0</v>
      </c>
      <c r="BI133" s="189">
        <f>IF(N133="nulová",J133,0)</f>
        <v>0</v>
      </c>
      <c r="BJ133" s="21" t="s">
        <v>80</v>
      </c>
      <c r="BK133" s="189">
        <f>ROUND(I133*H133,2)</f>
        <v>0</v>
      </c>
      <c r="BL133" s="21" t="s">
        <v>558</v>
      </c>
      <c r="BM133" s="188" t="s">
        <v>297</v>
      </c>
    </row>
    <row r="134" spans="1:65" s="17" customFormat="1" ht="20.85" customHeight="1">
      <c r="B134" s="253"/>
      <c r="C134" s="254"/>
      <c r="D134" s="255" t="s">
        <v>71</v>
      </c>
      <c r="E134" s="255" t="s">
        <v>893</v>
      </c>
      <c r="F134" s="255" t="s">
        <v>894</v>
      </c>
      <c r="G134" s="254"/>
      <c r="H134" s="254"/>
      <c r="I134" s="256"/>
      <c r="J134" s="257">
        <f>BK134</f>
        <v>0</v>
      </c>
      <c r="K134" s="254"/>
      <c r="L134" s="258"/>
      <c r="M134" s="259"/>
      <c r="N134" s="260"/>
      <c r="O134" s="260"/>
      <c r="P134" s="261">
        <f>P135</f>
        <v>0</v>
      </c>
      <c r="Q134" s="260"/>
      <c r="R134" s="261">
        <f>R135</f>
        <v>0</v>
      </c>
      <c r="S134" s="260"/>
      <c r="T134" s="262">
        <f>T135</f>
        <v>0</v>
      </c>
      <c r="AR134" s="263" t="s">
        <v>80</v>
      </c>
      <c r="AT134" s="264" t="s">
        <v>71</v>
      </c>
      <c r="AU134" s="264" t="s">
        <v>143</v>
      </c>
      <c r="AY134" s="263" t="s">
        <v>132</v>
      </c>
      <c r="BK134" s="265">
        <f>BK135</f>
        <v>0</v>
      </c>
    </row>
    <row r="135" spans="1:65" s="2" customFormat="1" ht="16.5" customHeight="1">
      <c r="A135" s="38"/>
      <c r="B135" s="39"/>
      <c r="C135" s="177" t="s">
        <v>221</v>
      </c>
      <c r="D135" s="177" t="s">
        <v>137</v>
      </c>
      <c r="E135" s="178" t="s">
        <v>895</v>
      </c>
      <c r="F135" s="179" t="s">
        <v>896</v>
      </c>
      <c r="G135" s="180" t="s">
        <v>169</v>
      </c>
      <c r="H135" s="181">
        <v>2</v>
      </c>
      <c r="I135" s="182"/>
      <c r="J135" s="183">
        <f>ROUND(I135*H135,2)</f>
        <v>0</v>
      </c>
      <c r="K135" s="179" t="s">
        <v>19</v>
      </c>
      <c r="L135" s="43"/>
      <c r="M135" s="184" t="s">
        <v>19</v>
      </c>
      <c r="N135" s="185" t="s">
        <v>43</v>
      </c>
      <c r="O135" s="68"/>
      <c r="P135" s="186">
        <f>O135*H135</f>
        <v>0</v>
      </c>
      <c r="Q135" s="186">
        <v>0</v>
      </c>
      <c r="R135" s="186">
        <f>Q135*H135</f>
        <v>0</v>
      </c>
      <c r="S135" s="186">
        <v>0</v>
      </c>
      <c r="T135" s="18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88" t="s">
        <v>558</v>
      </c>
      <c r="AT135" s="188" t="s">
        <v>137</v>
      </c>
      <c r="AU135" s="188" t="s">
        <v>142</v>
      </c>
      <c r="AY135" s="21" t="s">
        <v>132</v>
      </c>
      <c r="BE135" s="189">
        <f>IF(N135="základní",J135,0)</f>
        <v>0</v>
      </c>
      <c r="BF135" s="189">
        <f>IF(N135="snížená",J135,0)</f>
        <v>0</v>
      </c>
      <c r="BG135" s="189">
        <f>IF(N135="zákl. přenesená",J135,0)</f>
        <v>0</v>
      </c>
      <c r="BH135" s="189">
        <f>IF(N135="sníž. přenesená",J135,0)</f>
        <v>0</v>
      </c>
      <c r="BI135" s="189">
        <f>IF(N135="nulová",J135,0)</f>
        <v>0</v>
      </c>
      <c r="BJ135" s="21" t="s">
        <v>80</v>
      </c>
      <c r="BK135" s="189">
        <f>ROUND(I135*H135,2)</f>
        <v>0</v>
      </c>
      <c r="BL135" s="21" t="s">
        <v>558</v>
      </c>
      <c r="BM135" s="188" t="s">
        <v>313</v>
      </c>
    </row>
    <row r="136" spans="1:65" s="17" customFormat="1" ht="20.85" customHeight="1">
      <c r="B136" s="253"/>
      <c r="C136" s="254"/>
      <c r="D136" s="255" t="s">
        <v>71</v>
      </c>
      <c r="E136" s="255" t="s">
        <v>897</v>
      </c>
      <c r="F136" s="255" t="s">
        <v>898</v>
      </c>
      <c r="G136" s="254"/>
      <c r="H136" s="254"/>
      <c r="I136" s="256"/>
      <c r="J136" s="257">
        <f>BK136</f>
        <v>0</v>
      </c>
      <c r="K136" s="254"/>
      <c r="L136" s="258"/>
      <c r="M136" s="259"/>
      <c r="N136" s="260"/>
      <c r="O136" s="260"/>
      <c r="P136" s="261">
        <f>P137+P138</f>
        <v>0</v>
      </c>
      <c r="Q136" s="260"/>
      <c r="R136" s="261">
        <f>R137+R138</f>
        <v>0</v>
      </c>
      <c r="S136" s="260"/>
      <c r="T136" s="262">
        <f>T137+T138</f>
        <v>0</v>
      </c>
      <c r="AR136" s="263" t="s">
        <v>80</v>
      </c>
      <c r="AT136" s="264" t="s">
        <v>71</v>
      </c>
      <c r="AU136" s="264" t="s">
        <v>143</v>
      </c>
      <c r="AY136" s="263" t="s">
        <v>132</v>
      </c>
      <c r="BK136" s="265">
        <f>BK137+BK138</f>
        <v>0</v>
      </c>
    </row>
    <row r="137" spans="1:65" s="2" customFormat="1" ht="24.2" customHeight="1">
      <c r="A137" s="38"/>
      <c r="B137" s="39"/>
      <c r="C137" s="177" t="s">
        <v>227</v>
      </c>
      <c r="D137" s="177" t="s">
        <v>137</v>
      </c>
      <c r="E137" s="178" t="s">
        <v>899</v>
      </c>
      <c r="F137" s="179" t="s">
        <v>900</v>
      </c>
      <c r="G137" s="180" t="s">
        <v>169</v>
      </c>
      <c r="H137" s="181">
        <v>1</v>
      </c>
      <c r="I137" s="182"/>
      <c r="J137" s="183">
        <f>ROUND(I137*H137,2)</f>
        <v>0</v>
      </c>
      <c r="K137" s="179" t="s">
        <v>19</v>
      </c>
      <c r="L137" s="43"/>
      <c r="M137" s="184" t="s">
        <v>19</v>
      </c>
      <c r="N137" s="185" t="s">
        <v>43</v>
      </c>
      <c r="O137" s="68"/>
      <c r="P137" s="186">
        <f>O137*H137</f>
        <v>0</v>
      </c>
      <c r="Q137" s="186">
        <v>0</v>
      </c>
      <c r="R137" s="186">
        <f>Q137*H137</f>
        <v>0</v>
      </c>
      <c r="S137" s="186">
        <v>0</v>
      </c>
      <c r="T137" s="18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88" t="s">
        <v>558</v>
      </c>
      <c r="AT137" s="188" t="s">
        <v>137</v>
      </c>
      <c r="AU137" s="188" t="s">
        <v>142</v>
      </c>
      <c r="AY137" s="21" t="s">
        <v>132</v>
      </c>
      <c r="BE137" s="189">
        <f>IF(N137="základní",J137,0)</f>
        <v>0</v>
      </c>
      <c r="BF137" s="189">
        <f>IF(N137="snížená",J137,0)</f>
        <v>0</v>
      </c>
      <c r="BG137" s="189">
        <f>IF(N137="zákl. přenesená",J137,0)</f>
        <v>0</v>
      </c>
      <c r="BH137" s="189">
        <f>IF(N137="sníž. přenesená",J137,0)</f>
        <v>0</v>
      </c>
      <c r="BI137" s="189">
        <f>IF(N137="nulová",J137,0)</f>
        <v>0</v>
      </c>
      <c r="BJ137" s="21" t="s">
        <v>80</v>
      </c>
      <c r="BK137" s="189">
        <f>ROUND(I137*H137,2)</f>
        <v>0</v>
      </c>
      <c r="BL137" s="21" t="s">
        <v>558</v>
      </c>
      <c r="BM137" s="188" t="s">
        <v>329</v>
      </c>
    </row>
    <row r="138" spans="1:65" s="17" customFormat="1" ht="20.85" customHeight="1">
      <c r="B138" s="253"/>
      <c r="C138" s="254"/>
      <c r="D138" s="255" t="s">
        <v>71</v>
      </c>
      <c r="E138" s="255" t="s">
        <v>901</v>
      </c>
      <c r="F138" s="255" t="s">
        <v>902</v>
      </c>
      <c r="G138" s="254"/>
      <c r="H138" s="254"/>
      <c r="I138" s="256"/>
      <c r="J138" s="257">
        <f>BK138</f>
        <v>0</v>
      </c>
      <c r="K138" s="254"/>
      <c r="L138" s="258"/>
      <c r="M138" s="259"/>
      <c r="N138" s="260"/>
      <c r="O138" s="260"/>
      <c r="P138" s="261">
        <f>SUM(P139:P141)</f>
        <v>0</v>
      </c>
      <c r="Q138" s="260"/>
      <c r="R138" s="261">
        <f>SUM(R139:R141)</f>
        <v>0</v>
      </c>
      <c r="S138" s="260"/>
      <c r="T138" s="262">
        <f>SUM(T139:T141)</f>
        <v>0</v>
      </c>
      <c r="AR138" s="263" t="s">
        <v>80</v>
      </c>
      <c r="AT138" s="264" t="s">
        <v>71</v>
      </c>
      <c r="AU138" s="264" t="s">
        <v>142</v>
      </c>
      <c r="AY138" s="263" t="s">
        <v>132</v>
      </c>
      <c r="BK138" s="265">
        <f>SUM(BK139:BK141)</f>
        <v>0</v>
      </c>
    </row>
    <row r="139" spans="1:65" s="2" customFormat="1" ht="16.5" customHeight="1">
      <c r="A139" s="38"/>
      <c r="B139" s="39"/>
      <c r="C139" s="177" t="s">
        <v>8</v>
      </c>
      <c r="D139" s="177" t="s">
        <v>137</v>
      </c>
      <c r="E139" s="178" t="s">
        <v>903</v>
      </c>
      <c r="F139" s="179" t="s">
        <v>904</v>
      </c>
      <c r="G139" s="180" t="s">
        <v>905</v>
      </c>
      <c r="H139" s="181">
        <v>1</v>
      </c>
      <c r="I139" s="182"/>
      <c r="J139" s="183">
        <f>ROUND(I139*H139,2)</f>
        <v>0</v>
      </c>
      <c r="K139" s="179" t="s">
        <v>19</v>
      </c>
      <c r="L139" s="43"/>
      <c r="M139" s="184" t="s">
        <v>19</v>
      </c>
      <c r="N139" s="185" t="s">
        <v>43</v>
      </c>
      <c r="O139" s="68"/>
      <c r="P139" s="186">
        <f>O139*H139</f>
        <v>0</v>
      </c>
      <c r="Q139" s="186">
        <v>0</v>
      </c>
      <c r="R139" s="186">
        <f>Q139*H139</f>
        <v>0</v>
      </c>
      <c r="S139" s="186">
        <v>0</v>
      </c>
      <c r="T139" s="18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88" t="s">
        <v>558</v>
      </c>
      <c r="AT139" s="188" t="s">
        <v>137</v>
      </c>
      <c r="AU139" s="188" t="s">
        <v>166</v>
      </c>
      <c r="AY139" s="21" t="s">
        <v>132</v>
      </c>
      <c r="BE139" s="189">
        <f>IF(N139="základní",J139,0)</f>
        <v>0</v>
      </c>
      <c r="BF139" s="189">
        <f>IF(N139="snížená",J139,0)</f>
        <v>0</v>
      </c>
      <c r="BG139" s="189">
        <f>IF(N139="zákl. přenesená",J139,0)</f>
        <v>0</v>
      </c>
      <c r="BH139" s="189">
        <f>IF(N139="sníž. přenesená",J139,0)</f>
        <v>0</v>
      </c>
      <c r="BI139" s="189">
        <f>IF(N139="nulová",J139,0)</f>
        <v>0</v>
      </c>
      <c r="BJ139" s="21" t="s">
        <v>80</v>
      </c>
      <c r="BK139" s="189">
        <f>ROUND(I139*H139,2)</f>
        <v>0</v>
      </c>
      <c r="BL139" s="21" t="s">
        <v>558</v>
      </c>
      <c r="BM139" s="188" t="s">
        <v>340</v>
      </c>
    </row>
    <row r="140" spans="1:65" s="2" customFormat="1" ht="16.5" customHeight="1">
      <c r="A140" s="38"/>
      <c r="B140" s="39"/>
      <c r="C140" s="177" t="s">
        <v>239</v>
      </c>
      <c r="D140" s="177" t="s">
        <v>137</v>
      </c>
      <c r="E140" s="178" t="s">
        <v>906</v>
      </c>
      <c r="F140" s="179" t="s">
        <v>907</v>
      </c>
      <c r="G140" s="180" t="s">
        <v>905</v>
      </c>
      <c r="H140" s="181">
        <v>1</v>
      </c>
      <c r="I140" s="182"/>
      <c r="J140" s="183">
        <f>ROUND(I140*H140,2)</f>
        <v>0</v>
      </c>
      <c r="K140" s="179" t="s">
        <v>19</v>
      </c>
      <c r="L140" s="43"/>
      <c r="M140" s="184" t="s">
        <v>19</v>
      </c>
      <c r="N140" s="185" t="s">
        <v>43</v>
      </c>
      <c r="O140" s="68"/>
      <c r="P140" s="186">
        <f>O140*H140</f>
        <v>0</v>
      </c>
      <c r="Q140" s="186">
        <v>0</v>
      </c>
      <c r="R140" s="186">
        <f>Q140*H140</f>
        <v>0</v>
      </c>
      <c r="S140" s="186">
        <v>0</v>
      </c>
      <c r="T140" s="18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88" t="s">
        <v>558</v>
      </c>
      <c r="AT140" s="188" t="s">
        <v>137</v>
      </c>
      <c r="AU140" s="188" t="s">
        <v>166</v>
      </c>
      <c r="AY140" s="21" t="s">
        <v>132</v>
      </c>
      <c r="BE140" s="189">
        <f>IF(N140="základní",J140,0)</f>
        <v>0</v>
      </c>
      <c r="BF140" s="189">
        <f>IF(N140="snížená",J140,0)</f>
        <v>0</v>
      </c>
      <c r="BG140" s="189">
        <f>IF(N140="zákl. přenesená",J140,0)</f>
        <v>0</v>
      </c>
      <c r="BH140" s="189">
        <f>IF(N140="sníž. přenesená",J140,0)</f>
        <v>0</v>
      </c>
      <c r="BI140" s="189">
        <f>IF(N140="nulová",J140,0)</f>
        <v>0</v>
      </c>
      <c r="BJ140" s="21" t="s">
        <v>80</v>
      </c>
      <c r="BK140" s="189">
        <f>ROUND(I140*H140,2)</f>
        <v>0</v>
      </c>
      <c r="BL140" s="21" t="s">
        <v>558</v>
      </c>
      <c r="BM140" s="188" t="s">
        <v>350</v>
      </c>
    </row>
    <row r="141" spans="1:65" s="2" customFormat="1" ht="16.5" customHeight="1">
      <c r="A141" s="38"/>
      <c r="B141" s="39"/>
      <c r="C141" s="177" t="s">
        <v>246</v>
      </c>
      <c r="D141" s="177" t="s">
        <v>137</v>
      </c>
      <c r="E141" s="178" t="s">
        <v>908</v>
      </c>
      <c r="F141" s="179" t="s">
        <v>909</v>
      </c>
      <c r="G141" s="180" t="s">
        <v>905</v>
      </c>
      <c r="H141" s="181">
        <v>1</v>
      </c>
      <c r="I141" s="182"/>
      <c r="J141" s="183">
        <f>ROUND(I141*H141,2)</f>
        <v>0</v>
      </c>
      <c r="K141" s="179" t="s">
        <v>19</v>
      </c>
      <c r="L141" s="43"/>
      <c r="M141" s="184" t="s">
        <v>19</v>
      </c>
      <c r="N141" s="185" t="s">
        <v>43</v>
      </c>
      <c r="O141" s="68"/>
      <c r="P141" s="186">
        <f>O141*H141</f>
        <v>0</v>
      </c>
      <c r="Q141" s="186">
        <v>0</v>
      </c>
      <c r="R141" s="186">
        <f>Q141*H141</f>
        <v>0</v>
      </c>
      <c r="S141" s="186">
        <v>0</v>
      </c>
      <c r="T141" s="18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88" t="s">
        <v>558</v>
      </c>
      <c r="AT141" s="188" t="s">
        <v>137</v>
      </c>
      <c r="AU141" s="188" t="s">
        <v>166</v>
      </c>
      <c r="AY141" s="21" t="s">
        <v>132</v>
      </c>
      <c r="BE141" s="189">
        <f>IF(N141="základní",J141,0)</f>
        <v>0</v>
      </c>
      <c r="BF141" s="189">
        <f>IF(N141="snížená",J141,0)</f>
        <v>0</v>
      </c>
      <c r="BG141" s="189">
        <f>IF(N141="zákl. přenesená",J141,0)</f>
        <v>0</v>
      </c>
      <c r="BH141" s="189">
        <f>IF(N141="sníž. přenesená",J141,0)</f>
        <v>0</v>
      </c>
      <c r="BI141" s="189">
        <f>IF(N141="nulová",J141,0)</f>
        <v>0</v>
      </c>
      <c r="BJ141" s="21" t="s">
        <v>80</v>
      </c>
      <c r="BK141" s="189">
        <f>ROUND(I141*H141,2)</f>
        <v>0</v>
      </c>
      <c r="BL141" s="21" t="s">
        <v>558</v>
      </c>
      <c r="BM141" s="188" t="s">
        <v>364</v>
      </c>
    </row>
    <row r="142" spans="1:65" s="17" customFormat="1" ht="20.85" customHeight="1">
      <c r="B142" s="253"/>
      <c r="C142" s="254"/>
      <c r="D142" s="255" t="s">
        <v>71</v>
      </c>
      <c r="E142" s="255" t="s">
        <v>910</v>
      </c>
      <c r="F142" s="255" t="s">
        <v>911</v>
      </c>
      <c r="G142" s="254"/>
      <c r="H142" s="254"/>
      <c r="I142" s="256"/>
      <c r="J142" s="257">
        <f>BK142</f>
        <v>0</v>
      </c>
      <c r="K142" s="254"/>
      <c r="L142" s="258"/>
      <c r="M142" s="259"/>
      <c r="N142" s="260"/>
      <c r="O142" s="260"/>
      <c r="P142" s="261">
        <f>P143</f>
        <v>0</v>
      </c>
      <c r="Q142" s="260"/>
      <c r="R142" s="261">
        <f>R143</f>
        <v>0</v>
      </c>
      <c r="S142" s="260"/>
      <c r="T142" s="262">
        <f>T143</f>
        <v>0</v>
      </c>
      <c r="AR142" s="263" t="s">
        <v>80</v>
      </c>
      <c r="AT142" s="264" t="s">
        <v>71</v>
      </c>
      <c r="AU142" s="264" t="s">
        <v>143</v>
      </c>
      <c r="AY142" s="263" t="s">
        <v>132</v>
      </c>
      <c r="BK142" s="265">
        <f>BK143</f>
        <v>0</v>
      </c>
    </row>
    <row r="143" spans="1:65" s="2" customFormat="1" ht="16.5" customHeight="1">
      <c r="A143" s="38"/>
      <c r="B143" s="39"/>
      <c r="C143" s="177" t="s">
        <v>251</v>
      </c>
      <c r="D143" s="177" t="s">
        <v>137</v>
      </c>
      <c r="E143" s="178" t="s">
        <v>912</v>
      </c>
      <c r="F143" s="179" t="s">
        <v>913</v>
      </c>
      <c r="G143" s="180" t="s">
        <v>905</v>
      </c>
      <c r="H143" s="181">
        <v>1</v>
      </c>
      <c r="I143" s="182"/>
      <c r="J143" s="183">
        <f>ROUND(I143*H143,2)</f>
        <v>0</v>
      </c>
      <c r="K143" s="179" t="s">
        <v>19</v>
      </c>
      <c r="L143" s="43"/>
      <c r="M143" s="184" t="s">
        <v>19</v>
      </c>
      <c r="N143" s="185" t="s">
        <v>43</v>
      </c>
      <c r="O143" s="68"/>
      <c r="P143" s="186">
        <f>O143*H143</f>
        <v>0</v>
      </c>
      <c r="Q143" s="186">
        <v>0</v>
      </c>
      <c r="R143" s="186">
        <f>Q143*H143</f>
        <v>0</v>
      </c>
      <c r="S143" s="186">
        <v>0</v>
      </c>
      <c r="T143" s="18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88" t="s">
        <v>558</v>
      </c>
      <c r="AT143" s="188" t="s">
        <v>137</v>
      </c>
      <c r="AU143" s="188" t="s">
        <v>142</v>
      </c>
      <c r="AY143" s="21" t="s">
        <v>132</v>
      </c>
      <c r="BE143" s="189">
        <f>IF(N143="základní",J143,0)</f>
        <v>0</v>
      </c>
      <c r="BF143" s="189">
        <f>IF(N143="snížená",J143,0)</f>
        <v>0</v>
      </c>
      <c r="BG143" s="189">
        <f>IF(N143="zákl. přenesená",J143,0)</f>
        <v>0</v>
      </c>
      <c r="BH143" s="189">
        <f>IF(N143="sníž. přenesená",J143,0)</f>
        <v>0</v>
      </c>
      <c r="BI143" s="189">
        <f>IF(N143="nulová",J143,0)</f>
        <v>0</v>
      </c>
      <c r="BJ143" s="21" t="s">
        <v>80</v>
      </c>
      <c r="BK143" s="189">
        <f>ROUND(I143*H143,2)</f>
        <v>0</v>
      </c>
      <c r="BL143" s="21" t="s">
        <v>558</v>
      </c>
      <c r="BM143" s="188" t="s">
        <v>375</v>
      </c>
    </row>
    <row r="144" spans="1:65" s="17" customFormat="1" ht="20.85" customHeight="1">
      <c r="B144" s="253"/>
      <c r="C144" s="254"/>
      <c r="D144" s="255" t="s">
        <v>71</v>
      </c>
      <c r="E144" s="255" t="s">
        <v>914</v>
      </c>
      <c r="F144" s="255" t="s">
        <v>915</v>
      </c>
      <c r="G144" s="254"/>
      <c r="H144" s="254"/>
      <c r="I144" s="256"/>
      <c r="J144" s="257">
        <f>BK144</f>
        <v>0</v>
      </c>
      <c r="K144" s="254"/>
      <c r="L144" s="258"/>
      <c r="M144" s="259"/>
      <c r="N144" s="260"/>
      <c r="O144" s="260"/>
      <c r="P144" s="261">
        <f>SUM(P145:P146)</f>
        <v>0</v>
      </c>
      <c r="Q144" s="260"/>
      <c r="R144" s="261">
        <f>SUM(R145:R146)</f>
        <v>0</v>
      </c>
      <c r="S144" s="260"/>
      <c r="T144" s="262">
        <f>SUM(T145:T146)</f>
        <v>0</v>
      </c>
      <c r="AR144" s="263" t="s">
        <v>80</v>
      </c>
      <c r="AT144" s="264" t="s">
        <v>71</v>
      </c>
      <c r="AU144" s="264" t="s">
        <v>143</v>
      </c>
      <c r="AY144" s="263" t="s">
        <v>132</v>
      </c>
      <c r="BK144" s="265">
        <f>SUM(BK145:BK146)</f>
        <v>0</v>
      </c>
    </row>
    <row r="145" spans="1:65" s="2" customFormat="1" ht="16.5" customHeight="1">
      <c r="A145" s="38"/>
      <c r="B145" s="39"/>
      <c r="C145" s="177" t="s">
        <v>256</v>
      </c>
      <c r="D145" s="177" t="s">
        <v>137</v>
      </c>
      <c r="E145" s="178" t="s">
        <v>916</v>
      </c>
      <c r="F145" s="179" t="s">
        <v>917</v>
      </c>
      <c r="G145" s="180" t="s">
        <v>918</v>
      </c>
      <c r="H145" s="181">
        <v>2</v>
      </c>
      <c r="I145" s="182"/>
      <c r="J145" s="183">
        <f>ROUND(I145*H145,2)</f>
        <v>0</v>
      </c>
      <c r="K145" s="179" t="s">
        <v>19</v>
      </c>
      <c r="L145" s="43"/>
      <c r="M145" s="184" t="s">
        <v>19</v>
      </c>
      <c r="N145" s="185" t="s">
        <v>43</v>
      </c>
      <c r="O145" s="68"/>
      <c r="P145" s="186">
        <f>O145*H145</f>
        <v>0</v>
      </c>
      <c r="Q145" s="186">
        <v>0</v>
      </c>
      <c r="R145" s="186">
        <f>Q145*H145</f>
        <v>0</v>
      </c>
      <c r="S145" s="186">
        <v>0</v>
      </c>
      <c r="T145" s="18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88" t="s">
        <v>558</v>
      </c>
      <c r="AT145" s="188" t="s">
        <v>137</v>
      </c>
      <c r="AU145" s="188" t="s">
        <v>142</v>
      </c>
      <c r="AY145" s="21" t="s">
        <v>132</v>
      </c>
      <c r="BE145" s="189">
        <f>IF(N145="základní",J145,0)</f>
        <v>0</v>
      </c>
      <c r="BF145" s="189">
        <f>IF(N145="snížená",J145,0)</f>
        <v>0</v>
      </c>
      <c r="BG145" s="189">
        <f>IF(N145="zákl. přenesená",J145,0)</f>
        <v>0</v>
      </c>
      <c r="BH145" s="189">
        <f>IF(N145="sníž. přenesená",J145,0)</f>
        <v>0</v>
      </c>
      <c r="BI145" s="189">
        <f>IF(N145="nulová",J145,0)</f>
        <v>0</v>
      </c>
      <c r="BJ145" s="21" t="s">
        <v>80</v>
      </c>
      <c r="BK145" s="189">
        <f>ROUND(I145*H145,2)</f>
        <v>0</v>
      </c>
      <c r="BL145" s="21" t="s">
        <v>558</v>
      </c>
      <c r="BM145" s="188" t="s">
        <v>389</v>
      </c>
    </row>
    <row r="146" spans="1:65" s="2" customFormat="1" ht="16.5" customHeight="1">
      <c r="A146" s="38"/>
      <c r="B146" s="39"/>
      <c r="C146" s="177" t="s">
        <v>262</v>
      </c>
      <c r="D146" s="177" t="s">
        <v>137</v>
      </c>
      <c r="E146" s="178" t="s">
        <v>919</v>
      </c>
      <c r="F146" s="179" t="s">
        <v>920</v>
      </c>
      <c r="G146" s="180" t="s">
        <v>918</v>
      </c>
      <c r="H146" s="181">
        <v>1</v>
      </c>
      <c r="I146" s="182"/>
      <c r="J146" s="183">
        <f>ROUND(I146*H146,2)</f>
        <v>0</v>
      </c>
      <c r="K146" s="179" t="s">
        <v>19</v>
      </c>
      <c r="L146" s="43"/>
      <c r="M146" s="184" t="s">
        <v>19</v>
      </c>
      <c r="N146" s="185" t="s">
        <v>43</v>
      </c>
      <c r="O146" s="68"/>
      <c r="P146" s="186">
        <f>O146*H146</f>
        <v>0</v>
      </c>
      <c r="Q146" s="186">
        <v>0</v>
      </c>
      <c r="R146" s="186">
        <f>Q146*H146</f>
        <v>0</v>
      </c>
      <c r="S146" s="186">
        <v>0</v>
      </c>
      <c r="T146" s="18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88" t="s">
        <v>558</v>
      </c>
      <c r="AT146" s="188" t="s">
        <v>137</v>
      </c>
      <c r="AU146" s="188" t="s">
        <v>142</v>
      </c>
      <c r="AY146" s="21" t="s">
        <v>132</v>
      </c>
      <c r="BE146" s="189">
        <f>IF(N146="základní",J146,0)</f>
        <v>0</v>
      </c>
      <c r="BF146" s="189">
        <f>IF(N146="snížená",J146,0)</f>
        <v>0</v>
      </c>
      <c r="BG146" s="189">
        <f>IF(N146="zákl. přenesená",J146,0)</f>
        <v>0</v>
      </c>
      <c r="BH146" s="189">
        <f>IF(N146="sníž. přenesená",J146,0)</f>
        <v>0</v>
      </c>
      <c r="BI146" s="189">
        <f>IF(N146="nulová",J146,0)</f>
        <v>0</v>
      </c>
      <c r="BJ146" s="21" t="s">
        <v>80</v>
      </c>
      <c r="BK146" s="189">
        <f>ROUND(I146*H146,2)</f>
        <v>0</v>
      </c>
      <c r="BL146" s="21" t="s">
        <v>558</v>
      </c>
      <c r="BM146" s="188" t="s">
        <v>408</v>
      </c>
    </row>
    <row r="147" spans="1:65" s="12" customFormat="1" ht="20.85" customHeight="1">
      <c r="B147" s="161"/>
      <c r="C147" s="162"/>
      <c r="D147" s="163" t="s">
        <v>71</v>
      </c>
      <c r="E147" s="175" t="s">
        <v>921</v>
      </c>
      <c r="F147" s="175" t="s">
        <v>922</v>
      </c>
      <c r="G147" s="162"/>
      <c r="H147" s="162"/>
      <c r="I147" s="165"/>
      <c r="J147" s="176">
        <f>BK147</f>
        <v>0</v>
      </c>
      <c r="K147" s="162"/>
      <c r="L147" s="167"/>
      <c r="M147" s="168"/>
      <c r="N147" s="169"/>
      <c r="O147" s="169"/>
      <c r="P147" s="170">
        <f>P148+P158+P167+P174+P181+P184+P190+P198+P202+P205+P208+P210</f>
        <v>0</v>
      </c>
      <c r="Q147" s="169"/>
      <c r="R147" s="170">
        <f>R148+R158+R167+R174+R181+R184+R190+R198+R202+R205+R208+R210</f>
        <v>0</v>
      </c>
      <c r="S147" s="169"/>
      <c r="T147" s="171">
        <f>T148+T158+T167+T174+T181+T184+T190+T198+T202+T205+T208+T210</f>
        <v>0</v>
      </c>
      <c r="AR147" s="172" t="s">
        <v>80</v>
      </c>
      <c r="AT147" s="173" t="s">
        <v>71</v>
      </c>
      <c r="AU147" s="173" t="s">
        <v>82</v>
      </c>
      <c r="AY147" s="172" t="s">
        <v>132</v>
      </c>
      <c r="BK147" s="174">
        <f>BK148+BK158+BK167+BK174+BK181+BK184+BK190+BK198+BK202+BK205+BK208+BK210</f>
        <v>0</v>
      </c>
    </row>
    <row r="148" spans="1:65" s="17" customFormat="1" ht="20.85" customHeight="1">
      <c r="B148" s="253"/>
      <c r="C148" s="254"/>
      <c r="D148" s="255" t="s">
        <v>71</v>
      </c>
      <c r="E148" s="255" t="s">
        <v>923</v>
      </c>
      <c r="F148" s="255" t="s">
        <v>924</v>
      </c>
      <c r="G148" s="254"/>
      <c r="H148" s="254"/>
      <c r="I148" s="256"/>
      <c r="J148" s="257">
        <f>BK148</f>
        <v>0</v>
      </c>
      <c r="K148" s="254"/>
      <c r="L148" s="258"/>
      <c r="M148" s="259"/>
      <c r="N148" s="260"/>
      <c r="O148" s="260"/>
      <c r="P148" s="261">
        <f>SUM(P149:P157)</f>
        <v>0</v>
      </c>
      <c r="Q148" s="260"/>
      <c r="R148" s="261">
        <f>SUM(R149:R157)</f>
        <v>0</v>
      </c>
      <c r="S148" s="260"/>
      <c r="T148" s="262">
        <f>SUM(T149:T157)</f>
        <v>0</v>
      </c>
      <c r="AR148" s="263" t="s">
        <v>80</v>
      </c>
      <c r="AT148" s="264" t="s">
        <v>71</v>
      </c>
      <c r="AU148" s="264" t="s">
        <v>143</v>
      </c>
      <c r="AY148" s="263" t="s">
        <v>132</v>
      </c>
      <c r="BK148" s="265">
        <f>SUM(BK149:BK157)</f>
        <v>0</v>
      </c>
    </row>
    <row r="149" spans="1:65" s="2" customFormat="1" ht="16.5" customHeight="1">
      <c r="A149" s="38"/>
      <c r="B149" s="39"/>
      <c r="C149" s="177" t="s">
        <v>7</v>
      </c>
      <c r="D149" s="177" t="s">
        <v>137</v>
      </c>
      <c r="E149" s="178" t="s">
        <v>925</v>
      </c>
      <c r="F149" s="179" t="s">
        <v>926</v>
      </c>
      <c r="G149" s="180" t="s">
        <v>927</v>
      </c>
      <c r="H149" s="181">
        <v>5</v>
      </c>
      <c r="I149" s="182"/>
      <c r="J149" s="183">
        <f t="shared" ref="J149:J157" si="0">ROUND(I149*H149,2)</f>
        <v>0</v>
      </c>
      <c r="K149" s="179" t="s">
        <v>19</v>
      </c>
      <c r="L149" s="43"/>
      <c r="M149" s="184" t="s">
        <v>19</v>
      </c>
      <c r="N149" s="185" t="s">
        <v>43</v>
      </c>
      <c r="O149" s="68"/>
      <c r="P149" s="186">
        <f t="shared" ref="P149:P157" si="1">O149*H149</f>
        <v>0</v>
      </c>
      <c r="Q149" s="186">
        <v>0</v>
      </c>
      <c r="R149" s="186">
        <f t="shared" ref="R149:R157" si="2">Q149*H149</f>
        <v>0</v>
      </c>
      <c r="S149" s="186">
        <v>0</v>
      </c>
      <c r="T149" s="187">
        <f t="shared" ref="T149:T157" si="3"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88" t="s">
        <v>558</v>
      </c>
      <c r="AT149" s="188" t="s">
        <v>137</v>
      </c>
      <c r="AU149" s="188" t="s">
        <v>142</v>
      </c>
      <c r="AY149" s="21" t="s">
        <v>132</v>
      </c>
      <c r="BE149" s="189">
        <f t="shared" ref="BE149:BE157" si="4">IF(N149="základní",J149,0)</f>
        <v>0</v>
      </c>
      <c r="BF149" s="189">
        <f t="shared" ref="BF149:BF157" si="5">IF(N149="snížená",J149,0)</f>
        <v>0</v>
      </c>
      <c r="BG149" s="189">
        <f t="shared" ref="BG149:BG157" si="6">IF(N149="zákl. přenesená",J149,0)</f>
        <v>0</v>
      </c>
      <c r="BH149" s="189">
        <f t="shared" ref="BH149:BH157" si="7">IF(N149="sníž. přenesená",J149,0)</f>
        <v>0</v>
      </c>
      <c r="BI149" s="189">
        <f t="shared" ref="BI149:BI157" si="8">IF(N149="nulová",J149,0)</f>
        <v>0</v>
      </c>
      <c r="BJ149" s="21" t="s">
        <v>80</v>
      </c>
      <c r="BK149" s="189">
        <f t="shared" ref="BK149:BK157" si="9">ROUND(I149*H149,2)</f>
        <v>0</v>
      </c>
      <c r="BL149" s="21" t="s">
        <v>558</v>
      </c>
      <c r="BM149" s="188" t="s">
        <v>420</v>
      </c>
    </row>
    <row r="150" spans="1:65" s="2" customFormat="1" ht="16.5" customHeight="1">
      <c r="A150" s="38"/>
      <c r="B150" s="39"/>
      <c r="C150" s="177" t="s">
        <v>285</v>
      </c>
      <c r="D150" s="177" t="s">
        <v>137</v>
      </c>
      <c r="E150" s="178" t="s">
        <v>928</v>
      </c>
      <c r="F150" s="179" t="s">
        <v>929</v>
      </c>
      <c r="G150" s="180" t="s">
        <v>927</v>
      </c>
      <c r="H150" s="181">
        <v>5</v>
      </c>
      <c r="I150" s="182"/>
      <c r="J150" s="183">
        <f t="shared" si="0"/>
        <v>0</v>
      </c>
      <c r="K150" s="179" t="s">
        <v>19</v>
      </c>
      <c r="L150" s="43"/>
      <c r="M150" s="184" t="s">
        <v>19</v>
      </c>
      <c r="N150" s="185" t="s">
        <v>43</v>
      </c>
      <c r="O150" s="68"/>
      <c r="P150" s="186">
        <f t="shared" si="1"/>
        <v>0</v>
      </c>
      <c r="Q150" s="186">
        <v>0</v>
      </c>
      <c r="R150" s="186">
        <f t="shared" si="2"/>
        <v>0</v>
      </c>
      <c r="S150" s="186">
        <v>0</v>
      </c>
      <c r="T150" s="187">
        <f t="shared" si="3"/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88" t="s">
        <v>558</v>
      </c>
      <c r="AT150" s="188" t="s">
        <v>137</v>
      </c>
      <c r="AU150" s="188" t="s">
        <v>142</v>
      </c>
      <c r="AY150" s="21" t="s">
        <v>132</v>
      </c>
      <c r="BE150" s="189">
        <f t="shared" si="4"/>
        <v>0</v>
      </c>
      <c r="BF150" s="189">
        <f t="shared" si="5"/>
        <v>0</v>
      </c>
      <c r="BG150" s="189">
        <f t="shared" si="6"/>
        <v>0</v>
      </c>
      <c r="BH150" s="189">
        <f t="shared" si="7"/>
        <v>0</v>
      </c>
      <c r="BI150" s="189">
        <f t="shared" si="8"/>
        <v>0</v>
      </c>
      <c r="BJ150" s="21" t="s">
        <v>80</v>
      </c>
      <c r="BK150" s="189">
        <f t="shared" si="9"/>
        <v>0</v>
      </c>
      <c r="BL150" s="21" t="s">
        <v>558</v>
      </c>
      <c r="BM150" s="188" t="s">
        <v>432</v>
      </c>
    </row>
    <row r="151" spans="1:65" s="2" customFormat="1" ht="16.5" customHeight="1">
      <c r="A151" s="38"/>
      <c r="B151" s="39"/>
      <c r="C151" s="177" t="s">
        <v>293</v>
      </c>
      <c r="D151" s="177" t="s">
        <v>137</v>
      </c>
      <c r="E151" s="178" t="s">
        <v>930</v>
      </c>
      <c r="F151" s="179" t="s">
        <v>931</v>
      </c>
      <c r="G151" s="180" t="s">
        <v>927</v>
      </c>
      <c r="H151" s="181">
        <v>15</v>
      </c>
      <c r="I151" s="182"/>
      <c r="J151" s="183">
        <f t="shared" si="0"/>
        <v>0</v>
      </c>
      <c r="K151" s="179" t="s">
        <v>19</v>
      </c>
      <c r="L151" s="43"/>
      <c r="M151" s="184" t="s">
        <v>19</v>
      </c>
      <c r="N151" s="185" t="s">
        <v>43</v>
      </c>
      <c r="O151" s="68"/>
      <c r="P151" s="186">
        <f t="shared" si="1"/>
        <v>0</v>
      </c>
      <c r="Q151" s="186">
        <v>0</v>
      </c>
      <c r="R151" s="186">
        <f t="shared" si="2"/>
        <v>0</v>
      </c>
      <c r="S151" s="186">
        <v>0</v>
      </c>
      <c r="T151" s="187">
        <f t="shared" si="3"/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88" t="s">
        <v>558</v>
      </c>
      <c r="AT151" s="188" t="s">
        <v>137</v>
      </c>
      <c r="AU151" s="188" t="s">
        <v>142</v>
      </c>
      <c r="AY151" s="21" t="s">
        <v>132</v>
      </c>
      <c r="BE151" s="189">
        <f t="shared" si="4"/>
        <v>0</v>
      </c>
      <c r="BF151" s="189">
        <f t="shared" si="5"/>
        <v>0</v>
      </c>
      <c r="BG151" s="189">
        <f t="shared" si="6"/>
        <v>0</v>
      </c>
      <c r="BH151" s="189">
        <f t="shared" si="7"/>
        <v>0</v>
      </c>
      <c r="BI151" s="189">
        <f t="shared" si="8"/>
        <v>0</v>
      </c>
      <c r="BJ151" s="21" t="s">
        <v>80</v>
      </c>
      <c r="BK151" s="189">
        <f t="shared" si="9"/>
        <v>0</v>
      </c>
      <c r="BL151" s="21" t="s">
        <v>558</v>
      </c>
      <c r="BM151" s="188" t="s">
        <v>449</v>
      </c>
    </row>
    <row r="152" spans="1:65" s="2" customFormat="1" ht="16.5" customHeight="1">
      <c r="A152" s="38"/>
      <c r="B152" s="39"/>
      <c r="C152" s="177" t="s">
        <v>297</v>
      </c>
      <c r="D152" s="177" t="s">
        <v>137</v>
      </c>
      <c r="E152" s="178" t="s">
        <v>932</v>
      </c>
      <c r="F152" s="179" t="s">
        <v>933</v>
      </c>
      <c r="G152" s="180" t="s">
        <v>927</v>
      </c>
      <c r="H152" s="181">
        <v>15</v>
      </c>
      <c r="I152" s="182"/>
      <c r="J152" s="183">
        <f t="shared" si="0"/>
        <v>0</v>
      </c>
      <c r="K152" s="179" t="s">
        <v>19</v>
      </c>
      <c r="L152" s="43"/>
      <c r="M152" s="184" t="s">
        <v>19</v>
      </c>
      <c r="N152" s="185" t="s">
        <v>43</v>
      </c>
      <c r="O152" s="68"/>
      <c r="P152" s="186">
        <f t="shared" si="1"/>
        <v>0</v>
      </c>
      <c r="Q152" s="186">
        <v>0</v>
      </c>
      <c r="R152" s="186">
        <f t="shared" si="2"/>
        <v>0</v>
      </c>
      <c r="S152" s="186">
        <v>0</v>
      </c>
      <c r="T152" s="187">
        <f t="shared" si="3"/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88" t="s">
        <v>558</v>
      </c>
      <c r="AT152" s="188" t="s">
        <v>137</v>
      </c>
      <c r="AU152" s="188" t="s">
        <v>142</v>
      </c>
      <c r="AY152" s="21" t="s">
        <v>132</v>
      </c>
      <c r="BE152" s="189">
        <f t="shared" si="4"/>
        <v>0</v>
      </c>
      <c r="BF152" s="189">
        <f t="shared" si="5"/>
        <v>0</v>
      </c>
      <c r="BG152" s="189">
        <f t="shared" si="6"/>
        <v>0</v>
      </c>
      <c r="BH152" s="189">
        <f t="shared" si="7"/>
        <v>0</v>
      </c>
      <c r="BI152" s="189">
        <f t="shared" si="8"/>
        <v>0</v>
      </c>
      <c r="BJ152" s="21" t="s">
        <v>80</v>
      </c>
      <c r="BK152" s="189">
        <f t="shared" si="9"/>
        <v>0</v>
      </c>
      <c r="BL152" s="21" t="s">
        <v>558</v>
      </c>
      <c r="BM152" s="188" t="s">
        <v>461</v>
      </c>
    </row>
    <row r="153" spans="1:65" s="2" customFormat="1" ht="16.5" customHeight="1">
      <c r="A153" s="38"/>
      <c r="B153" s="39"/>
      <c r="C153" s="177" t="s">
        <v>306</v>
      </c>
      <c r="D153" s="177" t="s">
        <v>137</v>
      </c>
      <c r="E153" s="178" t="s">
        <v>934</v>
      </c>
      <c r="F153" s="179" t="s">
        <v>935</v>
      </c>
      <c r="G153" s="180" t="s">
        <v>927</v>
      </c>
      <c r="H153" s="181">
        <v>15</v>
      </c>
      <c r="I153" s="182"/>
      <c r="J153" s="183">
        <f t="shared" si="0"/>
        <v>0</v>
      </c>
      <c r="K153" s="179" t="s">
        <v>19</v>
      </c>
      <c r="L153" s="43"/>
      <c r="M153" s="184" t="s">
        <v>19</v>
      </c>
      <c r="N153" s="185" t="s">
        <v>43</v>
      </c>
      <c r="O153" s="68"/>
      <c r="P153" s="186">
        <f t="shared" si="1"/>
        <v>0</v>
      </c>
      <c r="Q153" s="186">
        <v>0</v>
      </c>
      <c r="R153" s="186">
        <f t="shared" si="2"/>
        <v>0</v>
      </c>
      <c r="S153" s="186">
        <v>0</v>
      </c>
      <c r="T153" s="187">
        <f t="shared" si="3"/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88" t="s">
        <v>558</v>
      </c>
      <c r="AT153" s="188" t="s">
        <v>137</v>
      </c>
      <c r="AU153" s="188" t="s">
        <v>142</v>
      </c>
      <c r="AY153" s="21" t="s">
        <v>132</v>
      </c>
      <c r="BE153" s="189">
        <f t="shared" si="4"/>
        <v>0</v>
      </c>
      <c r="BF153" s="189">
        <f t="shared" si="5"/>
        <v>0</v>
      </c>
      <c r="BG153" s="189">
        <f t="shared" si="6"/>
        <v>0</v>
      </c>
      <c r="BH153" s="189">
        <f t="shared" si="7"/>
        <v>0</v>
      </c>
      <c r="BI153" s="189">
        <f t="shared" si="8"/>
        <v>0</v>
      </c>
      <c r="BJ153" s="21" t="s">
        <v>80</v>
      </c>
      <c r="BK153" s="189">
        <f t="shared" si="9"/>
        <v>0</v>
      </c>
      <c r="BL153" s="21" t="s">
        <v>558</v>
      </c>
      <c r="BM153" s="188" t="s">
        <v>470</v>
      </c>
    </row>
    <row r="154" spans="1:65" s="2" customFormat="1" ht="16.5" customHeight="1">
      <c r="A154" s="38"/>
      <c r="B154" s="39"/>
      <c r="C154" s="177" t="s">
        <v>313</v>
      </c>
      <c r="D154" s="177" t="s">
        <v>137</v>
      </c>
      <c r="E154" s="178" t="s">
        <v>936</v>
      </c>
      <c r="F154" s="179" t="s">
        <v>937</v>
      </c>
      <c r="G154" s="180" t="s">
        <v>927</v>
      </c>
      <c r="H154" s="181">
        <v>4</v>
      </c>
      <c r="I154" s="182"/>
      <c r="J154" s="183">
        <f t="shared" si="0"/>
        <v>0</v>
      </c>
      <c r="K154" s="179" t="s">
        <v>19</v>
      </c>
      <c r="L154" s="43"/>
      <c r="M154" s="184" t="s">
        <v>19</v>
      </c>
      <c r="N154" s="185" t="s">
        <v>43</v>
      </c>
      <c r="O154" s="68"/>
      <c r="P154" s="186">
        <f t="shared" si="1"/>
        <v>0</v>
      </c>
      <c r="Q154" s="186">
        <v>0</v>
      </c>
      <c r="R154" s="186">
        <f t="shared" si="2"/>
        <v>0</v>
      </c>
      <c r="S154" s="186">
        <v>0</v>
      </c>
      <c r="T154" s="187">
        <f t="shared" si="3"/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88" t="s">
        <v>558</v>
      </c>
      <c r="AT154" s="188" t="s">
        <v>137</v>
      </c>
      <c r="AU154" s="188" t="s">
        <v>142</v>
      </c>
      <c r="AY154" s="21" t="s">
        <v>132</v>
      </c>
      <c r="BE154" s="189">
        <f t="shared" si="4"/>
        <v>0</v>
      </c>
      <c r="BF154" s="189">
        <f t="shared" si="5"/>
        <v>0</v>
      </c>
      <c r="BG154" s="189">
        <f t="shared" si="6"/>
        <v>0</v>
      </c>
      <c r="BH154" s="189">
        <f t="shared" si="7"/>
        <v>0</v>
      </c>
      <c r="BI154" s="189">
        <f t="shared" si="8"/>
        <v>0</v>
      </c>
      <c r="BJ154" s="21" t="s">
        <v>80</v>
      </c>
      <c r="BK154" s="189">
        <f t="shared" si="9"/>
        <v>0</v>
      </c>
      <c r="BL154" s="21" t="s">
        <v>558</v>
      </c>
      <c r="BM154" s="188" t="s">
        <v>482</v>
      </c>
    </row>
    <row r="155" spans="1:65" s="2" customFormat="1" ht="16.5" customHeight="1">
      <c r="A155" s="38"/>
      <c r="B155" s="39"/>
      <c r="C155" s="177" t="s">
        <v>318</v>
      </c>
      <c r="D155" s="177" t="s">
        <v>137</v>
      </c>
      <c r="E155" s="178" t="s">
        <v>938</v>
      </c>
      <c r="F155" s="179" t="s">
        <v>939</v>
      </c>
      <c r="G155" s="180" t="s">
        <v>927</v>
      </c>
      <c r="H155" s="181">
        <v>6</v>
      </c>
      <c r="I155" s="182"/>
      <c r="J155" s="183">
        <f t="shared" si="0"/>
        <v>0</v>
      </c>
      <c r="K155" s="179" t="s">
        <v>19</v>
      </c>
      <c r="L155" s="43"/>
      <c r="M155" s="184" t="s">
        <v>19</v>
      </c>
      <c r="N155" s="185" t="s">
        <v>43</v>
      </c>
      <c r="O155" s="68"/>
      <c r="P155" s="186">
        <f t="shared" si="1"/>
        <v>0</v>
      </c>
      <c r="Q155" s="186">
        <v>0</v>
      </c>
      <c r="R155" s="186">
        <f t="shared" si="2"/>
        <v>0</v>
      </c>
      <c r="S155" s="186">
        <v>0</v>
      </c>
      <c r="T155" s="187">
        <f t="shared" si="3"/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88" t="s">
        <v>558</v>
      </c>
      <c r="AT155" s="188" t="s">
        <v>137</v>
      </c>
      <c r="AU155" s="188" t="s">
        <v>142</v>
      </c>
      <c r="AY155" s="21" t="s">
        <v>132</v>
      </c>
      <c r="BE155" s="189">
        <f t="shared" si="4"/>
        <v>0</v>
      </c>
      <c r="BF155" s="189">
        <f t="shared" si="5"/>
        <v>0</v>
      </c>
      <c r="BG155" s="189">
        <f t="shared" si="6"/>
        <v>0</v>
      </c>
      <c r="BH155" s="189">
        <f t="shared" si="7"/>
        <v>0</v>
      </c>
      <c r="BI155" s="189">
        <f t="shared" si="8"/>
        <v>0</v>
      </c>
      <c r="BJ155" s="21" t="s">
        <v>80</v>
      </c>
      <c r="BK155" s="189">
        <f t="shared" si="9"/>
        <v>0</v>
      </c>
      <c r="BL155" s="21" t="s">
        <v>558</v>
      </c>
      <c r="BM155" s="188" t="s">
        <v>501</v>
      </c>
    </row>
    <row r="156" spans="1:65" s="2" customFormat="1" ht="16.5" customHeight="1">
      <c r="A156" s="38"/>
      <c r="B156" s="39"/>
      <c r="C156" s="177" t="s">
        <v>329</v>
      </c>
      <c r="D156" s="177" t="s">
        <v>137</v>
      </c>
      <c r="E156" s="178" t="s">
        <v>940</v>
      </c>
      <c r="F156" s="179" t="s">
        <v>941</v>
      </c>
      <c r="G156" s="180" t="s">
        <v>927</v>
      </c>
      <c r="H156" s="181">
        <v>10</v>
      </c>
      <c r="I156" s="182"/>
      <c r="J156" s="183">
        <f t="shared" si="0"/>
        <v>0</v>
      </c>
      <c r="K156" s="179" t="s">
        <v>19</v>
      </c>
      <c r="L156" s="43"/>
      <c r="M156" s="184" t="s">
        <v>19</v>
      </c>
      <c r="N156" s="185" t="s">
        <v>43</v>
      </c>
      <c r="O156" s="68"/>
      <c r="P156" s="186">
        <f t="shared" si="1"/>
        <v>0</v>
      </c>
      <c r="Q156" s="186">
        <v>0</v>
      </c>
      <c r="R156" s="186">
        <f t="shared" si="2"/>
        <v>0</v>
      </c>
      <c r="S156" s="186">
        <v>0</v>
      </c>
      <c r="T156" s="187">
        <f t="shared" si="3"/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88" t="s">
        <v>558</v>
      </c>
      <c r="AT156" s="188" t="s">
        <v>137</v>
      </c>
      <c r="AU156" s="188" t="s">
        <v>142</v>
      </c>
      <c r="AY156" s="21" t="s">
        <v>132</v>
      </c>
      <c r="BE156" s="189">
        <f t="shared" si="4"/>
        <v>0</v>
      </c>
      <c r="BF156" s="189">
        <f t="shared" si="5"/>
        <v>0</v>
      </c>
      <c r="BG156" s="189">
        <f t="shared" si="6"/>
        <v>0</v>
      </c>
      <c r="BH156" s="189">
        <f t="shared" si="7"/>
        <v>0</v>
      </c>
      <c r="BI156" s="189">
        <f t="shared" si="8"/>
        <v>0</v>
      </c>
      <c r="BJ156" s="21" t="s">
        <v>80</v>
      </c>
      <c r="BK156" s="189">
        <f t="shared" si="9"/>
        <v>0</v>
      </c>
      <c r="BL156" s="21" t="s">
        <v>558</v>
      </c>
      <c r="BM156" s="188" t="s">
        <v>512</v>
      </c>
    </row>
    <row r="157" spans="1:65" s="2" customFormat="1" ht="16.5" customHeight="1">
      <c r="A157" s="38"/>
      <c r="B157" s="39"/>
      <c r="C157" s="177" t="s">
        <v>334</v>
      </c>
      <c r="D157" s="177" t="s">
        <v>137</v>
      </c>
      <c r="E157" s="178" t="s">
        <v>942</v>
      </c>
      <c r="F157" s="179" t="s">
        <v>943</v>
      </c>
      <c r="G157" s="180" t="s">
        <v>927</v>
      </c>
      <c r="H157" s="181">
        <v>20</v>
      </c>
      <c r="I157" s="182"/>
      <c r="J157" s="183">
        <f t="shared" si="0"/>
        <v>0</v>
      </c>
      <c r="K157" s="179" t="s">
        <v>19</v>
      </c>
      <c r="L157" s="43"/>
      <c r="M157" s="184" t="s">
        <v>19</v>
      </c>
      <c r="N157" s="185" t="s">
        <v>43</v>
      </c>
      <c r="O157" s="68"/>
      <c r="P157" s="186">
        <f t="shared" si="1"/>
        <v>0</v>
      </c>
      <c r="Q157" s="186">
        <v>0</v>
      </c>
      <c r="R157" s="186">
        <f t="shared" si="2"/>
        <v>0</v>
      </c>
      <c r="S157" s="186">
        <v>0</v>
      </c>
      <c r="T157" s="187">
        <f t="shared" si="3"/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88" t="s">
        <v>558</v>
      </c>
      <c r="AT157" s="188" t="s">
        <v>137</v>
      </c>
      <c r="AU157" s="188" t="s">
        <v>142</v>
      </c>
      <c r="AY157" s="21" t="s">
        <v>132</v>
      </c>
      <c r="BE157" s="189">
        <f t="shared" si="4"/>
        <v>0</v>
      </c>
      <c r="BF157" s="189">
        <f t="shared" si="5"/>
        <v>0</v>
      </c>
      <c r="BG157" s="189">
        <f t="shared" si="6"/>
        <v>0</v>
      </c>
      <c r="BH157" s="189">
        <f t="shared" si="7"/>
        <v>0</v>
      </c>
      <c r="BI157" s="189">
        <f t="shared" si="8"/>
        <v>0</v>
      </c>
      <c r="BJ157" s="21" t="s">
        <v>80</v>
      </c>
      <c r="BK157" s="189">
        <f t="shared" si="9"/>
        <v>0</v>
      </c>
      <c r="BL157" s="21" t="s">
        <v>558</v>
      </c>
      <c r="BM157" s="188" t="s">
        <v>523</v>
      </c>
    </row>
    <row r="158" spans="1:65" s="17" customFormat="1" ht="20.85" customHeight="1">
      <c r="B158" s="253"/>
      <c r="C158" s="254"/>
      <c r="D158" s="255" t="s">
        <v>71</v>
      </c>
      <c r="E158" s="255" t="s">
        <v>944</v>
      </c>
      <c r="F158" s="255" t="s">
        <v>945</v>
      </c>
      <c r="G158" s="254"/>
      <c r="H158" s="254"/>
      <c r="I158" s="256"/>
      <c r="J158" s="257">
        <f>BK158</f>
        <v>0</v>
      </c>
      <c r="K158" s="254"/>
      <c r="L158" s="258"/>
      <c r="M158" s="259"/>
      <c r="N158" s="260"/>
      <c r="O158" s="260"/>
      <c r="P158" s="261">
        <f>SUM(P159:P166)</f>
        <v>0</v>
      </c>
      <c r="Q158" s="260"/>
      <c r="R158" s="261">
        <f>SUM(R159:R166)</f>
        <v>0</v>
      </c>
      <c r="S158" s="260"/>
      <c r="T158" s="262">
        <f>SUM(T159:T166)</f>
        <v>0</v>
      </c>
      <c r="AR158" s="263" t="s">
        <v>80</v>
      </c>
      <c r="AT158" s="264" t="s">
        <v>71</v>
      </c>
      <c r="AU158" s="264" t="s">
        <v>143</v>
      </c>
      <c r="AY158" s="263" t="s">
        <v>132</v>
      </c>
      <c r="BK158" s="265">
        <f>SUM(BK159:BK166)</f>
        <v>0</v>
      </c>
    </row>
    <row r="159" spans="1:65" s="2" customFormat="1" ht="16.5" customHeight="1">
      <c r="A159" s="38"/>
      <c r="B159" s="39"/>
      <c r="C159" s="177" t="s">
        <v>340</v>
      </c>
      <c r="D159" s="177" t="s">
        <v>137</v>
      </c>
      <c r="E159" s="178" t="s">
        <v>946</v>
      </c>
      <c r="F159" s="179" t="s">
        <v>947</v>
      </c>
      <c r="G159" s="180" t="s">
        <v>927</v>
      </c>
      <c r="H159" s="181">
        <v>1</v>
      </c>
      <c r="I159" s="182"/>
      <c r="J159" s="183">
        <f t="shared" ref="J159:J166" si="10">ROUND(I159*H159,2)</f>
        <v>0</v>
      </c>
      <c r="K159" s="179" t="s">
        <v>19</v>
      </c>
      <c r="L159" s="43"/>
      <c r="M159" s="184" t="s">
        <v>19</v>
      </c>
      <c r="N159" s="185" t="s">
        <v>43</v>
      </c>
      <c r="O159" s="68"/>
      <c r="P159" s="186">
        <f t="shared" ref="P159:P166" si="11">O159*H159</f>
        <v>0</v>
      </c>
      <c r="Q159" s="186">
        <v>0</v>
      </c>
      <c r="R159" s="186">
        <f t="shared" ref="R159:R166" si="12">Q159*H159</f>
        <v>0</v>
      </c>
      <c r="S159" s="186">
        <v>0</v>
      </c>
      <c r="T159" s="187">
        <f t="shared" ref="T159:T166" si="13"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88" t="s">
        <v>558</v>
      </c>
      <c r="AT159" s="188" t="s">
        <v>137</v>
      </c>
      <c r="AU159" s="188" t="s">
        <v>142</v>
      </c>
      <c r="AY159" s="21" t="s">
        <v>132</v>
      </c>
      <c r="BE159" s="189">
        <f t="shared" ref="BE159:BE166" si="14">IF(N159="základní",J159,0)</f>
        <v>0</v>
      </c>
      <c r="BF159" s="189">
        <f t="shared" ref="BF159:BF166" si="15">IF(N159="snížená",J159,0)</f>
        <v>0</v>
      </c>
      <c r="BG159" s="189">
        <f t="shared" ref="BG159:BG166" si="16">IF(N159="zákl. přenesená",J159,0)</f>
        <v>0</v>
      </c>
      <c r="BH159" s="189">
        <f t="shared" ref="BH159:BH166" si="17">IF(N159="sníž. přenesená",J159,0)</f>
        <v>0</v>
      </c>
      <c r="BI159" s="189">
        <f t="shared" ref="BI159:BI166" si="18">IF(N159="nulová",J159,0)</f>
        <v>0</v>
      </c>
      <c r="BJ159" s="21" t="s">
        <v>80</v>
      </c>
      <c r="BK159" s="189">
        <f t="shared" ref="BK159:BK166" si="19">ROUND(I159*H159,2)</f>
        <v>0</v>
      </c>
      <c r="BL159" s="21" t="s">
        <v>558</v>
      </c>
      <c r="BM159" s="188" t="s">
        <v>535</v>
      </c>
    </row>
    <row r="160" spans="1:65" s="2" customFormat="1" ht="16.5" customHeight="1">
      <c r="A160" s="38"/>
      <c r="B160" s="39"/>
      <c r="C160" s="177" t="s">
        <v>345</v>
      </c>
      <c r="D160" s="177" t="s">
        <v>137</v>
      </c>
      <c r="E160" s="178" t="s">
        <v>948</v>
      </c>
      <c r="F160" s="179" t="s">
        <v>949</v>
      </c>
      <c r="G160" s="180" t="s">
        <v>927</v>
      </c>
      <c r="H160" s="181">
        <v>1</v>
      </c>
      <c r="I160" s="182"/>
      <c r="J160" s="183">
        <f t="shared" si="10"/>
        <v>0</v>
      </c>
      <c r="K160" s="179" t="s">
        <v>19</v>
      </c>
      <c r="L160" s="43"/>
      <c r="M160" s="184" t="s">
        <v>19</v>
      </c>
      <c r="N160" s="185" t="s">
        <v>43</v>
      </c>
      <c r="O160" s="68"/>
      <c r="P160" s="186">
        <f t="shared" si="11"/>
        <v>0</v>
      </c>
      <c r="Q160" s="186">
        <v>0</v>
      </c>
      <c r="R160" s="186">
        <f t="shared" si="12"/>
        <v>0</v>
      </c>
      <c r="S160" s="186">
        <v>0</v>
      </c>
      <c r="T160" s="187">
        <f t="shared" si="13"/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88" t="s">
        <v>558</v>
      </c>
      <c r="AT160" s="188" t="s">
        <v>137</v>
      </c>
      <c r="AU160" s="188" t="s">
        <v>142</v>
      </c>
      <c r="AY160" s="21" t="s">
        <v>132</v>
      </c>
      <c r="BE160" s="189">
        <f t="shared" si="14"/>
        <v>0</v>
      </c>
      <c r="BF160" s="189">
        <f t="shared" si="15"/>
        <v>0</v>
      </c>
      <c r="BG160" s="189">
        <f t="shared" si="16"/>
        <v>0</v>
      </c>
      <c r="BH160" s="189">
        <f t="shared" si="17"/>
        <v>0</v>
      </c>
      <c r="BI160" s="189">
        <f t="shared" si="18"/>
        <v>0</v>
      </c>
      <c r="BJ160" s="21" t="s">
        <v>80</v>
      </c>
      <c r="BK160" s="189">
        <f t="shared" si="19"/>
        <v>0</v>
      </c>
      <c r="BL160" s="21" t="s">
        <v>558</v>
      </c>
      <c r="BM160" s="188" t="s">
        <v>135</v>
      </c>
    </row>
    <row r="161" spans="1:65" s="2" customFormat="1" ht="16.5" customHeight="1">
      <c r="A161" s="38"/>
      <c r="B161" s="39"/>
      <c r="C161" s="177" t="s">
        <v>350</v>
      </c>
      <c r="D161" s="177" t="s">
        <v>137</v>
      </c>
      <c r="E161" s="178" t="s">
        <v>950</v>
      </c>
      <c r="F161" s="179" t="s">
        <v>951</v>
      </c>
      <c r="G161" s="180" t="s">
        <v>927</v>
      </c>
      <c r="H161" s="181">
        <v>3</v>
      </c>
      <c r="I161" s="182"/>
      <c r="J161" s="183">
        <f t="shared" si="10"/>
        <v>0</v>
      </c>
      <c r="K161" s="179" t="s">
        <v>19</v>
      </c>
      <c r="L161" s="43"/>
      <c r="M161" s="184" t="s">
        <v>19</v>
      </c>
      <c r="N161" s="185" t="s">
        <v>43</v>
      </c>
      <c r="O161" s="68"/>
      <c r="P161" s="186">
        <f t="shared" si="11"/>
        <v>0</v>
      </c>
      <c r="Q161" s="186">
        <v>0</v>
      </c>
      <c r="R161" s="186">
        <f t="shared" si="12"/>
        <v>0</v>
      </c>
      <c r="S161" s="186">
        <v>0</v>
      </c>
      <c r="T161" s="187">
        <f t="shared" si="13"/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88" t="s">
        <v>558</v>
      </c>
      <c r="AT161" s="188" t="s">
        <v>137</v>
      </c>
      <c r="AU161" s="188" t="s">
        <v>142</v>
      </c>
      <c r="AY161" s="21" t="s">
        <v>132</v>
      </c>
      <c r="BE161" s="189">
        <f t="shared" si="14"/>
        <v>0</v>
      </c>
      <c r="BF161" s="189">
        <f t="shared" si="15"/>
        <v>0</v>
      </c>
      <c r="BG161" s="189">
        <f t="shared" si="16"/>
        <v>0</v>
      </c>
      <c r="BH161" s="189">
        <f t="shared" si="17"/>
        <v>0</v>
      </c>
      <c r="BI161" s="189">
        <f t="shared" si="18"/>
        <v>0</v>
      </c>
      <c r="BJ161" s="21" t="s">
        <v>80</v>
      </c>
      <c r="BK161" s="189">
        <f t="shared" si="19"/>
        <v>0</v>
      </c>
      <c r="BL161" s="21" t="s">
        <v>558</v>
      </c>
      <c r="BM161" s="188" t="s">
        <v>558</v>
      </c>
    </row>
    <row r="162" spans="1:65" s="2" customFormat="1" ht="16.5" customHeight="1">
      <c r="A162" s="38"/>
      <c r="B162" s="39"/>
      <c r="C162" s="177" t="s">
        <v>356</v>
      </c>
      <c r="D162" s="177" t="s">
        <v>137</v>
      </c>
      <c r="E162" s="178" t="s">
        <v>932</v>
      </c>
      <c r="F162" s="179" t="s">
        <v>933</v>
      </c>
      <c r="G162" s="180" t="s">
        <v>927</v>
      </c>
      <c r="H162" s="181">
        <v>3</v>
      </c>
      <c r="I162" s="182"/>
      <c r="J162" s="183">
        <f t="shared" si="10"/>
        <v>0</v>
      </c>
      <c r="K162" s="179" t="s">
        <v>19</v>
      </c>
      <c r="L162" s="43"/>
      <c r="M162" s="184" t="s">
        <v>19</v>
      </c>
      <c r="N162" s="185" t="s">
        <v>43</v>
      </c>
      <c r="O162" s="68"/>
      <c r="P162" s="186">
        <f t="shared" si="11"/>
        <v>0</v>
      </c>
      <c r="Q162" s="186">
        <v>0</v>
      </c>
      <c r="R162" s="186">
        <f t="shared" si="12"/>
        <v>0</v>
      </c>
      <c r="S162" s="186">
        <v>0</v>
      </c>
      <c r="T162" s="187">
        <f t="shared" si="13"/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88" t="s">
        <v>558</v>
      </c>
      <c r="AT162" s="188" t="s">
        <v>137</v>
      </c>
      <c r="AU162" s="188" t="s">
        <v>142</v>
      </c>
      <c r="AY162" s="21" t="s">
        <v>132</v>
      </c>
      <c r="BE162" s="189">
        <f t="shared" si="14"/>
        <v>0</v>
      </c>
      <c r="BF162" s="189">
        <f t="shared" si="15"/>
        <v>0</v>
      </c>
      <c r="BG162" s="189">
        <f t="shared" si="16"/>
        <v>0</v>
      </c>
      <c r="BH162" s="189">
        <f t="shared" si="17"/>
        <v>0</v>
      </c>
      <c r="BI162" s="189">
        <f t="shared" si="18"/>
        <v>0</v>
      </c>
      <c r="BJ162" s="21" t="s">
        <v>80</v>
      </c>
      <c r="BK162" s="189">
        <f t="shared" si="19"/>
        <v>0</v>
      </c>
      <c r="BL162" s="21" t="s">
        <v>558</v>
      </c>
      <c r="BM162" s="188" t="s">
        <v>572</v>
      </c>
    </row>
    <row r="163" spans="1:65" s="2" customFormat="1" ht="16.5" customHeight="1">
      <c r="A163" s="38"/>
      <c r="B163" s="39"/>
      <c r="C163" s="177" t="s">
        <v>364</v>
      </c>
      <c r="D163" s="177" t="s">
        <v>137</v>
      </c>
      <c r="E163" s="178" t="s">
        <v>934</v>
      </c>
      <c r="F163" s="179" t="s">
        <v>935</v>
      </c>
      <c r="G163" s="180" t="s">
        <v>927</v>
      </c>
      <c r="H163" s="181">
        <v>9</v>
      </c>
      <c r="I163" s="182"/>
      <c r="J163" s="183">
        <f t="shared" si="10"/>
        <v>0</v>
      </c>
      <c r="K163" s="179" t="s">
        <v>19</v>
      </c>
      <c r="L163" s="43"/>
      <c r="M163" s="184" t="s">
        <v>19</v>
      </c>
      <c r="N163" s="185" t="s">
        <v>43</v>
      </c>
      <c r="O163" s="68"/>
      <c r="P163" s="186">
        <f t="shared" si="11"/>
        <v>0</v>
      </c>
      <c r="Q163" s="186">
        <v>0</v>
      </c>
      <c r="R163" s="186">
        <f t="shared" si="12"/>
        <v>0</v>
      </c>
      <c r="S163" s="186">
        <v>0</v>
      </c>
      <c r="T163" s="187">
        <f t="shared" si="13"/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88" t="s">
        <v>558</v>
      </c>
      <c r="AT163" s="188" t="s">
        <v>137</v>
      </c>
      <c r="AU163" s="188" t="s">
        <v>142</v>
      </c>
      <c r="AY163" s="21" t="s">
        <v>132</v>
      </c>
      <c r="BE163" s="189">
        <f t="shared" si="14"/>
        <v>0</v>
      </c>
      <c r="BF163" s="189">
        <f t="shared" si="15"/>
        <v>0</v>
      </c>
      <c r="BG163" s="189">
        <f t="shared" si="16"/>
        <v>0</v>
      </c>
      <c r="BH163" s="189">
        <f t="shared" si="17"/>
        <v>0</v>
      </c>
      <c r="BI163" s="189">
        <f t="shared" si="18"/>
        <v>0</v>
      </c>
      <c r="BJ163" s="21" t="s">
        <v>80</v>
      </c>
      <c r="BK163" s="189">
        <f t="shared" si="19"/>
        <v>0</v>
      </c>
      <c r="BL163" s="21" t="s">
        <v>558</v>
      </c>
      <c r="BM163" s="188" t="s">
        <v>581</v>
      </c>
    </row>
    <row r="164" spans="1:65" s="2" customFormat="1" ht="16.5" customHeight="1">
      <c r="A164" s="38"/>
      <c r="B164" s="39"/>
      <c r="C164" s="177" t="s">
        <v>370</v>
      </c>
      <c r="D164" s="177" t="s">
        <v>137</v>
      </c>
      <c r="E164" s="178" t="s">
        <v>938</v>
      </c>
      <c r="F164" s="179" t="s">
        <v>939</v>
      </c>
      <c r="G164" s="180" t="s">
        <v>927</v>
      </c>
      <c r="H164" s="181">
        <v>1</v>
      </c>
      <c r="I164" s="182"/>
      <c r="J164" s="183">
        <f t="shared" si="10"/>
        <v>0</v>
      </c>
      <c r="K164" s="179" t="s">
        <v>19</v>
      </c>
      <c r="L164" s="43"/>
      <c r="M164" s="184" t="s">
        <v>19</v>
      </c>
      <c r="N164" s="185" t="s">
        <v>43</v>
      </c>
      <c r="O164" s="68"/>
      <c r="P164" s="186">
        <f t="shared" si="11"/>
        <v>0</v>
      </c>
      <c r="Q164" s="186">
        <v>0</v>
      </c>
      <c r="R164" s="186">
        <f t="shared" si="12"/>
        <v>0</v>
      </c>
      <c r="S164" s="186">
        <v>0</v>
      </c>
      <c r="T164" s="187">
        <f t="shared" si="13"/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88" t="s">
        <v>558</v>
      </c>
      <c r="AT164" s="188" t="s">
        <v>137</v>
      </c>
      <c r="AU164" s="188" t="s">
        <v>142</v>
      </c>
      <c r="AY164" s="21" t="s">
        <v>132</v>
      </c>
      <c r="BE164" s="189">
        <f t="shared" si="14"/>
        <v>0</v>
      </c>
      <c r="BF164" s="189">
        <f t="shared" si="15"/>
        <v>0</v>
      </c>
      <c r="BG164" s="189">
        <f t="shared" si="16"/>
        <v>0</v>
      </c>
      <c r="BH164" s="189">
        <f t="shared" si="17"/>
        <v>0</v>
      </c>
      <c r="BI164" s="189">
        <f t="shared" si="18"/>
        <v>0</v>
      </c>
      <c r="BJ164" s="21" t="s">
        <v>80</v>
      </c>
      <c r="BK164" s="189">
        <f t="shared" si="19"/>
        <v>0</v>
      </c>
      <c r="BL164" s="21" t="s">
        <v>558</v>
      </c>
      <c r="BM164" s="188" t="s">
        <v>592</v>
      </c>
    </row>
    <row r="165" spans="1:65" s="2" customFormat="1" ht="16.5" customHeight="1">
      <c r="A165" s="38"/>
      <c r="B165" s="39"/>
      <c r="C165" s="177" t="s">
        <v>375</v>
      </c>
      <c r="D165" s="177" t="s">
        <v>137</v>
      </c>
      <c r="E165" s="178" t="s">
        <v>940</v>
      </c>
      <c r="F165" s="179" t="s">
        <v>941</v>
      </c>
      <c r="G165" s="180" t="s">
        <v>927</v>
      </c>
      <c r="H165" s="181">
        <v>1</v>
      </c>
      <c r="I165" s="182"/>
      <c r="J165" s="183">
        <f t="shared" si="10"/>
        <v>0</v>
      </c>
      <c r="K165" s="179" t="s">
        <v>19</v>
      </c>
      <c r="L165" s="43"/>
      <c r="M165" s="184" t="s">
        <v>19</v>
      </c>
      <c r="N165" s="185" t="s">
        <v>43</v>
      </c>
      <c r="O165" s="68"/>
      <c r="P165" s="186">
        <f t="shared" si="11"/>
        <v>0</v>
      </c>
      <c r="Q165" s="186">
        <v>0</v>
      </c>
      <c r="R165" s="186">
        <f t="shared" si="12"/>
        <v>0</v>
      </c>
      <c r="S165" s="186">
        <v>0</v>
      </c>
      <c r="T165" s="187">
        <f t="shared" si="13"/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88" t="s">
        <v>558</v>
      </c>
      <c r="AT165" s="188" t="s">
        <v>137</v>
      </c>
      <c r="AU165" s="188" t="s">
        <v>142</v>
      </c>
      <c r="AY165" s="21" t="s">
        <v>132</v>
      </c>
      <c r="BE165" s="189">
        <f t="shared" si="14"/>
        <v>0</v>
      </c>
      <c r="BF165" s="189">
        <f t="shared" si="15"/>
        <v>0</v>
      </c>
      <c r="BG165" s="189">
        <f t="shared" si="16"/>
        <v>0</v>
      </c>
      <c r="BH165" s="189">
        <f t="shared" si="17"/>
        <v>0</v>
      </c>
      <c r="BI165" s="189">
        <f t="shared" si="18"/>
        <v>0</v>
      </c>
      <c r="BJ165" s="21" t="s">
        <v>80</v>
      </c>
      <c r="BK165" s="189">
        <f t="shared" si="19"/>
        <v>0</v>
      </c>
      <c r="BL165" s="21" t="s">
        <v>558</v>
      </c>
      <c r="BM165" s="188" t="s">
        <v>601</v>
      </c>
    </row>
    <row r="166" spans="1:65" s="2" customFormat="1" ht="16.5" customHeight="1">
      <c r="A166" s="38"/>
      <c r="B166" s="39"/>
      <c r="C166" s="177" t="s">
        <v>381</v>
      </c>
      <c r="D166" s="177" t="s">
        <v>137</v>
      </c>
      <c r="E166" s="178" t="s">
        <v>942</v>
      </c>
      <c r="F166" s="179" t="s">
        <v>943</v>
      </c>
      <c r="G166" s="180" t="s">
        <v>927</v>
      </c>
      <c r="H166" s="181">
        <v>6</v>
      </c>
      <c r="I166" s="182"/>
      <c r="J166" s="183">
        <f t="shared" si="10"/>
        <v>0</v>
      </c>
      <c r="K166" s="179" t="s">
        <v>19</v>
      </c>
      <c r="L166" s="43"/>
      <c r="M166" s="184" t="s">
        <v>19</v>
      </c>
      <c r="N166" s="185" t="s">
        <v>43</v>
      </c>
      <c r="O166" s="68"/>
      <c r="P166" s="186">
        <f t="shared" si="11"/>
        <v>0</v>
      </c>
      <c r="Q166" s="186">
        <v>0</v>
      </c>
      <c r="R166" s="186">
        <f t="shared" si="12"/>
        <v>0</v>
      </c>
      <c r="S166" s="186">
        <v>0</v>
      </c>
      <c r="T166" s="187">
        <f t="shared" si="13"/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88" t="s">
        <v>558</v>
      </c>
      <c r="AT166" s="188" t="s">
        <v>137</v>
      </c>
      <c r="AU166" s="188" t="s">
        <v>142</v>
      </c>
      <c r="AY166" s="21" t="s">
        <v>132</v>
      </c>
      <c r="BE166" s="189">
        <f t="shared" si="14"/>
        <v>0</v>
      </c>
      <c r="BF166" s="189">
        <f t="shared" si="15"/>
        <v>0</v>
      </c>
      <c r="BG166" s="189">
        <f t="shared" si="16"/>
        <v>0</v>
      </c>
      <c r="BH166" s="189">
        <f t="shared" si="17"/>
        <v>0</v>
      </c>
      <c r="BI166" s="189">
        <f t="shared" si="18"/>
        <v>0</v>
      </c>
      <c r="BJ166" s="21" t="s">
        <v>80</v>
      </c>
      <c r="BK166" s="189">
        <f t="shared" si="19"/>
        <v>0</v>
      </c>
      <c r="BL166" s="21" t="s">
        <v>558</v>
      </c>
      <c r="BM166" s="188" t="s">
        <v>614</v>
      </c>
    </row>
    <row r="167" spans="1:65" s="17" customFormat="1" ht="20.85" customHeight="1">
      <c r="B167" s="253"/>
      <c r="C167" s="254"/>
      <c r="D167" s="255" t="s">
        <v>71</v>
      </c>
      <c r="E167" s="255" t="s">
        <v>952</v>
      </c>
      <c r="F167" s="255" t="s">
        <v>953</v>
      </c>
      <c r="G167" s="254"/>
      <c r="H167" s="254"/>
      <c r="I167" s="256"/>
      <c r="J167" s="257">
        <f>BK167</f>
        <v>0</v>
      </c>
      <c r="K167" s="254"/>
      <c r="L167" s="258"/>
      <c r="M167" s="259"/>
      <c r="N167" s="260"/>
      <c r="O167" s="260"/>
      <c r="P167" s="261">
        <f>SUM(P168:P173)</f>
        <v>0</v>
      </c>
      <c r="Q167" s="260"/>
      <c r="R167" s="261">
        <f>SUM(R168:R173)</f>
        <v>0</v>
      </c>
      <c r="S167" s="260"/>
      <c r="T167" s="262">
        <f>SUM(T168:T173)</f>
        <v>0</v>
      </c>
      <c r="AR167" s="263" t="s">
        <v>80</v>
      </c>
      <c r="AT167" s="264" t="s">
        <v>71</v>
      </c>
      <c r="AU167" s="264" t="s">
        <v>143</v>
      </c>
      <c r="AY167" s="263" t="s">
        <v>132</v>
      </c>
      <c r="BK167" s="265">
        <f>SUM(BK168:BK173)</f>
        <v>0</v>
      </c>
    </row>
    <row r="168" spans="1:65" s="2" customFormat="1" ht="16.5" customHeight="1">
      <c r="A168" s="38"/>
      <c r="B168" s="39"/>
      <c r="C168" s="177" t="s">
        <v>389</v>
      </c>
      <c r="D168" s="177" t="s">
        <v>137</v>
      </c>
      <c r="E168" s="178" t="s">
        <v>925</v>
      </c>
      <c r="F168" s="179" t="s">
        <v>926</v>
      </c>
      <c r="G168" s="180" t="s">
        <v>927</v>
      </c>
      <c r="H168" s="181">
        <v>1</v>
      </c>
      <c r="I168" s="182"/>
      <c r="J168" s="183">
        <f t="shared" ref="J168:J173" si="20">ROUND(I168*H168,2)</f>
        <v>0</v>
      </c>
      <c r="K168" s="179" t="s">
        <v>19</v>
      </c>
      <c r="L168" s="43"/>
      <c r="M168" s="184" t="s">
        <v>19</v>
      </c>
      <c r="N168" s="185" t="s">
        <v>43</v>
      </c>
      <c r="O168" s="68"/>
      <c r="P168" s="186">
        <f t="shared" ref="P168:P173" si="21">O168*H168</f>
        <v>0</v>
      </c>
      <c r="Q168" s="186">
        <v>0</v>
      </c>
      <c r="R168" s="186">
        <f t="shared" ref="R168:R173" si="22">Q168*H168</f>
        <v>0</v>
      </c>
      <c r="S168" s="186">
        <v>0</v>
      </c>
      <c r="T168" s="187">
        <f t="shared" ref="T168:T173" si="23"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88" t="s">
        <v>558</v>
      </c>
      <c r="AT168" s="188" t="s">
        <v>137</v>
      </c>
      <c r="AU168" s="188" t="s">
        <v>142</v>
      </c>
      <c r="AY168" s="21" t="s">
        <v>132</v>
      </c>
      <c r="BE168" s="189">
        <f t="shared" ref="BE168:BE173" si="24">IF(N168="základní",J168,0)</f>
        <v>0</v>
      </c>
      <c r="BF168" s="189">
        <f t="shared" ref="BF168:BF173" si="25">IF(N168="snížená",J168,0)</f>
        <v>0</v>
      </c>
      <c r="BG168" s="189">
        <f t="shared" ref="BG168:BG173" si="26">IF(N168="zákl. přenesená",J168,0)</f>
        <v>0</v>
      </c>
      <c r="BH168" s="189">
        <f t="shared" ref="BH168:BH173" si="27">IF(N168="sníž. přenesená",J168,0)</f>
        <v>0</v>
      </c>
      <c r="BI168" s="189">
        <f t="shared" ref="BI168:BI173" si="28">IF(N168="nulová",J168,0)</f>
        <v>0</v>
      </c>
      <c r="BJ168" s="21" t="s">
        <v>80</v>
      </c>
      <c r="BK168" s="189">
        <f t="shared" ref="BK168:BK173" si="29">ROUND(I168*H168,2)</f>
        <v>0</v>
      </c>
      <c r="BL168" s="21" t="s">
        <v>558</v>
      </c>
      <c r="BM168" s="188" t="s">
        <v>626</v>
      </c>
    </row>
    <row r="169" spans="1:65" s="2" customFormat="1" ht="16.5" customHeight="1">
      <c r="A169" s="38"/>
      <c r="B169" s="39"/>
      <c r="C169" s="177" t="s">
        <v>397</v>
      </c>
      <c r="D169" s="177" t="s">
        <v>137</v>
      </c>
      <c r="E169" s="178" t="s">
        <v>954</v>
      </c>
      <c r="F169" s="179" t="s">
        <v>955</v>
      </c>
      <c r="G169" s="180" t="s">
        <v>927</v>
      </c>
      <c r="H169" s="181">
        <v>2</v>
      </c>
      <c r="I169" s="182"/>
      <c r="J169" s="183">
        <f t="shared" si="20"/>
        <v>0</v>
      </c>
      <c r="K169" s="179" t="s">
        <v>19</v>
      </c>
      <c r="L169" s="43"/>
      <c r="M169" s="184" t="s">
        <v>19</v>
      </c>
      <c r="N169" s="185" t="s">
        <v>43</v>
      </c>
      <c r="O169" s="68"/>
      <c r="P169" s="186">
        <f t="shared" si="21"/>
        <v>0</v>
      </c>
      <c r="Q169" s="186">
        <v>0</v>
      </c>
      <c r="R169" s="186">
        <f t="shared" si="22"/>
        <v>0</v>
      </c>
      <c r="S169" s="186">
        <v>0</v>
      </c>
      <c r="T169" s="187">
        <f t="shared" si="23"/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88" t="s">
        <v>558</v>
      </c>
      <c r="AT169" s="188" t="s">
        <v>137</v>
      </c>
      <c r="AU169" s="188" t="s">
        <v>142</v>
      </c>
      <c r="AY169" s="21" t="s">
        <v>132</v>
      </c>
      <c r="BE169" s="189">
        <f t="shared" si="24"/>
        <v>0</v>
      </c>
      <c r="BF169" s="189">
        <f t="shared" si="25"/>
        <v>0</v>
      </c>
      <c r="BG169" s="189">
        <f t="shared" si="26"/>
        <v>0</v>
      </c>
      <c r="BH169" s="189">
        <f t="shared" si="27"/>
        <v>0</v>
      </c>
      <c r="BI169" s="189">
        <f t="shared" si="28"/>
        <v>0</v>
      </c>
      <c r="BJ169" s="21" t="s">
        <v>80</v>
      </c>
      <c r="BK169" s="189">
        <f t="shared" si="29"/>
        <v>0</v>
      </c>
      <c r="BL169" s="21" t="s">
        <v>558</v>
      </c>
      <c r="BM169" s="188" t="s">
        <v>631</v>
      </c>
    </row>
    <row r="170" spans="1:65" s="2" customFormat="1" ht="16.5" customHeight="1">
      <c r="A170" s="38"/>
      <c r="B170" s="39"/>
      <c r="C170" s="177" t="s">
        <v>408</v>
      </c>
      <c r="D170" s="177" t="s">
        <v>137</v>
      </c>
      <c r="E170" s="178" t="s">
        <v>936</v>
      </c>
      <c r="F170" s="179" t="s">
        <v>937</v>
      </c>
      <c r="G170" s="180" t="s">
        <v>927</v>
      </c>
      <c r="H170" s="181">
        <v>1</v>
      </c>
      <c r="I170" s="182"/>
      <c r="J170" s="183">
        <f t="shared" si="20"/>
        <v>0</v>
      </c>
      <c r="K170" s="179" t="s">
        <v>19</v>
      </c>
      <c r="L170" s="43"/>
      <c r="M170" s="184" t="s">
        <v>19</v>
      </c>
      <c r="N170" s="185" t="s">
        <v>43</v>
      </c>
      <c r="O170" s="68"/>
      <c r="P170" s="186">
        <f t="shared" si="21"/>
        <v>0</v>
      </c>
      <c r="Q170" s="186">
        <v>0</v>
      </c>
      <c r="R170" s="186">
        <f t="shared" si="22"/>
        <v>0</v>
      </c>
      <c r="S170" s="186">
        <v>0</v>
      </c>
      <c r="T170" s="187">
        <f t="shared" si="23"/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88" t="s">
        <v>558</v>
      </c>
      <c r="AT170" s="188" t="s">
        <v>137</v>
      </c>
      <c r="AU170" s="188" t="s">
        <v>142</v>
      </c>
      <c r="AY170" s="21" t="s">
        <v>132</v>
      </c>
      <c r="BE170" s="189">
        <f t="shared" si="24"/>
        <v>0</v>
      </c>
      <c r="BF170" s="189">
        <f t="shared" si="25"/>
        <v>0</v>
      </c>
      <c r="BG170" s="189">
        <f t="shared" si="26"/>
        <v>0</v>
      </c>
      <c r="BH170" s="189">
        <f t="shared" si="27"/>
        <v>0</v>
      </c>
      <c r="BI170" s="189">
        <f t="shared" si="28"/>
        <v>0</v>
      </c>
      <c r="BJ170" s="21" t="s">
        <v>80</v>
      </c>
      <c r="BK170" s="189">
        <f t="shared" si="29"/>
        <v>0</v>
      </c>
      <c r="BL170" s="21" t="s">
        <v>558</v>
      </c>
      <c r="BM170" s="188" t="s">
        <v>637</v>
      </c>
    </row>
    <row r="171" spans="1:65" s="2" customFormat="1" ht="16.5" customHeight="1">
      <c r="A171" s="38"/>
      <c r="B171" s="39"/>
      <c r="C171" s="177" t="s">
        <v>415</v>
      </c>
      <c r="D171" s="177" t="s">
        <v>137</v>
      </c>
      <c r="E171" s="178" t="s">
        <v>938</v>
      </c>
      <c r="F171" s="179" t="s">
        <v>939</v>
      </c>
      <c r="G171" s="180" t="s">
        <v>927</v>
      </c>
      <c r="H171" s="181">
        <v>1</v>
      </c>
      <c r="I171" s="182"/>
      <c r="J171" s="183">
        <f t="shared" si="20"/>
        <v>0</v>
      </c>
      <c r="K171" s="179" t="s">
        <v>19</v>
      </c>
      <c r="L171" s="43"/>
      <c r="M171" s="184" t="s">
        <v>19</v>
      </c>
      <c r="N171" s="185" t="s">
        <v>43</v>
      </c>
      <c r="O171" s="68"/>
      <c r="P171" s="186">
        <f t="shared" si="21"/>
        <v>0</v>
      </c>
      <c r="Q171" s="186">
        <v>0</v>
      </c>
      <c r="R171" s="186">
        <f t="shared" si="22"/>
        <v>0</v>
      </c>
      <c r="S171" s="186">
        <v>0</v>
      </c>
      <c r="T171" s="187">
        <f t="shared" si="23"/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88" t="s">
        <v>558</v>
      </c>
      <c r="AT171" s="188" t="s">
        <v>137</v>
      </c>
      <c r="AU171" s="188" t="s">
        <v>142</v>
      </c>
      <c r="AY171" s="21" t="s">
        <v>132</v>
      </c>
      <c r="BE171" s="189">
        <f t="shared" si="24"/>
        <v>0</v>
      </c>
      <c r="BF171" s="189">
        <f t="shared" si="25"/>
        <v>0</v>
      </c>
      <c r="BG171" s="189">
        <f t="shared" si="26"/>
        <v>0</v>
      </c>
      <c r="BH171" s="189">
        <f t="shared" si="27"/>
        <v>0</v>
      </c>
      <c r="BI171" s="189">
        <f t="shared" si="28"/>
        <v>0</v>
      </c>
      <c r="BJ171" s="21" t="s">
        <v>80</v>
      </c>
      <c r="BK171" s="189">
        <f t="shared" si="29"/>
        <v>0</v>
      </c>
      <c r="BL171" s="21" t="s">
        <v>558</v>
      </c>
      <c r="BM171" s="188" t="s">
        <v>645</v>
      </c>
    </row>
    <row r="172" spans="1:65" s="2" customFormat="1" ht="16.5" customHeight="1">
      <c r="A172" s="38"/>
      <c r="B172" s="39"/>
      <c r="C172" s="177" t="s">
        <v>420</v>
      </c>
      <c r="D172" s="177" t="s">
        <v>137</v>
      </c>
      <c r="E172" s="178" t="s">
        <v>940</v>
      </c>
      <c r="F172" s="179" t="s">
        <v>941</v>
      </c>
      <c r="G172" s="180" t="s">
        <v>927</v>
      </c>
      <c r="H172" s="181">
        <v>2</v>
      </c>
      <c r="I172" s="182"/>
      <c r="J172" s="183">
        <f t="shared" si="20"/>
        <v>0</v>
      </c>
      <c r="K172" s="179" t="s">
        <v>19</v>
      </c>
      <c r="L172" s="43"/>
      <c r="M172" s="184" t="s">
        <v>19</v>
      </c>
      <c r="N172" s="185" t="s">
        <v>43</v>
      </c>
      <c r="O172" s="68"/>
      <c r="P172" s="186">
        <f t="shared" si="21"/>
        <v>0</v>
      </c>
      <c r="Q172" s="186">
        <v>0</v>
      </c>
      <c r="R172" s="186">
        <f t="shared" si="22"/>
        <v>0</v>
      </c>
      <c r="S172" s="186">
        <v>0</v>
      </c>
      <c r="T172" s="187">
        <f t="shared" si="23"/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88" t="s">
        <v>558</v>
      </c>
      <c r="AT172" s="188" t="s">
        <v>137</v>
      </c>
      <c r="AU172" s="188" t="s">
        <v>142</v>
      </c>
      <c r="AY172" s="21" t="s">
        <v>132</v>
      </c>
      <c r="BE172" s="189">
        <f t="shared" si="24"/>
        <v>0</v>
      </c>
      <c r="BF172" s="189">
        <f t="shared" si="25"/>
        <v>0</v>
      </c>
      <c r="BG172" s="189">
        <f t="shared" si="26"/>
        <v>0</v>
      </c>
      <c r="BH172" s="189">
        <f t="shared" si="27"/>
        <v>0</v>
      </c>
      <c r="BI172" s="189">
        <f t="shared" si="28"/>
        <v>0</v>
      </c>
      <c r="BJ172" s="21" t="s">
        <v>80</v>
      </c>
      <c r="BK172" s="189">
        <f t="shared" si="29"/>
        <v>0</v>
      </c>
      <c r="BL172" s="21" t="s">
        <v>558</v>
      </c>
      <c r="BM172" s="188" t="s">
        <v>649</v>
      </c>
    </row>
    <row r="173" spans="1:65" s="2" customFormat="1" ht="16.5" customHeight="1">
      <c r="A173" s="38"/>
      <c r="B173" s="39"/>
      <c r="C173" s="177" t="s">
        <v>425</v>
      </c>
      <c r="D173" s="177" t="s">
        <v>137</v>
      </c>
      <c r="E173" s="178" t="s">
        <v>942</v>
      </c>
      <c r="F173" s="179" t="s">
        <v>943</v>
      </c>
      <c r="G173" s="180" t="s">
        <v>927</v>
      </c>
      <c r="H173" s="181">
        <v>4</v>
      </c>
      <c r="I173" s="182"/>
      <c r="J173" s="183">
        <f t="shared" si="20"/>
        <v>0</v>
      </c>
      <c r="K173" s="179" t="s">
        <v>19</v>
      </c>
      <c r="L173" s="43"/>
      <c r="M173" s="184" t="s">
        <v>19</v>
      </c>
      <c r="N173" s="185" t="s">
        <v>43</v>
      </c>
      <c r="O173" s="68"/>
      <c r="P173" s="186">
        <f t="shared" si="21"/>
        <v>0</v>
      </c>
      <c r="Q173" s="186">
        <v>0</v>
      </c>
      <c r="R173" s="186">
        <f t="shared" si="22"/>
        <v>0</v>
      </c>
      <c r="S173" s="186">
        <v>0</v>
      </c>
      <c r="T173" s="187">
        <f t="shared" si="23"/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88" t="s">
        <v>558</v>
      </c>
      <c r="AT173" s="188" t="s">
        <v>137</v>
      </c>
      <c r="AU173" s="188" t="s">
        <v>142</v>
      </c>
      <c r="AY173" s="21" t="s">
        <v>132</v>
      </c>
      <c r="BE173" s="189">
        <f t="shared" si="24"/>
        <v>0</v>
      </c>
      <c r="BF173" s="189">
        <f t="shared" si="25"/>
        <v>0</v>
      </c>
      <c r="BG173" s="189">
        <f t="shared" si="26"/>
        <v>0</v>
      </c>
      <c r="BH173" s="189">
        <f t="shared" si="27"/>
        <v>0</v>
      </c>
      <c r="BI173" s="189">
        <f t="shared" si="28"/>
        <v>0</v>
      </c>
      <c r="BJ173" s="21" t="s">
        <v>80</v>
      </c>
      <c r="BK173" s="189">
        <f t="shared" si="29"/>
        <v>0</v>
      </c>
      <c r="BL173" s="21" t="s">
        <v>558</v>
      </c>
      <c r="BM173" s="188" t="s">
        <v>658</v>
      </c>
    </row>
    <row r="174" spans="1:65" s="17" customFormat="1" ht="20.85" customHeight="1">
      <c r="B174" s="253"/>
      <c r="C174" s="254"/>
      <c r="D174" s="255" t="s">
        <v>71</v>
      </c>
      <c r="E174" s="255" t="s">
        <v>956</v>
      </c>
      <c r="F174" s="255" t="s">
        <v>957</v>
      </c>
      <c r="G174" s="254"/>
      <c r="H174" s="254"/>
      <c r="I174" s="256"/>
      <c r="J174" s="257">
        <f>BK174</f>
        <v>0</v>
      </c>
      <c r="K174" s="254"/>
      <c r="L174" s="258"/>
      <c r="M174" s="259"/>
      <c r="N174" s="260"/>
      <c r="O174" s="260"/>
      <c r="P174" s="261">
        <f>SUM(P175:P180)</f>
        <v>0</v>
      </c>
      <c r="Q174" s="260"/>
      <c r="R174" s="261">
        <f>SUM(R175:R180)</f>
        <v>0</v>
      </c>
      <c r="S174" s="260"/>
      <c r="T174" s="262">
        <f>SUM(T175:T180)</f>
        <v>0</v>
      </c>
      <c r="AR174" s="263" t="s">
        <v>80</v>
      </c>
      <c r="AT174" s="264" t="s">
        <v>71</v>
      </c>
      <c r="AU174" s="264" t="s">
        <v>143</v>
      </c>
      <c r="AY174" s="263" t="s">
        <v>132</v>
      </c>
      <c r="BK174" s="265">
        <f>SUM(BK175:BK180)</f>
        <v>0</v>
      </c>
    </row>
    <row r="175" spans="1:65" s="2" customFormat="1" ht="16.5" customHeight="1">
      <c r="A175" s="38"/>
      <c r="B175" s="39"/>
      <c r="C175" s="177" t="s">
        <v>432</v>
      </c>
      <c r="D175" s="177" t="s">
        <v>137</v>
      </c>
      <c r="E175" s="178" t="s">
        <v>958</v>
      </c>
      <c r="F175" s="179" t="s">
        <v>959</v>
      </c>
      <c r="G175" s="180" t="s">
        <v>151</v>
      </c>
      <c r="H175" s="181">
        <v>285</v>
      </c>
      <c r="I175" s="182"/>
      <c r="J175" s="183">
        <f t="shared" ref="J175:J180" si="30">ROUND(I175*H175,2)</f>
        <v>0</v>
      </c>
      <c r="K175" s="179" t="s">
        <v>19</v>
      </c>
      <c r="L175" s="43"/>
      <c r="M175" s="184" t="s">
        <v>19</v>
      </c>
      <c r="N175" s="185" t="s">
        <v>43</v>
      </c>
      <c r="O175" s="68"/>
      <c r="P175" s="186">
        <f t="shared" ref="P175:P180" si="31">O175*H175</f>
        <v>0</v>
      </c>
      <c r="Q175" s="186">
        <v>0</v>
      </c>
      <c r="R175" s="186">
        <f t="shared" ref="R175:R180" si="32">Q175*H175</f>
        <v>0</v>
      </c>
      <c r="S175" s="186">
        <v>0</v>
      </c>
      <c r="T175" s="187">
        <f t="shared" ref="T175:T180" si="33"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88" t="s">
        <v>558</v>
      </c>
      <c r="AT175" s="188" t="s">
        <v>137</v>
      </c>
      <c r="AU175" s="188" t="s">
        <v>142</v>
      </c>
      <c r="AY175" s="21" t="s">
        <v>132</v>
      </c>
      <c r="BE175" s="189">
        <f t="shared" ref="BE175:BE180" si="34">IF(N175="základní",J175,0)</f>
        <v>0</v>
      </c>
      <c r="BF175" s="189">
        <f t="shared" ref="BF175:BF180" si="35">IF(N175="snížená",J175,0)</f>
        <v>0</v>
      </c>
      <c r="BG175" s="189">
        <f t="shared" ref="BG175:BG180" si="36">IF(N175="zákl. přenesená",J175,0)</f>
        <v>0</v>
      </c>
      <c r="BH175" s="189">
        <f t="shared" ref="BH175:BH180" si="37">IF(N175="sníž. přenesená",J175,0)</f>
        <v>0</v>
      </c>
      <c r="BI175" s="189">
        <f t="shared" ref="BI175:BI180" si="38">IF(N175="nulová",J175,0)</f>
        <v>0</v>
      </c>
      <c r="BJ175" s="21" t="s">
        <v>80</v>
      </c>
      <c r="BK175" s="189">
        <f t="shared" ref="BK175:BK180" si="39">ROUND(I175*H175,2)</f>
        <v>0</v>
      </c>
      <c r="BL175" s="21" t="s">
        <v>558</v>
      </c>
      <c r="BM175" s="188" t="s">
        <v>665</v>
      </c>
    </row>
    <row r="176" spans="1:65" s="2" customFormat="1" ht="16.5" customHeight="1">
      <c r="A176" s="38"/>
      <c r="B176" s="39"/>
      <c r="C176" s="177" t="s">
        <v>437</v>
      </c>
      <c r="D176" s="177" t="s">
        <v>137</v>
      </c>
      <c r="E176" s="178" t="s">
        <v>960</v>
      </c>
      <c r="F176" s="179" t="s">
        <v>961</v>
      </c>
      <c r="G176" s="180" t="s">
        <v>927</v>
      </c>
      <c r="H176" s="181">
        <v>28</v>
      </c>
      <c r="I176" s="182"/>
      <c r="J176" s="183">
        <f t="shared" si="30"/>
        <v>0</v>
      </c>
      <c r="K176" s="179" t="s">
        <v>19</v>
      </c>
      <c r="L176" s="43"/>
      <c r="M176" s="184" t="s">
        <v>19</v>
      </c>
      <c r="N176" s="185" t="s">
        <v>43</v>
      </c>
      <c r="O176" s="68"/>
      <c r="P176" s="186">
        <f t="shared" si="31"/>
        <v>0</v>
      </c>
      <c r="Q176" s="186">
        <v>0</v>
      </c>
      <c r="R176" s="186">
        <f t="shared" si="32"/>
        <v>0</v>
      </c>
      <c r="S176" s="186">
        <v>0</v>
      </c>
      <c r="T176" s="187">
        <f t="shared" si="33"/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88" t="s">
        <v>558</v>
      </c>
      <c r="AT176" s="188" t="s">
        <v>137</v>
      </c>
      <c r="AU176" s="188" t="s">
        <v>142</v>
      </c>
      <c r="AY176" s="21" t="s">
        <v>132</v>
      </c>
      <c r="BE176" s="189">
        <f t="shared" si="34"/>
        <v>0</v>
      </c>
      <c r="BF176" s="189">
        <f t="shared" si="35"/>
        <v>0</v>
      </c>
      <c r="BG176" s="189">
        <f t="shared" si="36"/>
        <v>0</v>
      </c>
      <c r="BH176" s="189">
        <f t="shared" si="37"/>
        <v>0</v>
      </c>
      <c r="BI176" s="189">
        <f t="shared" si="38"/>
        <v>0</v>
      </c>
      <c r="BJ176" s="21" t="s">
        <v>80</v>
      </c>
      <c r="BK176" s="189">
        <f t="shared" si="39"/>
        <v>0</v>
      </c>
      <c r="BL176" s="21" t="s">
        <v>558</v>
      </c>
      <c r="BM176" s="188" t="s">
        <v>670</v>
      </c>
    </row>
    <row r="177" spans="1:65" s="2" customFormat="1" ht="16.5" customHeight="1">
      <c r="A177" s="38"/>
      <c r="B177" s="39"/>
      <c r="C177" s="177" t="s">
        <v>449</v>
      </c>
      <c r="D177" s="177" t="s">
        <v>137</v>
      </c>
      <c r="E177" s="178" t="s">
        <v>962</v>
      </c>
      <c r="F177" s="179" t="s">
        <v>963</v>
      </c>
      <c r="G177" s="180" t="s">
        <v>853</v>
      </c>
      <c r="H177" s="181">
        <v>104</v>
      </c>
      <c r="I177" s="182"/>
      <c r="J177" s="183">
        <f t="shared" si="30"/>
        <v>0</v>
      </c>
      <c r="K177" s="179" t="s">
        <v>19</v>
      </c>
      <c r="L177" s="43"/>
      <c r="M177" s="184" t="s">
        <v>19</v>
      </c>
      <c r="N177" s="185" t="s">
        <v>43</v>
      </c>
      <c r="O177" s="68"/>
      <c r="P177" s="186">
        <f t="shared" si="31"/>
        <v>0</v>
      </c>
      <c r="Q177" s="186">
        <v>0</v>
      </c>
      <c r="R177" s="186">
        <f t="shared" si="32"/>
        <v>0</v>
      </c>
      <c r="S177" s="186">
        <v>0</v>
      </c>
      <c r="T177" s="187">
        <f t="shared" si="33"/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88" t="s">
        <v>558</v>
      </c>
      <c r="AT177" s="188" t="s">
        <v>137</v>
      </c>
      <c r="AU177" s="188" t="s">
        <v>142</v>
      </c>
      <c r="AY177" s="21" t="s">
        <v>132</v>
      </c>
      <c r="BE177" s="189">
        <f t="shared" si="34"/>
        <v>0</v>
      </c>
      <c r="BF177" s="189">
        <f t="shared" si="35"/>
        <v>0</v>
      </c>
      <c r="BG177" s="189">
        <f t="shared" si="36"/>
        <v>0</v>
      </c>
      <c r="BH177" s="189">
        <f t="shared" si="37"/>
        <v>0</v>
      </c>
      <c r="BI177" s="189">
        <f t="shared" si="38"/>
        <v>0</v>
      </c>
      <c r="BJ177" s="21" t="s">
        <v>80</v>
      </c>
      <c r="BK177" s="189">
        <f t="shared" si="39"/>
        <v>0</v>
      </c>
      <c r="BL177" s="21" t="s">
        <v>558</v>
      </c>
      <c r="BM177" s="188" t="s">
        <v>678</v>
      </c>
    </row>
    <row r="178" spans="1:65" s="2" customFormat="1" ht="16.5" customHeight="1">
      <c r="A178" s="38"/>
      <c r="B178" s="39"/>
      <c r="C178" s="177" t="s">
        <v>454</v>
      </c>
      <c r="D178" s="177" t="s">
        <v>137</v>
      </c>
      <c r="E178" s="178" t="s">
        <v>964</v>
      </c>
      <c r="F178" s="179" t="s">
        <v>965</v>
      </c>
      <c r="G178" s="180" t="s">
        <v>853</v>
      </c>
      <c r="H178" s="181">
        <v>120</v>
      </c>
      <c r="I178" s="182"/>
      <c r="J178" s="183">
        <f t="shared" si="30"/>
        <v>0</v>
      </c>
      <c r="K178" s="179" t="s">
        <v>19</v>
      </c>
      <c r="L178" s="43"/>
      <c r="M178" s="184" t="s">
        <v>19</v>
      </c>
      <c r="N178" s="185" t="s">
        <v>43</v>
      </c>
      <c r="O178" s="68"/>
      <c r="P178" s="186">
        <f t="shared" si="31"/>
        <v>0</v>
      </c>
      <c r="Q178" s="186">
        <v>0</v>
      </c>
      <c r="R178" s="186">
        <f t="shared" si="32"/>
        <v>0</v>
      </c>
      <c r="S178" s="186">
        <v>0</v>
      </c>
      <c r="T178" s="187">
        <f t="shared" si="33"/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88" t="s">
        <v>558</v>
      </c>
      <c r="AT178" s="188" t="s">
        <v>137</v>
      </c>
      <c r="AU178" s="188" t="s">
        <v>142</v>
      </c>
      <c r="AY178" s="21" t="s">
        <v>132</v>
      </c>
      <c r="BE178" s="189">
        <f t="shared" si="34"/>
        <v>0</v>
      </c>
      <c r="BF178" s="189">
        <f t="shared" si="35"/>
        <v>0</v>
      </c>
      <c r="BG178" s="189">
        <f t="shared" si="36"/>
        <v>0</v>
      </c>
      <c r="BH178" s="189">
        <f t="shared" si="37"/>
        <v>0</v>
      </c>
      <c r="BI178" s="189">
        <f t="shared" si="38"/>
        <v>0</v>
      </c>
      <c r="BJ178" s="21" t="s">
        <v>80</v>
      </c>
      <c r="BK178" s="189">
        <f t="shared" si="39"/>
        <v>0</v>
      </c>
      <c r="BL178" s="21" t="s">
        <v>558</v>
      </c>
      <c r="BM178" s="188" t="s">
        <v>219</v>
      </c>
    </row>
    <row r="179" spans="1:65" s="2" customFormat="1" ht="16.5" customHeight="1">
      <c r="A179" s="38"/>
      <c r="B179" s="39"/>
      <c r="C179" s="177" t="s">
        <v>461</v>
      </c>
      <c r="D179" s="177" t="s">
        <v>137</v>
      </c>
      <c r="E179" s="178" t="s">
        <v>966</v>
      </c>
      <c r="F179" s="179" t="s">
        <v>967</v>
      </c>
      <c r="G179" s="180" t="s">
        <v>853</v>
      </c>
      <c r="H179" s="181">
        <v>104</v>
      </c>
      <c r="I179" s="182"/>
      <c r="J179" s="183">
        <f t="shared" si="30"/>
        <v>0</v>
      </c>
      <c r="K179" s="179" t="s">
        <v>19</v>
      </c>
      <c r="L179" s="43"/>
      <c r="M179" s="184" t="s">
        <v>19</v>
      </c>
      <c r="N179" s="185" t="s">
        <v>43</v>
      </c>
      <c r="O179" s="68"/>
      <c r="P179" s="186">
        <f t="shared" si="31"/>
        <v>0</v>
      </c>
      <c r="Q179" s="186">
        <v>0</v>
      </c>
      <c r="R179" s="186">
        <f t="shared" si="32"/>
        <v>0</v>
      </c>
      <c r="S179" s="186">
        <v>0</v>
      </c>
      <c r="T179" s="187">
        <f t="shared" si="33"/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88" t="s">
        <v>558</v>
      </c>
      <c r="AT179" s="188" t="s">
        <v>137</v>
      </c>
      <c r="AU179" s="188" t="s">
        <v>142</v>
      </c>
      <c r="AY179" s="21" t="s">
        <v>132</v>
      </c>
      <c r="BE179" s="189">
        <f t="shared" si="34"/>
        <v>0</v>
      </c>
      <c r="BF179" s="189">
        <f t="shared" si="35"/>
        <v>0</v>
      </c>
      <c r="BG179" s="189">
        <f t="shared" si="36"/>
        <v>0</v>
      </c>
      <c r="BH179" s="189">
        <f t="shared" si="37"/>
        <v>0</v>
      </c>
      <c r="BI179" s="189">
        <f t="shared" si="38"/>
        <v>0</v>
      </c>
      <c r="BJ179" s="21" t="s">
        <v>80</v>
      </c>
      <c r="BK179" s="189">
        <f t="shared" si="39"/>
        <v>0</v>
      </c>
      <c r="BL179" s="21" t="s">
        <v>558</v>
      </c>
      <c r="BM179" s="188" t="s">
        <v>260</v>
      </c>
    </row>
    <row r="180" spans="1:65" s="2" customFormat="1" ht="37.9" customHeight="1">
      <c r="A180" s="38"/>
      <c r="B180" s="39"/>
      <c r="C180" s="177" t="s">
        <v>464</v>
      </c>
      <c r="D180" s="177" t="s">
        <v>137</v>
      </c>
      <c r="E180" s="178" t="s">
        <v>968</v>
      </c>
      <c r="F180" s="179" t="s">
        <v>969</v>
      </c>
      <c r="G180" s="180" t="s">
        <v>853</v>
      </c>
      <c r="H180" s="181">
        <v>104</v>
      </c>
      <c r="I180" s="182"/>
      <c r="J180" s="183">
        <f t="shared" si="30"/>
        <v>0</v>
      </c>
      <c r="K180" s="179" t="s">
        <v>19</v>
      </c>
      <c r="L180" s="43"/>
      <c r="M180" s="184" t="s">
        <v>19</v>
      </c>
      <c r="N180" s="185" t="s">
        <v>43</v>
      </c>
      <c r="O180" s="68"/>
      <c r="P180" s="186">
        <f t="shared" si="31"/>
        <v>0</v>
      </c>
      <c r="Q180" s="186">
        <v>0</v>
      </c>
      <c r="R180" s="186">
        <f t="shared" si="32"/>
        <v>0</v>
      </c>
      <c r="S180" s="186">
        <v>0</v>
      </c>
      <c r="T180" s="187">
        <f t="shared" si="33"/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88" t="s">
        <v>558</v>
      </c>
      <c r="AT180" s="188" t="s">
        <v>137</v>
      </c>
      <c r="AU180" s="188" t="s">
        <v>142</v>
      </c>
      <c r="AY180" s="21" t="s">
        <v>132</v>
      </c>
      <c r="BE180" s="189">
        <f t="shared" si="34"/>
        <v>0</v>
      </c>
      <c r="BF180" s="189">
        <f t="shared" si="35"/>
        <v>0</v>
      </c>
      <c r="BG180" s="189">
        <f t="shared" si="36"/>
        <v>0</v>
      </c>
      <c r="BH180" s="189">
        <f t="shared" si="37"/>
        <v>0</v>
      </c>
      <c r="BI180" s="189">
        <f t="shared" si="38"/>
        <v>0</v>
      </c>
      <c r="BJ180" s="21" t="s">
        <v>80</v>
      </c>
      <c r="BK180" s="189">
        <f t="shared" si="39"/>
        <v>0</v>
      </c>
      <c r="BL180" s="21" t="s">
        <v>558</v>
      </c>
      <c r="BM180" s="188" t="s">
        <v>701</v>
      </c>
    </row>
    <row r="181" spans="1:65" s="17" customFormat="1" ht="20.85" customHeight="1">
      <c r="B181" s="253"/>
      <c r="C181" s="254"/>
      <c r="D181" s="255" t="s">
        <v>71</v>
      </c>
      <c r="E181" s="255" t="s">
        <v>970</v>
      </c>
      <c r="F181" s="255" t="s">
        <v>971</v>
      </c>
      <c r="G181" s="254"/>
      <c r="H181" s="254"/>
      <c r="I181" s="256"/>
      <c r="J181" s="257">
        <f>BK181</f>
        <v>0</v>
      </c>
      <c r="K181" s="254"/>
      <c r="L181" s="258"/>
      <c r="M181" s="259"/>
      <c r="N181" s="260"/>
      <c r="O181" s="260"/>
      <c r="P181" s="261">
        <f>SUM(P182:P183)</f>
        <v>0</v>
      </c>
      <c r="Q181" s="260"/>
      <c r="R181" s="261">
        <f>SUM(R182:R183)</f>
        <v>0</v>
      </c>
      <c r="S181" s="260"/>
      <c r="T181" s="262">
        <f>SUM(T182:T183)</f>
        <v>0</v>
      </c>
      <c r="AR181" s="263" t="s">
        <v>80</v>
      </c>
      <c r="AT181" s="264" t="s">
        <v>71</v>
      </c>
      <c r="AU181" s="264" t="s">
        <v>143</v>
      </c>
      <c r="AY181" s="263" t="s">
        <v>132</v>
      </c>
      <c r="BK181" s="265">
        <f>SUM(BK182:BK183)</f>
        <v>0</v>
      </c>
    </row>
    <row r="182" spans="1:65" s="2" customFormat="1" ht="16.5" customHeight="1">
      <c r="A182" s="38"/>
      <c r="B182" s="39"/>
      <c r="C182" s="177" t="s">
        <v>470</v>
      </c>
      <c r="D182" s="177" t="s">
        <v>137</v>
      </c>
      <c r="E182" s="178" t="s">
        <v>972</v>
      </c>
      <c r="F182" s="179" t="s">
        <v>973</v>
      </c>
      <c r="G182" s="180" t="s">
        <v>853</v>
      </c>
      <c r="H182" s="181">
        <v>7</v>
      </c>
      <c r="I182" s="182"/>
      <c r="J182" s="183">
        <f>ROUND(I182*H182,2)</f>
        <v>0</v>
      </c>
      <c r="K182" s="179" t="s">
        <v>19</v>
      </c>
      <c r="L182" s="43"/>
      <c r="M182" s="184" t="s">
        <v>19</v>
      </c>
      <c r="N182" s="185" t="s">
        <v>43</v>
      </c>
      <c r="O182" s="68"/>
      <c r="P182" s="186">
        <f>O182*H182</f>
        <v>0</v>
      </c>
      <c r="Q182" s="186">
        <v>0</v>
      </c>
      <c r="R182" s="186">
        <f>Q182*H182</f>
        <v>0</v>
      </c>
      <c r="S182" s="186">
        <v>0</v>
      </c>
      <c r="T182" s="187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88" t="s">
        <v>558</v>
      </c>
      <c r="AT182" s="188" t="s">
        <v>137</v>
      </c>
      <c r="AU182" s="188" t="s">
        <v>142</v>
      </c>
      <c r="AY182" s="21" t="s">
        <v>132</v>
      </c>
      <c r="BE182" s="189">
        <f>IF(N182="základní",J182,0)</f>
        <v>0</v>
      </c>
      <c r="BF182" s="189">
        <f>IF(N182="snížená",J182,0)</f>
        <v>0</v>
      </c>
      <c r="BG182" s="189">
        <f>IF(N182="zákl. přenesená",J182,0)</f>
        <v>0</v>
      </c>
      <c r="BH182" s="189">
        <f>IF(N182="sníž. přenesená",J182,0)</f>
        <v>0</v>
      </c>
      <c r="BI182" s="189">
        <f>IF(N182="nulová",J182,0)</f>
        <v>0</v>
      </c>
      <c r="BJ182" s="21" t="s">
        <v>80</v>
      </c>
      <c r="BK182" s="189">
        <f>ROUND(I182*H182,2)</f>
        <v>0</v>
      </c>
      <c r="BL182" s="21" t="s">
        <v>558</v>
      </c>
      <c r="BM182" s="188" t="s">
        <v>705</v>
      </c>
    </row>
    <row r="183" spans="1:65" s="2" customFormat="1" ht="16.5" customHeight="1">
      <c r="A183" s="38"/>
      <c r="B183" s="39"/>
      <c r="C183" s="177" t="s">
        <v>473</v>
      </c>
      <c r="D183" s="177" t="s">
        <v>137</v>
      </c>
      <c r="E183" s="178" t="s">
        <v>974</v>
      </c>
      <c r="F183" s="179" t="s">
        <v>975</v>
      </c>
      <c r="G183" s="180" t="s">
        <v>853</v>
      </c>
      <c r="H183" s="181">
        <v>7</v>
      </c>
      <c r="I183" s="182"/>
      <c r="J183" s="183">
        <f>ROUND(I183*H183,2)</f>
        <v>0</v>
      </c>
      <c r="K183" s="179" t="s">
        <v>19</v>
      </c>
      <c r="L183" s="43"/>
      <c r="M183" s="184" t="s">
        <v>19</v>
      </c>
      <c r="N183" s="185" t="s">
        <v>43</v>
      </c>
      <c r="O183" s="68"/>
      <c r="P183" s="186">
        <f>O183*H183</f>
        <v>0</v>
      </c>
      <c r="Q183" s="186">
        <v>0</v>
      </c>
      <c r="R183" s="186">
        <f>Q183*H183</f>
        <v>0</v>
      </c>
      <c r="S183" s="186">
        <v>0</v>
      </c>
      <c r="T183" s="187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88" t="s">
        <v>558</v>
      </c>
      <c r="AT183" s="188" t="s">
        <v>137</v>
      </c>
      <c r="AU183" s="188" t="s">
        <v>142</v>
      </c>
      <c r="AY183" s="21" t="s">
        <v>132</v>
      </c>
      <c r="BE183" s="189">
        <f>IF(N183="základní",J183,0)</f>
        <v>0</v>
      </c>
      <c r="BF183" s="189">
        <f>IF(N183="snížená",J183,0)</f>
        <v>0</v>
      </c>
      <c r="BG183" s="189">
        <f>IF(N183="zákl. přenesená",J183,0)</f>
        <v>0</v>
      </c>
      <c r="BH183" s="189">
        <f>IF(N183="sníž. přenesená",J183,0)</f>
        <v>0</v>
      </c>
      <c r="BI183" s="189">
        <f>IF(N183="nulová",J183,0)</f>
        <v>0</v>
      </c>
      <c r="BJ183" s="21" t="s">
        <v>80</v>
      </c>
      <c r="BK183" s="189">
        <f>ROUND(I183*H183,2)</f>
        <v>0</v>
      </c>
      <c r="BL183" s="21" t="s">
        <v>558</v>
      </c>
      <c r="BM183" s="188" t="s">
        <v>711</v>
      </c>
    </row>
    <row r="184" spans="1:65" s="17" customFormat="1" ht="20.85" customHeight="1">
      <c r="B184" s="253"/>
      <c r="C184" s="254"/>
      <c r="D184" s="255" t="s">
        <v>71</v>
      </c>
      <c r="E184" s="255" t="s">
        <v>976</v>
      </c>
      <c r="F184" s="255" t="s">
        <v>977</v>
      </c>
      <c r="G184" s="254"/>
      <c r="H184" s="254"/>
      <c r="I184" s="256"/>
      <c r="J184" s="257">
        <f>BK184</f>
        <v>0</v>
      </c>
      <c r="K184" s="254"/>
      <c r="L184" s="258"/>
      <c r="M184" s="259"/>
      <c r="N184" s="260"/>
      <c r="O184" s="260"/>
      <c r="P184" s="261">
        <f>SUM(P185:P189)</f>
        <v>0</v>
      </c>
      <c r="Q184" s="260"/>
      <c r="R184" s="261">
        <f>SUM(R185:R189)</f>
        <v>0</v>
      </c>
      <c r="S184" s="260"/>
      <c r="T184" s="262">
        <f>SUM(T185:T189)</f>
        <v>0</v>
      </c>
      <c r="AR184" s="263" t="s">
        <v>80</v>
      </c>
      <c r="AT184" s="264" t="s">
        <v>71</v>
      </c>
      <c r="AU184" s="264" t="s">
        <v>143</v>
      </c>
      <c r="AY184" s="263" t="s">
        <v>132</v>
      </c>
      <c r="BK184" s="265">
        <f>SUM(BK185:BK189)</f>
        <v>0</v>
      </c>
    </row>
    <row r="185" spans="1:65" s="2" customFormat="1" ht="16.5" customHeight="1">
      <c r="A185" s="38"/>
      <c r="B185" s="39"/>
      <c r="C185" s="177" t="s">
        <v>482</v>
      </c>
      <c r="D185" s="177" t="s">
        <v>137</v>
      </c>
      <c r="E185" s="178" t="s">
        <v>978</v>
      </c>
      <c r="F185" s="179" t="s">
        <v>979</v>
      </c>
      <c r="G185" s="180" t="s">
        <v>151</v>
      </c>
      <c r="H185" s="181">
        <v>105</v>
      </c>
      <c r="I185" s="182"/>
      <c r="J185" s="183">
        <f>ROUND(I185*H185,2)</f>
        <v>0</v>
      </c>
      <c r="K185" s="179" t="s">
        <v>19</v>
      </c>
      <c r="L185" s="43"/>
      <c r="M185" s="184" t="s">
        <v>19</v>
      </c>
      <c r="N185" s="185" t="s">
        <v>43</v>
      </c>
      <c r="O185" s="68"/>
      <c r="P185" s="186">
        <f>O185*H185</f>
        <v>0</v>
      </c>
      <c r="Q185" s="186">
        <v>0</v>
      </c>
      <c r="R185" s="186">
        <f>Q185*H185</f>
        <v>0</v>
      </c>
      <c r="S185" s="186">
        <v>0</v>
      </c>
      <c r="T185" s="18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88" t="s">
        <v>558</v>
      </c>
      <c r="AT185" s="188" t="s">
        <v>137</v>
      </c>
      <c r="AU185" s="188" t="s">
        <v>142</v>
      </c>
      <c r="AY185" s="21" t="s">
        <v>132</v>
      </c>
      <c r="BE185" s="189">
        <f>IF(N185="základní",J185,0)</f>
        <v>0</v>
      </c>
      <c r="BF185" s="189">
        <f>IF(N185="snížená",J185,0)</f>
        <v>0</v>
      </c>
      <c r="BG185" s="189">
        <f>IF(N185="zákl. přenesená",J185,0)</f>
        <v>0</v>
      </c>
      <c r="BH185" s="189">
        <f>IF(N185="sníž. přenesená",J185,0)</f>
        <v>0</v>
      </c>
      <c r="BI185" s="189">
        <f>IF(N185="nulová",J185,0)</f>
        <v>0</v>
      </c>
      <c r="BJ185" s="21" t="s">
        <v>80</v>
      </c>
      <c r="BK185" s="189">
        <f>ROUND(I185*H185,2)</f>
        <v>0</v>
      </c>
      <c r="BL185" s="21" t="s">
        <v>558</v>
      </c>
      <c r="BM185" s="188" t="s">
        <v>722</v>
      </c>
    </row>
    <row r="186" spans="1:65" s="2" customFormat="1" ht="37.9" customHeight="1">
      <c r="A186" s="38"/>
      <c r="B186" s="39"/>
      <c r="C186" s="177" t="s">
        <v>492</v>
      </c>
      <c r="D186" s="177" t="s">
        <v>137</v>
      </c>
      <c r="E186" s="178" t="s">
        <v>968</v>
      </c>
      <c r="F186" s="179" t="s">
        <v>969</v>
      </c>
      <c r="G186" s="180" t="s">
        <v>853</v>
      </c>
      <c r="H186" s="181">
        <v>105</v>
      </c>
      <c r="I186" s="182"/>
      <c r="J186" s="183">
        <f>ROUND(I186*H186,2)</f>
        <v>0</v>
      </c>
      <c r="K186" s="179" t="s">
        <v>19</v>
      </c>
      <c r="L186" s="43"/>
      <c r="M186" s="184" t="s">
        <v>19</v>
      </c>
      <c r="N186" s="185" t="s">
        <v>43</v>
      </c>
      <c r="O186" s="68"/>
      <c r="P186" s="186">
        <f>O186*H186</f>
        <v>0</v>
      </c>
      <c r="Q186" s="186">
        <v>0</v>
      </c>
      <c r="R186" s="186">
        <f>Q186*H186</f>
        <v>0</v>
      </c>
      <c r="S186" s="186">
        <v>0</v>
      </c>
      <c r="T186" s="18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88" t="s">
        <v>558</v>
      </c>
      <c r="AT186" s="188" t="s">
        <v>137</v>
      </c>
      <c r="AU186" s="188" t="s">
        <v>142</v>
      </c>
      <c r="AY186" s="21" t="s">
        <v>132</v>
      </c>
      <c r="BE186" s="189">
        <f>IF(N186="základní",J186,0)</f>
        <v>0</v>
      </c>
      <c r="BF186" s="189">
        <f>IF(N186="snížená",J186,0)</f>
        <v>0</v>
      </c>
      <c r="BG186" s="189">
        <f>IF(N186="zákl. přenesená",J186,0)</f>
        <v>0</v>
      </c>
      <c r="BH186" s="189">
        <f>IF(N186="sníž. přenesená",J186,0)</f>
        <v>0</v>
      </c>
      <c r="BI186" s="189">
        <f>IF(N186="nulová",J186,0)</f>
        <v>0</v>
      </c>
      <c r="BJ186" s="21" t="s">
        <v>80</v>
      </c>
      <c r="BK186" s="189">
        <f>ROUND(I186*H186,2)</f>
        <v>0</v>
      </c>
      <c r="BL186" s="21" t="s">
        <v>558</v>
      </c>
      <c r="BM186" s="188" t="s">
        <v>734</v>
      </c>
    </row>
    <row r="187" spans="1:65" s="2" customFormat="1" ht="16.5" customHeight="1">
      <c r="A187" s="38"/>
      <c r="B187" s="39"/>
      <c r="C187" s="177" t="s">
        <v>501</v>
      </c>
      <c r="D187" s="177" t="s">
        <v>137</v>
      </c>
      <c r="E187" s="178" t="s">
        <v>980</v>
      </c>
      <c r="F187" s="179" t="s">
        <v>981</v>
      </c>
      <c r="G187" s="180" t="s">
        <v>853</v>
      </c>
      <c r="H187" s="181">
        <v>16</v>
      </c>
      <c r="I187" s="182"/>
      <c r="J187" s="183">
        <f>ROUND(I187*H187,2)</f>
        <v>0</v>
      </c>
      <c r="K187" s="179" t="s">
        <v>19</v>
      </c>
      <c r="L187" s="43"/>
      <c r="M187" s="184" t="s">
        <v>19</v>
      </c>
      <c r="N187" s="185" t="s">
        <v>43</v>
      </c>
      <c r="O187" s="68"/>
      <c r="P187" s="186">
        <f>O187*H187</f>
        <v>0</v>
      </c>
      <c r="Q187" s="186">
        <v>0</v>
      </c>
      <c r="R187" s="186">
        <f>Q187*H187</f>
        <v>0</v>
      </c>
      <c r="S187" s="186">
        <v>0</v>
      </c>
      <c r="T187" s="187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88" t="s">
        <v>558</v>
      </c>
      <c r="AT187" s="188" t="s">
        <v>137</v>
      </c>
      <c r="AU187" s="188" t="s">
        <v>142</v>
      </c>
      <c r="AY187" s="21" t="s">
        <v>132</v>
      </c>
      <c r="BE187" s="189">
        <f>IF(N187="základní",J187,0)</f>
        <v>0</v>
      </c>
      <c r="BF187" s="189">
        <f>IF(N187="snížená",J187,0)</f>
        <v>0</v>
      </c>
      <c r="BG187" s="189">
        <f>IF(N187="zákl. přenesená",J187,0)</f>
        <v>0</v>
      </c>
      <c r="BH187" s="189">
        <f>IF(N187="sníž. přenesená",J187,0)</f>
        <v>0</v>
      </c>
      <c r="BI187" s="189">
        <f>IF(N187="nulová",J187,0)</f>
        <v>0</v>
      </c>
      <c r="BJ187" s="21" t="s">
        <v>80</v>
      </c>
      <c r="BK187" s="189">
        <f>ROUND(I187*H187,2)</f>
        <v>0</v>
      </c>
      <c r="BL187" s="21" t="s">
        <v>558</v>
      </c>
      <c r="BM187" s="188" t="s">
        <v>743</v>
      </c>
    </row>
    <row r="188" spans="1:65" s="2" customFormat="1" ht="16.5" customHeight="1">
      <c r="A188" s="38"/>
      <c r="B188" s="39"/>
      <c r="C188" s="177" t="s">
        <v>507</v>
      </c>
      <c r="D188" s="177" t="s">
        <v>137</v>
      </c>
      <c r="E188" s="178" t="s">
        <v>982</v>
      </c>
      <c r="F188" s="179" t="s">
        <v>983</v>
      </c>
      <c r="G188" s="180" t="s">
        <v>853</v>
      </c>
      <c r="H188" s="181">
        <v>1</v>
      </c>
      <c r="I188" s="182"/>
      <c r="J188" s="183">
        <f>ROUND(I188*H188,2)</f>
        <v>0</v>
      </c>
      <c r="K188" s="179" t="s">
        <v>19</v>
      </c>
      <c r="L188" s="43"/>
      <c r="M188" s="184" t="s">
        <v>19</v>
      </c>
      <c r="N188" s="185" t="s">
        <v>43</v>
      </c>
      <c r="O188" s="68"/>
      <c r="P188" s="186">
        <f>O188*H188</f>
        <v>0</v>
      </c>
      <c r="Q188" s="186">
        <v>0</v>
      </c>
      <c r="R188" s="186">
        <f>Q188*H188</f>
        <v>0</v>
      </c>
      <c r="S188" s="186">
        <v>0</v>
      </c>
      <c r="T188" s="187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88" t="s">
        <v>558</v>
      </c>
      <c r="AT188" s="188" t="s">
        <v>137</v>
      </c>
      <c r="AU188" s="188" t="s">
        <v>142</v>
      </c>
      <c r="AY188" s="21" t="s">
        <v>132</v>
      </c>
      <c r="BE188" s="189">
        <f>IF(N188="základní",J188,0)</f>
        <v>0</v>
      </c>
      <c r="BF188" s="189">
        <f>IF(N188="snížená",J188,0)</f>
        <v>0</v>
      </c>
      <c r="BG188" s="189">
        <f>IF(N188="zákl. přenesená",J188,0)</f>
        <v>0</v>
      </c>
      <c r="BH188" s="189">
        <f>IF(N188="sníž. přenesená",J188,0)</f>
        <v>0</v>
      </c>
      <c r="BI188" s="189">
        <f>IF(N188="nulová",J188,0)</f>
        <v>0</v>
      </c>
      <c r="BJ188" s="21" t="s">
        <v>80</v>
      </c>
      <c r="BK188" s="189">
        <f>ROUND(I188*H188,2)</f>
        <v>0</v>
      </c>
      <c r="BL188" s="21" t="s">
        <v>558</v>
      </c>
      <c r="BM188" s="188" t="s">
        <v>755</v>
      </c>
    </row>
    <row r="189" spans="1:65" s="2" customFormat="1" ht="16.5" customHeight="1">
      <c r="A189" s="38"/>
      <c r="B189" s="39"/>
      <c r="C189" s="177" t="s">
        <v>512</v>
      </c>
      <c r="D189" s="177" t="s">
        <v>137</v>
      </c>
      <c r="E189" s="178" t="s">
        <v>984</v>
      </c>
      <c r="F189" s="179" t="s">
        <v>985</v>
      </c>
      <c r="G189" s="180" t="s">
        <v>853</v>
      </c>
      <c r="H189" s="181">
        <v>5</v>
      </c>
      <c r="I189" s="182"/>
      <c r="J189" s="183">
        <f>ROUND(I189*H189,2)</f>
        <v>0</v>
      </c>
      <c r="K189" s="179" t="s">
        <v>19</v>
      </c>
      <c r="L189" s="43"/>
      <c r="M189" s="184" t="s">
        <v>19</v>
      </c>
      <c r="N189" s="185" t="s">
        <v>43</v>
      </c>
      <c r="O189" s="68"/>
      <c r="P189" s="186">
        <f>O189*H189</f>
        <v>0</v>
      </c>
      <c r="Q189" s="186">
        <v>0</v>
      </c>
      <c r="R189" s="186">
        <f>Q189*H189</f>
        <v>0</v>
      </c>
      <c r="S189" s="186">
        <v>0</v>
      </c>
      <c r="T189" s="187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88" t="s">
        <v>558</v>
      </c>
      <c r="AT189" s="188" t="s">
        <v>137</v>
      </c>
      <c r="AU189" s="188" t="s">
        <v>142</v>
      </c>
      <c r="AY189" s="21" t="s">
        <v>132</v>
      </c>
      <c r="BE189" s="189">
        <f>IF(N189="základní",J189,0)</f>
        <v>0</v>
      </c>
      <c r="BF189" s="189">
        <f>IF(N189="snížená",J189,0)</f>
        <v>0</v>
      </c>
      <c r="BG189" s="189">
        <f>IF(N189="zákl. přenesená",J189,0)</f>
        <v>0</v>
      </c>
      <c r="BH189" s="189">
        <f>IF(N189="sníž. přenesená",J189,0)</f>
        <v>0</v>
      </c>
      <c r="BI189" s="189">
        <f>IF(N189="nulová",J189,0)</f>
        <v>0</v>
      </c>
      <c r="BJ189" s="21" t="s">
        <v>80</v>
      </c>
      <c r="BK189" s="189">
        <f>ROUND(I189*H189,2)</f>
        <v>0</v>
      </c>
      <c r="BL189" s="21" t="s">
        <v>558</v>
      </c>
      <c r="BM189" s="188" t="s">
        <v>765</v>
      </c>
    </row>
    <row r="190" spans="1:65" s="17" customFormat="1" ht="20.85" customHeight="1">
      <c r="B190" s="253"/>
      <c r="C190" s="254"/>
      <c r="D190" s="255" t="s">
        <v>71</v>
      </c>
      <c r="E190" s="255" t="s">
        <v>881</v>
      </c>
      <c r="F190" s="255" t="s">
        <v>882</v>
      </c>
      <c r="G190" s="254"/>
      <c r="H190" s="254"/>
      <c r="I190" s="256"/>
      <c r="J190" s="257">
        <f>BK190</f>
        <v>0</v>
      </c>
      <c r="K190" s="254"/>
      <c r="L190" s="258"/>
      <c r="M190" s="259"/>
      <c r="N190" s="260"/>
      <c r="O190" s="260"/>
      <c r="P190" s="261">
        <f>P191+P192</f>
        <v>0</v>
      </c>
      <c r="Q190" s="260"/>
      <c r="R190" s="261">
        <f>R191+R192</f>
        <v>0</v>
      </c>
      <c r="S190" s="260"/>
      <c r="T190" s="262">
        <f>T191+T192</f>
        <v>0</v>
      </c>
      <c r="AR190" s="263" t="s">
        <v>80</v>
      </c>
      <c r="AT190" s="264" t="s">
        <v>71</v>
      </c>
      <c r="AU190" s="264" t="s">
        <v>143</v>
      </c>
      <c r="AY190" s="263" t="s">
        <v>132</v>
      </c>
      <c r="BK190" s="265">
        <f>BK191+BK192</f>
        <v>0</v>
      </c>
    </row>
    <row r="191" spans="1:65" s="2" customFormat="1" ht="16.5" customHeight="1">
      <c r="A191" s="38"/>
      <c r="B191" s="39"/>
      <c r="C191" s="177" t="s">
        <v>518</v>
      </c>
      <c r="D191" s="177" t="s">
        <v>137</v>
      </c>
      <c r="E191" s="178" t="s">
        <v>986</v>
      </c>
      <c r="F191" s="179" t="s">
        <v>987</v>
      </c>
      <c r="G191" s="180" t="s">
        <v>169</v>
      </c>
      <c r="H191" s="181">
        <v>12</v>
      </c>
      <c r="I191" s="182"/>
      <c r="J191" s="183">
        <f>ROUND(I191*H191,2)</f>
        <v>0</v>
      </c>
      <c r="K191" s="179" t="s">
        <v>19</v>
      </c>
      <c r="L191" s="43"/>
      <c r="M191" s="184" t="s">
        <v>19</v>
      </c>
      <c r="N191" s="185" t="s">
        <v>43</v>
      </c>
      <c r="O191" s="68"/>
      <c r="P191" s="186">
        <f>O191*H191</f>
        <v>0</v>
      </c>
      <c r="Q191" s="186">
        <v>0</v>
      </c>
      <c r="R191" s="186">
        <f>Q191*H191</f>
        <v>0</v>
      </c>
      <c r="S191" s="186">
        <v>0</v>
      </c>
      <c r="T191" s="187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88" t="s">
        <v>558</v>
      </c>
      <c r="AT191" s="188" t="s">
        <v>137</v>
      </c>
      <c r="AU191" s="188" t="s">
        <v>142</v>
      </c>
      <c r="AY191" s="21" t="s">
        <v>132</v>
      </c>
      <c r="BE191" s="189">
        <f>IF(N191="základní",J191,0)</f>
        <v>0</v>
      </c>
      <c r="BF191" s="189">
        <f>IF(N191="snížená",J191,0)</f>
        <v>0</v>
      </c>
      <c r="BG191" s="189">
        <f>IF(N191="zákl. přenesená",J191,0)</f>
        <v>0</v>
      </c>
      <c r="BH191" s="189">
        <f>IF(N191="sníž. přenesená",J191,0)</f>
        <v>0</v>
      </c>
      <c r="BI191" s="189">
        <f>IF(N191="nulová",J191,0)</f>
        <v>0</v>
      </c>
      <c r="BJ191" s="21" t="s">
        <v>80</v>
      </c>
      <c r="BK191" s="189">
        <f>ROUND(I191*H191,2)</f>
        <v>0</v>
      </c>
      <c r="BL191" s="21" t="s">
        <v>558</v>
      </c>
      <c r="BM191" s="188" t="s">
        <v>778</v>
      </c>
    </row>
    <row r="192" spans="1:65" s="17" customFormat="1" ht="20.85" customHeight="1">
      <c r="B192" s="253"/>
      <c r="C192" s="254"/>
      <c r="D192" s="255" t="s">
        <v>71</v>
      </c>
      <c r="E192" s="255" t="s">
        <v>901</v>
      </c>
      <c r="F192" s="255" t="s">
        <v>902</v>
      </c>
      <c r="G192" s="254"/>
      <c r="H192" s="254"/>
      <c r="I192" s="256"/>
      <c r="J192" s="257">
        <f>BK192</f>
        <v>0</v>
      </c>
      <c r="K192" s="254"/>
      <c r="L192" s="258"/>
      <c r="M192" s="259"/>
      <c r="N192" s="260"/>
      <c r="O192" s="260"/>
      <c r="P192" s="261">
        <f>SUM(P193:P197)</f>
        <v>0</v>
      </c>
      <c r="Q192" s="260"/>
      <c r="R192" s="261">
        <f>SUM(R193:R197)</f>
        <v>0</v>
      </c>
      <c r="S192" s="260"/>
      <c r="T192" s="262">
        <f>SUM(T193:T197)</f>
        <v>0</v>
      </c>
      <c r="AR192" s="263" t="s">
        <v>80</v>
      </c>
      <c r="AT192" s="264" t="s">
        <v>71</v>
      </c>
      <c r="AU192" s="264" t="s">
        <v>142</v>
      </c>
      <c r="AY192" s="263" t="s">
        <v>132</v>
      </c>
      <c r="BK192" s="265">
        <f>SUM(BK193:BK197)</f>
        <v>0</v>
      </c>
    </row>
    <row r="193" spans="1:65" s="2" customFormat="1" ht="33" customHeight="1">
      <c r="A193" s="38"/>
      <c r="B193" s="39"/>
      <c r="C193" s="177" t="s">
        <v>523</v>
      </c>
      <c r="D193" s="177" t="s">
        <v>137</v>
      </c>
      <c r="E193" s="178" t="s">
        <v>988</v>
      </c>
      <c r="F193" s="179" t="s">
        <v>989</v>
      </c>
      <c r="G193" s="180" t="s">
        <v>905</v>
      </c>
      <c r="H193" s="181">
        <v>1</v>
      </c>
      <c r="I193" s="182"/>
      <c r="J193" s="183">
        <f>ROUND(I193*H193,2)</f>
        <v>0</v>
      </c>
      <c r="K193" s="179" t="s">
        <v>19</v>
      </c>
      <c r="L193" s="43"/>
      <c r="M193" s="184" t="s">
        <v>19</v>
      </c>
      <c r="N193" s="185" t="s">
        <v>43</v>
      </c>
      <c r="O193" s="68"/>
      <c r="P193" s="186">
        <f>O193*H193</f>
        <v>0</v>
      </c>
      <c r="Q193" s="186">
        <v>0</v>
      </c>
      <c r="R193" s="186">
        <f>Q193*H193</f>
        <v>0</v>
      </c>
      <c r="S193" s="186">
        <v>0</v>
      </c>
      <c r="T193" s="187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88" t="s">
        <v>558</v>
      </c>
      <c r="AT193" s="188" t="s">
        <v>137</v>
      </c>
      <c r="AU193" s="188" t="s">
        <v>166</v>
      </c>
      <c r="AY193" s="21" t="s">
        <v>132</v>
      </c>
      <c r="BE193" s="189">
        <f>IF(N193="základní",J193,0)</f>
        <v>0</v>
      </c>
      <c r="BF193" s="189">
        <f>IF(N193="snížená",J193,0)</f>
        <v>0</v>
      </c>
      <c r="BG193" s="189">
        <f>IF(N193="zákl. přenesená",J193,0)</f>
        <v>0</v>
      </c>
      <c r="BH193" s="189">
        <f>IF(N193="sníž. přenesená",J193,0)</f>
        <v>0</v>
      </c>
      <c r="BI193" s="189">
        <f>IF(N193="nulová",J193,0)</f>
        <v>0</v>
      </c>
      <c r="BJ193" s="21" t="s">
        <v>80</v>
      </c>
      <c r="BK193" s="189">
        <f>ROUND(I193*H193,2)</f>
        <v>0</v>
      </c>
      <c r="BL193" s="21" t="s">
        <v>558</v>
      </c>
      <c r="BM193" s="188" t="s">
        <v>789</v>
      </c>
    </row>
    <row r="194" spans="1:65" s="2" customFormat="1" ht="24.2" customHeight="1">
      <c r="A194" s="38"/>
      <c r="B194" s="39"/>
      <c r="C194" s="177" t="s">
        <v>530</v>
      </c>
      <c r="D194" s="177" t="s">
        <v>137</v>
      </c>
      <c r="E194" s="178" t="s">
        <v>990</v>
      </c>
      <c r="F194" s="179" t="s">
        <v>991</v>
      </c>
      <c r="G194" s="180" t="s">
        <v>905</v>
      </c>
      <c r="H194" s="181">
        <v>1</v>
      </c>
      <c r="I194" s="182"/>
      <c r="J194" s="183">
        <f>ROUND(I194*H194,2)</f>
        <v>0</v>
      </c>
      <c r="K194" s="179" t="s">
        <v>19</v>
      </c>
      <c r="L194" s="43"/>
      <c r="M194" s="184" t="s">
        <v>19</v>
      </c>
      <c r="N194" s="185" t="s">
        <v>43</v>
      </c>
      <c r="O194" s="68"/>
      <c r="P194" s="186">
        <f>O194*H194</f>
        <v>0</v>
      </c>
      <c r="Q194" s="186">
        <v>0</v>
      </c>
      <c r="R194" s="186">
        <f>Q194*H194</f>
        <v>0</v>
      </c>
      <c r="S194" s="186">
        <v>0</v>
      </c>
      <c r="T194" s="187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88" t="s">
        <v>558</v>
      </c>
      <c r="AT194" s="188" t="s">
        <v>137</v>
      </c>
      <c r="AU194" s="188" t="s">
        <v>166</v>
      </c>
      <c r="AY194" s="21" t="s">
        <v>132</v>
      </c>
      <c r="BE194" s="189">
        <f>IF(N194="základní",J194,0)</f>
        <v>0</v>
      </c>
      <c r="BF194" s="189">
        <f>IF(N194="snížená",J194,0)</f>
        <v>0</v>
      </c>
      <c r="BG194" s="189">
        <f>IF(N194="zákl. přenesená",J194,0)</f>
        <v>0</v>
      </c>
      <c r="BH194" s="189">
        <f>IF(N194="sníž. přenesená",J194,0)</f>
        <v>0</v>
      </c>
      <c r="BI194" s="189">
        <f>IF(N194="nulová",J194,0)</f>
        <v>0</v>
      </c>
      <c r="BJ194" s="21" t="s">
        <v>80</v>
      </c>
      <c r="BK194" s="189">
        <f>ROUND(I194*H194,2)</f>
        <v>0</v>
      </c>
      <c r="BL194" s="21" t="s">
        <v>558</v>
      </c>
      <c r="BM194" s="188" t="s">
        <v>801</v>
      </c>
    </row>
    <row r="195" spans="1:65" s="2" customFormat="1" ht="24.2" customHeight="1">
      <c r="A195" s="38"/>
      <c r="B195" s="39"/>
      <c r="C195" s="177" t="s">
        <v>535</v>
      </c>
      <c r="D195" s="177" t="s">
        <v>137</v>
      </c>
      <c r="E195" s="178" t="s">
        <v>992</v>
      </c>
      <c r="F195" s="179" t="s">
        <v>993</v>
      </c>
      <c r="G195" s="180" t="s">
        <v>905</v>
      </c>
      <c r="H195" s="181">
        <v>1</v>
      </c>
      <c r="I195" s="182"/>
      <c r="J195" s="183">
        <f>ROUND(I195*H195,2)</f>
        <v>0</v>
      </c>
      <c r="K195" s="179" t="s">
        <v>19</v>
      </c>
      <c r="L195" s="43"/>
      <c r="M195" s="184" t="s">
        <v>19</v>
      </c>
      <c r="N195" s="185" t="s">
        <v>43</v>
      </c>
      <c r="O195" s="68"/>
      <c r="P195" s="186">
        <f>O195*H195</f>
        <v>0</v>
      </c>
      <c r="Q195" s="186">
        <v>0</v>
      </c>
      <c r="R195" s="186">
        <f>Q195*H195</f>
        <v>0</v>
      </c>
      <c r="S195" s="186">
        <v>0</v>
      </c>
      <c r="T195" s="187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88" t="s">
        <v>558</v>
      </c>
      <c r="AT195" s="188" t="s">
        <v>137</v>
      </c>
      <c r="AU195" s="188" t="s">
        <v>166</v>
      </c>
      <c r="AY195" s="21" t="s">
        <v>132</v>
      </c>
      <c r="BE195" s="189">
        <f>IF(N195="základní",J195,0)</f>
        <v>0</v>
      </c>
      <c r="BF195" s="189">
        <f>IF(N195="snížená",J195,0)</f>
        <v>0</v>
      </c>
      <c r="BG195" s="189">
        <f>IF(N195="zákl. přenesená",J195,0)</f>
        <v>0</v>
      </c>
      <c r="BH195" s="189">
        <f>IF(N195="sníž. přenesená",J195,0)</f>
        <v>0</v>
      </c>
      <c r="BI195" s="189">
        <f>IF(N195="nulová",J195,0)</f>
        <v>0</v>
      </c>
      <c r="BJ195" s="21" t="s">
        <v>80</v>
      </c>
      <c r="BK195" s="189">
        <f>ROUND(I195*H195,2)</f>
        <v>0</v>
      </c>
      <c r="BL195" s="21" t="s">
        <v>558</v>
      </c>
      <c r="BM195" s="188" t="s">
        <v>811</v>
      </c>
    </row>
    <row r="196" spans="1:65" s="2" customFormat="1" ht="24.2" customHeight="1">
      <c r="A196" s="38"/>
      <c r="B196" s="39"/>
      <c r="C196" s="177" t="s">
        <v>542</v>
      </c>
      <c r="D196" s="177" t="s">
        <v>137</v>
      </c>
      <c r="E196" s="178" t="s">
        <v>994</v>
      </c>
      <c r="F196" s="179" t="s">
        <v>995</v>
      </c>
      <c r="G196" s="180" t="s">
        <v>905</v>
      </c>
      <c r="H196" s="181">
        <v>1</v>
      </c>
      <c r="I196" s="182"/>
      <c r="J196" s="183">
        <f>ROUND(I196*H196,2)</f>
        <v>0</v>
      </c>
      <c r="K196" s="179" t="s">
        <v>19</v>
      </c>
      <c r="L196" s="43"/>
      <c r="M196" s="184" t="s">
        <v>19</v>
      </c>
      <c r="N196" s="185" t="s">
        <v>43</v>
      </c>
      <c r="O196" s="68"/>
      <c r="P196" s="186">
        <f>O196*H196</f>
        <v>0</v>
      </c>
      <c r="Q196" s="186">
        <v>0</v>
      </c>
      <c r="R196" s="186">
        <f>Q196*H196</f>
        <v>0</v>
      </c>
      <c r="S196" s="186">
        <v>0</v>
      </c>
      <c r="T196" s="187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88" t="s">
        <v>558</v>
      </c>
      <c r="AT196" s="188" t="s">
        <v>137</v>
      </c>
      <c r="AU196" s="188" t="s">
        <v>166</v>
      </c>
      <c r="AY196" s="21" t="s">
        <v>132</v>
      </c>
      <c r="BE196" s="189">
        <f>IF(N196="základní",J196,0)</f>
        <v>0</v>
      </c>
      <c r="BF196" s="189">
        <f>IF(N196="snížená",J196,0)</f>
        <v>0</v>
      </c>
      <c r="BG196" s="189">
        <f>IF(N196="zákl. přenesená",J196,0)</f>
        <v>0</v>
      </c>
      <c r="BH196" s="189">
        <f>IF(N196="sníž. přenesená",J196,0)</f>
        <v>0</v>
      </c>
      <c r="BI196" s="189">
        <f>IF(N196="nulová",J196,0)</f>
        <v>0</v>
      </c>
      <c r="BJ196" s="21" t="s">
        <v>80</v>
      </c>
      <c r="BK196" s="189">
        <f>ROUND(I196*H196,2)</f>
        <v>0</v>
      </c>
      <c r="BL196" s="21" t="s">
        <v>558</v>
      </c>
      <c r="BM196" s="188" t="s">
        <v>996</v>
      </c>
    </row>
    <row r="197" spans="1:65" s="2" customFormat="1" ht="16.5" customHeight="1">
      <c r="A197" s="38"/>
      <c r="B197" s="39"/>
      <c r="C197" s="177" t="s">
        <v>135</v>
      </c>
      <c r="D197" s="177" t="s">
        <v>137</v>
      </c>
      <c r="E197" s="178" t="s">
        <v>997</v>
      </c>
      <c r="F197" s="179" t="s">
        <v>998</v>
      </c>
      <c r="G197" s="180" t="s">
        <v>905</v>
      </c>
      <c r="H197" s="181">
        <v>1</v>
      </c>
      <c r="I197" s="182"/>
      <c r="J197" s="183">
        <f>ROUND(I197*H197,2)</f>
        <v>0</v>
      </c>
      <c r="K197" s="179" t="s">
        <v>19</v>
      </c>
      <c r="L197" s="43"/>
      <c r="M197" s="184" t="s">
        <v>19</v>
      </c>
      <c r="N197" s="185" t="s">
        <v>43</v>
      </c>
      <c r="O197" s="68"/>
      <c r="P197" s="186">
        <f>O197*H197</f>
        <v>0</v>
      </c>
      <c r="Q197" s="186">
        <v>0</v>
      </c>
      <c r="R197" s="186">
        <f>Q197*H197</f>
        <v>0</v>
      </c>
      <c r="S197" s="186">
        <v>0</v>
      </c>
      <c r="T197" s="187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88" t="s">
        <v>558</v>
      </c>
      <c r="AT197" s="188" t="s">
        <v>137</v>
      </c>
      <c r="AU197" s="188" t="s">
        <v>166</v>
      </c>
      <c r="AY197" s="21" t="s">
        <v>132</v>
      </c>
      <c r="BE197" s="189">
        <f>IF(N197="základní",J197,0)</f>
        <v>0</v>
      </c>
      <c r="BF197" s="189">
        <f>IF(N197="snížená",J197,0)</f>
        <v>0</v>
      </c>
      <c r="BG197" s="189">
        <f>IF(N197="zákl. přenesená",J197,0)</f>
        <v>0</v>
      </c>
      <c r="BH197" s="189">
        <f>IF(N197="sníž. přenesená",J197,0)</f>
        <v>0</v>
      </c>
      <c r="BI197" s="189">
        <f>IF(N197="nulová",J197,0)</f>
        <v>0</v>
      </c>
      <c r="BJ197" s="21" t="s">
        <v>80</v>
      </c>
      <c r="BK197" s="189">
        <f>ROUND(I197*H197,2)</f>
        <v>0</v>
      </c>
      <c r="BL197" s="21" t="s">
        <v>558</v>
      </c>
      <c r="BM197" s="188" t="s">
        <v>999</v>
      </c>
    </row>
    <row r="198" spans="1:65" s="17" customFormat="1" ht="20.85" customHeight="1">
      <c r="B198" s="253"/>
      <c r="C198" s="254"/>
      <c r="D198" s="255" t="s">
        <v>71</v>
      </c>
      <c r="E198" s="255" t="s">
        <v>1000</v>
      </c>
      <c r="F198" s="255" t="s">
        <v>1001</v>
      </c>
      <c r="G198" s="254"/>
      <c r="H198" s="254"/>
      <c r="I198" s="256"/>
      <c r="J198" s="257">
        <f>BK198</f>
        <v>0</v>
      </c>
      <c r="K198" s="254"/>
      <c r="L198" s="258"/>
      <c r="M198" s="259"/>
      <c r="N198" s="260"/>
      <c r="O198" s="260"/>
      <c r="P198" s="261">
        <f>SUM(P199:P201)</f>
        <v>0</v>
      </c>
      <c r="Q198" s="260"/>
      <c r="R198" s="261">
        <f>SUM(R199:R201)</f>
        <v>0</v>
      </c>
      <c r="S198" s="260"/>
      <c r="T198" s="262">
        <f>SUM(T199:T201)</f>
        <v>0</v>
      </c>
      <c r="AR198" s="263" t="s">
        <v>80</v>
      </c>
      <c r="AT198" s="264" t="s">
        <v>71</v>
      </c>
      <c r="AU198" s="264" t="s">
        <v>143</v>
      </c>
      <c r="AY198" s="263" t="s">
        <v>132</v>
      </c>
      <c r="BK198" s="265">
        <f>SUM(BK199:BK201)</f>
        <v>0</v>
      </c>
    </row>
    <row r="199" spans="1:65" s="2" customFormat="1" ht="24.2" customHeight="1">
      <c r="A199" s="38"/>
      <c r="B199" s="39"/>
      <c r="C199" s="177" t="s">
        <v>553</v>
      </c>
      <c r="D199" s="177" t="s">
        <v>137</v>
      </c>
      <c r="E199" s="178" t="s">
        <v>1002</v>
      </c>
      <c r="F199" s="179" t="s">
        <v>1003</v>
      </c>
      <c r="G199" s="180" t="s">
        <v>1004</v>
      </c>
      <c r="H199" s="181">
        <v>15</v>
      </c>
      <c r="I199" s="182"/>
      <c r="J199" s="183">
        <f>ROUND(I199*H199,2)</f>
        <v>0</v>
      </c>
      <c r="K199" s="179" t="s">
        <v>19</v>
      </c>
      <c r="L199" s="43"/>
      <c r="M199" s="184" t="s">
        <v>19</v>
      </c>
      <c r="N199" s="185" t="s">
        <v>43</v>
      </c>
      <c r="O199" s="68"/>
      <c r="P199" s="186">
        <f>O199*H199</f>
        <v>0</v>
      </c>
      <c r="Q199" s="186">
        <v>0</v>
      </c>
      <c r="R199" s="186">
        <f>Q199*H199</f>
        <v>0</v>
      </c>
      <c r="S199" s="186">
        <v>0</v>
      </c>
      <c r="T199" s="187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88" t="s">
        <v>558</v>
      </c>
      <c r="AT199" s="188" t="s">
        <v>137</v>
      </c>
      <c r="AU199" s="188" t="s">
        <v>142</v>
      </c>
      <c r="AY199" s="21" t="s">
        <v>132</v>
      </c>
      <c r="BE199" s="189">
        <f>IF(N199="základní",J199,0)</f>
        <v>0</v>
      </c>
      <c r="BF199" s="189">
        <f>IF(N199="snížená",J199,0)</f>
        <v>0</v>
      </c>
      <c r="BG199" s="189">
        <f>IF(N199="zákl. přenesená",J199,0)</f>
        <v>0</v>
      </c>
      <c r="BH199" s="189">
        <f>IF(N199="sníž. přenesená",J199,0)</f>
        <v>0</v>
      </c>
      <c r="BI199" s="189">
        <f>IF(N199="nulová",J199,0)</f>
        <v>0</v>
      </c>
      <c r="BJ199" s="21" t="s">
        <v>80</v>
      </c>
      <c r="BK199" s="189">
        <f>ROUND(I199*H199,2)</f>
        <v>0</v>
      </c>
      <c r="BL199" s="21" t="s">
        <v>558</v>
      </c>
      <c r="BM199" s="188" t="s">
        <v>1005</v>
      </c>
    </row>
    <row r="200" spans="1:65" s="2" customFormat="1" ht="16.5" customHeight="1">
      <c r="A200" s="38"/>
      <c r="B200" s="39"/>
      <c r="C200" s="177" t="s">
        <v>558</v>
      </c>
      <c r="D200" s="177" t="s">
        <v>137</v>
      </c>
      <c r="E200" s="178" t="s">
        <v>1006</v>
      </c>
      <c r="F200" s="179" t="s">
        <v>1007</v>
      </c>
      <c r="G200" s="180" t="s">
        <v>1008</v>
      </c>
      <c r="H200" s="181">
        <v>20</v>
      </c>
      <c r="I200" s="182"/>
      <c r="J200" s="183">
        <f>ROUND(I200*H200,2)</f>
        <v>0</v>
      </c>
      <c r="K200" s="179" t="s">
        <v>19</v>
      </c>
      <c r="L200" s="43"/>
      <c r="M200" s="184" t="s">
        <v>19</v>
      </c>
      <c r="N200" s="185" t="s">
        <v>43</v>
      </c>
      <c r="O200" s="68"/>
      <c r="P200" s="186">
        <f>O200*H200</f>
        <v>0</v>
      </c>
      <c r="Q200" s="186">
        <v>0</v>
      </c>
      <c r="R200" s="186">
        <f>Q200*H200</f>
        <v>0</v>
      </c>
      <c r="S200" s="186">
        <v>0</v>
      </c>
      <c r="T200" s="187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88" t="s">
        <v>558</v>
      </c>
      <c r="AT200" s="188" t="s">
        <v>137</v>
      </c>
      <c r="AU200" s="188" t="s">
        <v>142</v>
      </c>
      <c r="AY200" s="21" t="s">
        <v>132</v>
      </c>
      <c r="BE200" s="189">
        <f>IF(N200="základní",J200,0)</f>
        <v>0</v>
      </c>
      <c r="BF200" s="189">
        <f>IF(N200="snížená",J200,0)</f>
        <v>0</v>
      </c>
      <c r="BG200" s="189">
        <f>IF(N200="zákl. přenesená",J200,0)</f>
        <v>0</v>
      </c>
      <c r="BH200" s="189">
        <f>IF(N200="sníž. přenesená",J200,0)</f>
        <v>0</v>
      </c>
      <c r="BI200" s="189">
        <f>IF(N200="nulová",J200,0)</f>
        <v>0</v>
      </c>
      <c r="BJ200" s="21" t="s">
        <v>80</v>
      </c>
      <c r="BK200" s="189">
        <f>ROUND(I200*H200,2)</f>
        <v>0</v>
      </c>
      <c r="BL200" s="21" t="s">
        <v>558</v>
      </c>
      <c r="BM200" s="188" t="s">
        <v>1009</v>
      </c>
    </row>
    <row r="201" spans="1:65" s="2" customFormat="1" ht="24.2" customHeight="1">
      <c r="A201" s="38"/>
      <c r="B201" s="39"/>
      <c r="C201" s="177" t="s">
        <v>569</v>
      </c>
      <c r="D201" s="177" t="s">
        <v>137</v>
      </c>
      <c r="E201" s="178" t="s">
        <v>1010</v>
      </c>
      <c r="F201" s="179" t="s">
        <v>1011</v>
      </c>
      <c r="G201" s="180" t="s">
        <v>1004</v>
      </c>
      <c r="H201" s="181">
        <v>8</v>
      </c>
      <c r="I201" s="182"/>
      <c r="J201" s="183">
        <f>ROUND(I201*H201,2)</f>
        <v>0</v>
      </c>
      <c r="K201" s="179" t="s">
        <v>19</v>
      </c>
      <c r="L201" s="43"/>
      <c r="M201" s="184" t="s">
        <v>19</v>
      </c>
      <c r="N201" s="185" t="s">
        <v>43</v>
      </c>
      <c r="O201" s="68"/>
      <c r="P201" s="186">
        <f>O201*H201</f>
        <v>0</v>
      </c>
      <c r="Q201" s="186">
        <v>0</v>
      </c>
      <c r="R201" s="186">
        <f>Q201*H201</f>
        <v>0</v>
      </c>
      <c r="S201" s="186">
        <v>0</v>
      </c>
      <c r="T201" s="187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88" t="s">
        <v>558</v>
      </c>
      <c r="AT201" s="188" t="s">
        <v>137</v>
      </c>
      <c r="AU201" s="188" t="s">
        <v>142</v>
      </c>
      <c r="AY201" s="21" t="s">
        <v>132</v>
      </c>
      <c r="BE201" s="189">
        <f>IF(N201="základní",J201,0)</f>
        <v>0</v>
      </c>
      <c r="BF201" s="189">
        <f>IF(N201="snížená",J201,0)</f>
        <v>0</v>
      </c>
      <c r="BG201" s="189">
        <f>IF(N201="zákl. přenesená",J201,0)</f>
        <v>0</v>
      </c>
      <c r="BH201" s="189">
        <f>IF(N201="sníž. přenesená",J201,0)</f>
        <v>0</v>
      </c>
      <c r="BI201" s="189">
        <f>IF(N201="nulová",J201,0)</f>
        <v>0</v>
      </c>
      <c r="BJ201" s="21" t="s">
        <v>80</v>
      </c>
      <c r="BK201" s="189">
        <f>ROUND(I201*H201,2)</f>
        <v>0</v>
      </c>
      <c r="BL201" s="21" t="s">
        <v>558</v>
      </c>
      <c r="BM201" s="188" t="s">
        <v>1012</v>
      </c>
    </row>
    <row r="202" spans="1:65" s="17" customFormat="1" ht="20.85" customHeight="1">
      <c r="B202" s="253"/>
      <c r="C202" s="254"/>
      <c r="D202" s="255" t="s">
        <v>71</v>
      </c>
      <c r="E202" s="255" t="s">
        <v>910</v>
      </c>
      <c r="F202" s="255" t="s">
        <v>911</v>
      </c>
      <c r="G202" s="254"/>
      <c r="H202" s="254"/>
      <c r="I202" s="256"/>
      <c r="J202" s="257">
        <f>BK202</f>
        <v>0</v>
      </c>
      <c r="K202" s="254"/>
      <c r="L202" s="258"/>
      <c r="M202" s="259"/>
      <c r="N202" s="260"/>
      <c r="O202" s="260"/>
      <c r="P202" s="261">
        <f>SUM(P203:P204)</f>
        <v>0</v>
      </c>
      <c r="Q202" s="260"/>
      <c r="R202" s="261">
        <f>SUM(R203:R204)</f>
        <v>0</v>
      </c>
      <c r="S202" s="260"/>
      <c r="T202" s="262">
        <f>SUM(T203:T204)</f>
        <v>0</v>
      </c>
      <c r="AR202" s="263" t="s">
        <v>80</v>
      </c>
      <c r="AT202" s="264" t="s">
        <v>71</v>
      </c>
      <c r="AU202" s="264" t="s">
        <v>143</v>
      </c>
      <c r="AY202" s="263" t="s">
        <v>132</v>
      </c>
      <c r="BK202" s="265">
        <f>SUM(BK203:BK204)</f>
        <v>0</v>
      </c>
    </row>
    <row r="203" spans="1:65" s="2" customFormat="1" ht="16.5" customHeight="1">
      <c r="A203" s="38"/>
      <c r="B203" s="39"/>
      <c r="C203" s="177" t="s">
        <v>572</v>
      </c>
      <c r="D203" s="177" t="s">
        <v>137</v>
      </c>
      <c r="E203" s="178" t="s">
        <v>1013</v>
      </c>
      <c r="F203" s="179" t="s">
        <v>1014</v>
      </c>
      <c r="G203" s="180" t="s">
        <v>905</v>
      </c>
      <c r="H203" s="181">
        <v>1</v>
      </c>
      <c r="I203" s="182"/>
      <c r="J203" s="183">
        <f>ROUND(I203*H203,2)</f>
        <v>0</v>
      </c>
      <c r="K203" s="179" t="s">
        <v>19</v>
      </c>
      <c r="L203" s="43"/>
      <c r="M203" s="184" t="s">
        <v>19</v>
      </c>
      <c r="N203" s="185" t="s">
        <v>43</v>
      </c>
      <c r="O203" s="68"/>
      <c r="P203" s="186">
        <f>O203*H203</f>
        <v>0</v>
      </c>
      <c r="Q203" s="186">
        <v>0</v>
      </c>
      <c r="R203" s="186">
        <f>Q203*H203</f>
        <v>0</v>
      </c>
      <c r="S203" s="186">
        <v>0</v>
      </c>
      <c r="T203" s="187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88" t="s">
        <v>558</v>
      </c>
      <c r="AT203" s="188" t="s">
        <v>137</v>
      </c>
      <c r="AU203" s="188" t="s">
        <v>142</v>
      </c>
      <c r="AY203" s="21" t="s">
        <v>132</v>
      </c>
      <c r="BE203" s="189">
        <f>IF(N203="základní",J203,0)</f>
        <v>0</v>
      </c>
      <c r="BF203" s="189">
        <f>IF(N203="snížená",J203,0)</f>
        <v>0</v>
      </c>
      <c r="BG203" s="189">
        <f>IF(N203="zákl. přenesená",J203,0)</f>
        <v>0</v>
      </c>
      <c r="BH203" s="189">
        <f>IF(N203="sníž. přenesená",J203,0)</f>
        <v>0</v>
      </c>
      <c r="BI203" s="189">
        <f>IF(N203="nulová",J203,0)</f>
        <v>0</v>
      </c>
      <c r="BJ203" s="21" t="s">
        <v>80</v>
      </c>
      <c r="BK203" s="189">
        <f>ROUND(I203*H203,2)</f>
        <v>0</v>
      </c>
      <c r="BL203" s="21" t="s">
        <v>558</v>
      </c>
      <c r="BM203" s="188" t="s">
        <v>1015</v>
      </c>
    </row>
    <row r="204" spans="1:65" s="2" customFormat="1" ht="16.5" customHeight="1">
      <c r="A204" s="38"/>
      <c r="B204" s="39"/>
      <c r="C204" s="177" t="s">
        <v>577</v>
      </c>
      <c r="D204" s="177" t="s">
        <v>137</v>
      </c>
      <c r="E204" s="178" t="s">
        <v>1016</v>
      </c>
      <c r="F204" s="179" t="s">
        <v>1017</v>
      </c>
      <c r="G204" s="180" t="s">
        <v>905</v>
      </c>
      <c r="H204" s="181">
        <v>1</v>
      </c>
      <c r="I204" s="182"/>
      <c r="J204" s="183">
        <f>ROUND(I204*H204,2)</f>
        <v>0</v>
      </c>
      <c r="K204" s="179" t="s">
        <v>19</v>
      </c>
      <c r="L204" s="43"/>
      <c r="M204" s="184" t="s">
        <v>19</v>
      </c>
      <c r="N204" s="185" t="s">
        <v>43</v>
      </c>
      <c r="O204" s="68"/>
      <c r="P204" s="186">
        <f>O204*H204</f>
        <v>0</v>
      </c>
      <c r="Q204" s="186">
        <v>0</v>
      </c>
      <c r="R204" s="186">
        <f>Q204*H204</f>
        <v>0</v>
      </c>
      <c r="S204" s="186">
        <v>0</v>
      </c>
      <c r="T204" s="187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88" t="s">
        <v>558</v>
      </c>
      <c r="AT204" s="188" t="s">
        <v>137</v>
      </c>
      <c r="AU204" s="188" t="s">
        <v>142</v>
      </c>
      <c r="AY204" s="21" t="s">
        <v>132</v>
      </c>
      <c r="BE204" s="189">
        <f>IF(N204="základní",J204,0)</f>
        <v>0</v>
      </c>
      <c r="BF204" s="189">
        <f>IF(N204="snížená",J204,0)</f>
        <v>0</v>
      </c>
      <c r="BG204" s="189">
        <f>IF(N204="zákl. přenesená",J204,0)</f>
        <v>0</v>
      </c>
      <c r="BH204" s="189">
        <f>IF(N204="sníž. přenesená",J204,0)</f>
        <v>0</v>
      </c>
      <c r="BI204" s="189">
        <f>IF(N204="nulová",J204,0)</f>
        <v>0</v>
      </c>
      <c r="BJ204" s="21" t="s">
        <v>80</v>
      </c>
      <c r="BK204" s="189">
        <f>ROUND(I204*H204,2)</f>
        <v>0</v>
      </c>
      <c r="BL204" s="21" t="s">
        <v>558</v>
      </c>
      <c r="BM204" s="188" t="s">
        <v>1018</v>
      </c>
    </row>
    <row r="205" spans="1:65" s="17" customFormat="1" ht="20.85" customHeight="1">
      <c r="B205" s="253"/>
      <c r="C205" s="254"/>
      <c r="D205" s="255" t="s">
        <v>71</v>
      </c>
      <c r="E205" s="255" t="s">
        <v>1019</v>
      </c>
      <c r="F205" s="255" t="s">
        <v>1020</v>
      </c>
      <c r="G205" s="254"/>
      <c r="H205" s="254"/>
      <c r="I205" s="256"/>
      <c r="J205" s="257">
        <f>BK205</f>
        <v>0</v>
      </c>
      <c r="K205" s="254"/>
      <c r="L205" s="258"/>
      <c r="M205" s="259"/>
      <c r="N205" s="260"/>
      <c r="O205" s="260"/>
      <c r="P205" s="261">
        <f>SUM(P206:P207)</f>
        <v>0</v>
      </c>
      <c r="Q205" s="260"/>
      <c r="R205" s="261">
        <f>SUM(R206:R207)</f>
        <v>0</v>
      </c>
      <c r="S205" s="260"/>
      <c r="T205" s="262">
        <f>SUM(T206:T207)</f>
        <v>0</v>
      </c>
      <c r="AR205" s="263" t="s">
        <v>80</v>
      </c>
      <c r="AT205" s="264" t="s">
        <v>71</v>
      </c>
      <c r="AU205" s="264" t="s">
        <v>143</v>
      </c>
      <c r="AY205" s="263" t="s">
        <v>132</v>
      </c>
      <c r="BK205" s="265">
        <f>SUM(BK206:BK207)</f>
        <v>0</v>
      </c>
    </row>
    <row r="206" spans="1:65" s="2" customFormat="1" ht="16.5" customHeight="1">
      <c r="A206" s="38"/>
      <c r="B206" s="39"/>
      <c r="C206" s="177" t="s">
        <v>581</v>
      </c>
      <c r="D206" s="177" t="s">
        <v>137</v>
      </c>
      <c r="E206" s="178" t="s">
        <v>1021</v>
      </c>
      <c r="F206" s="179" t="s">
        <v>1022</v>
      </c>
      <c r="G206" s="180" t="s">
        <v>853</v>
      </c>
      <c r="H206" s="181">
        <v>7</v>
      </c>
      <c r="I206" s="182"/>
      <c r="J206" s="183">
        <f>ROUND(I206*H206,2)</f>
        <v>0</v>
      </c>
      <c r="K206" s="179" t="s">
        <v>19</v>
      </c>
      <c r="L206" s="43"/>
      <c r="M206" s="184" t="s">
        <v>19</v>
      </c>
      <c r="N206" s="185" t="s">
        <v>43</v>
      </c>
      <c r="O206" s="68"/>
      <c r="P206" s="186">
        <f>O206*H206</f>
        <v>0</v>
      </c>
      <c r="Q206" s="186">
        <v>0</v>
      </c>
      <c r="R206" s="186">
        <f>Q206*H206</f>
        <v>0</v>
      </c>
      <c r="S206" s="186">
        <v>0</v>
      </c>
      <c r="T206" s="187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88" t="s">
        <v>558</v>
      </c>
      <c r="AT206" s="188" t="s">
        <v>137</v>
      </c>
      <c r="AU206" s="188" t="s">
        <v>142</v>
      </c>
      <c r="AY206" s="21" t="s">
        <v>132</v>
      </c>
      <c r="BE206" s="189">
        <f>IF(N206="základní",J206,0)</f>
        <v>0</v>
      </c>
      <c r="BF206" s="189">
        <f>IF(N206="snížená",J206,0)</f>
        <v>0</v>
      </c>
      <c r="BG206" s="189">
        <f>IF(N206="zákl. přenesená",J206,0)</f>
        <v>0</v>
      </c>
      <c r="BH206" s="189">
        <f>IF(N206="sníž. přenesená",J206,0)</f>
        <v>0</v>
      </c>
      <c r="BI206" s="189">
        <f>IF(N206="nulová",J206,0)</f>
        <v>0</v>
      </c>
      <c r="BJ206" s="21" t="s">
        <v>80</v>
      </c>
      <c r="BK206" s="189">
        <f>ROUND(I206*H206,2)</f>
        <v>0</v>
      </c>
      <c r="BL206" s="21" t="s">
        <v>558</v>
      </c>
      <c r="BM206" s="188" t="s">
        <v>1023</v>
      </c>
    </row>
    <row r="207" spans="1:65" s="2" customFormat="1" ht="16.5" customHeight="1">
      <c r="A207" s="38"/>
      <c r="B207" s="39"/>
      <c r="C207" s="177" t="s">
        <v>586</v>
      </c>
      <c r="D207" s="177" t="s">
        <v>137</v>
      </c>
      <c r="E207" s="178" t="s">
        <v>1024</v>
      </c>
      <c r="F207" s="179" t="s">
        <v>1025</v>
      </c>
      <c r="G207" s="180" t="s">
        <v>853</v>
      </c>
      <c r="H207" s="181">
        <v>7</v>
      </c>
      <c r="I207" s="182"/>
      <c r="J207" s="183">
        <f>ROUND(I207*H207,2)</f>
        <v>0</v>
      </c>
      <c r="K207" s="179" t="s">
        <v>19</v>
      </c>
      <c r="L207" s="43"/>
      <c r="M207" s="184" t="s">
        <v>19</v>
      </c>
      <c r="N207" s="185" t="s">
        <v>43</v>
      </c>
      <c r="O207" s="68"/>
      <c r="P207" s="186">
        <f>O207*H207</f>
        <v>0</v>
      </c>
      <c r="Q207" s="186">
        <v>0</v>
      </c>
      <c r="R207" s="186">
        <f>Q207*H207</f>
        <v>0</v>
      </c>
      <c r="S207" s="186">
        <v>0</v>
      </c>
      <c r="T207" s="187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88" t="s">
        <v>558</v>
      </c>
      <c r="AT207" s="188" t="s">
        <v>137</v>
      </c>
      <c r="AU207" s="188" t="s">
        <v>142</v>
      </c>
      <c r="AY207" s="21" t="s">
        <v>132</v>
      </c>
      <c r="BE207" s="189">
        <f>IF(N207="základní",J207,0)</f>
        <v>0</v>
      </c>
      <c r="BF207" s="189">
        <f>IF(N207="snížená",J207,0)</f>
        <v>0</v>
      </c>
      <c r="BG207" s="189">
        <f>IF(N207="zákl. přenesená",J207,0)</f>
        <v>0</v>
      </c>
      <c r="BH207" s="189">
        <f>IF(N207="sníž. přenesená",J207,0)</f>
        <v>0</v>
      </c>
      <c r="BI207" s="189">
        <f>IF(N207="nulová",J207,0)</f>
        <v>0</v>
      </c>
      <c r="BJ207" s="21" t="s">
        <v>80</v>
      </c>
      <c r="BK207" s="189">
        <f>ROUND(I207*H207,2)</f>
        <v>0</v>
      </c>
      <c r="BL207" s="21" t="s">
        <v>558</v>
      </c>
      <c r="BM207" s="188" t="s">
        <v>1026</v>
      </c>
    </row>
    <row r="208" spans="1:65" s="17" customFormat="1" ht="20.85" customHeight="1">
      <c r="B208" s="253"/>
      <c r="C208" s="254"/>
      <c r="D208" s="255" t="s">
        <v>71</v>
      </c>
      <c r="E208" s="255" t="s">
        <v>1027</v>
      </c>
      <c r="F208" s="255" t="s">
        <v>1028</v>
      </c>
      <c r="G208" s="254"/>
      <c r="H208" s="254"/>
      <c r="I208" s="256"/>
      <c r="J208" s="257">
        <f>BK208</f>
        <v>0</v>
      </c>
      <c r="K208" s="254"/>
      <c r="L208" s="258"/>
      <c r="M208" s="259"/>
      <c r="N208" s="260"/>
      <c r="O208" s="260"/>
      <c r="P208" s="261">
        <f>P209</f>
        <v>0</v>
      </c>
      <c r="Q208" s="260"/>
      <c r="R208" s="261">
        <f>R209</f>
        <v>0</v>
      </c>
      <c r="S208" s="260"/>
      <c r="T208" s="262">
        <f>T209</f>
        <v>0</v>
      </c>
      <c r="AR208" s="263" t="s">
        <v>80</v>
      </c>
      <c r="AT208" s="264" t="s">
        <v>71</v>
      </c>
      <c r="AU208" s="264" t="s">
        <v>143</v>
      </c>
      <c r="AY208" s="263" t="s">
        <v>132</v>
      </c>
      <c r="BK208" s="265">
        <f>BK209</f>
        <v>0</v>
      </c>
    </row>
    <row r="209" spans="1:65" s="2" customFormat="1" ht="16.5" customHeight="1">
      <c r="A209" s="38"/>
      <c r="B209" s="39"/>
      <c r="C209" s="177" t="s">
        <v>592</v>
      </c>
      <c r="D209" s="177" t="s">
        <v>137</v>
      </c>
      <c r="E209" s="178" t="s">
        <v>1029</v>
      </c>
      <c r="F209" s="179" t="s">
        <v>1030</v>
      </c>
      <c r="G209" s="180" t="s">
        <v>853</v>
      </c>
      <c r="H209" s="181">
        <v>7</v>
      </c>
      <c r="I209" s="182"/>
      <c r="J209" s="183">
        <f>ROUND(I209*H209,2)</f>
        <v>0</v>
      </c>
      <c r="K209" s="179" t="s">
        <v>19</v>
      </c>
      <c r="L209" s="43"/>
      <c r="M209" s="184" t="s">
        <v>19</v>
      </c>
      <c r="N209" s="185" t="s">
        <v>43</v>
      </c>
      <c r="O209" s="68"/>
      <c r="P209" s="186">
        <f>O209*H209</f>
        <v>0</v>
      </c>
      <c r="Q209" s="186">
        <v>0</v>
      </c>
      <c r="R209" s="186">
        <f>Q209*H209</f>
        <v>0</v>
      </c>
      <c r="S209" s="186">
        <v>0</v>
      </c>
      <c r="T209" s="187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88" t="s">
        <v>558</v>
      </c>
      <c r="AT209" s="188" t="s">
        <v>137</v>
      </c>
      <c r="AU209" s="188" t="s">
        <v>142</v>
      </c>
      <c r="AY209" s="21" t="s">
        <v>132</v>
      </c>
      <c r="BE209" s="189">
        <f>IF(N209="základní",J209,0)</f>
        <v>0</v>
      </c>
      <c r="BF209" s="189">
        <f>IF(N209="snížená",J209,0)</f>
        <v>0</v>
      </c>
      <c r="BG209" s="189">
        <f>IF(N209="zákl. přenesená",J209,0)</f>
        <v>0</v>
      </c>
      <c r="BH209" s="189">
        <f>IF(N209="sníž. přenesená",J209,0)</f>
        <v>0</v>
      </c>
      <c r="BI209" s="189">
        <f>IF(N209="nulová",J209,0)</f>
        <v>0</v>
      </c>
      <c r="BJ209" s="21" t="s">
        <v>80</v>
      </c>
      <c r="BK209" s="189">
        <f>ROUND(I209*H209,2)</f>
        <v>0</v>
      </c>
      <c r="BL209" s="21" t="s">
        <v>558</v>
      </c>
      <c r="BM209" s="188" t="s">
        <v>1031</v>
      </c>
    </row>
    <row r="210" spans="1:65" s="17" customFormat="1" ht="20.85" customHeight="1">
      <c r="B210" s="253"/>
      <c r="C210" s="254"/>
      <c r="D210" s="255" t="s">
        <v>71</v>
      </c>
      <c r="E210" s="255" t="s">
        <v>1032</v>
      </c>
      <c r="F210" s="255" t="s">
        <v>1033</v>
      </c>
      <c r="G210" s="254"/>
      <c r="H210" s="254"/>
      <c r="I210" s="256"/>
      <c r="J210" s="257">
        <f>BK210</f>
        <v>0</v>
      </c>
      <c r="K210" s="254"/>
      <c r="L210" s="258"/>
      <c r="M210" s="259"/>
      <c r="N210" s="260"/>
      <c r="O210" s="260"/>
      <c r="P210" s="261">
        <f>SUM(P211:P212)</f>
        <v>0</v>
      </c>
      <c r="Q210" s="260"/>
      <c r="R210" s="261">
        <f>SUM(R211:R212)</f>
        <v>0</v>
      </c>
      <c r="S210" s="260"/>
      <c r="T210" s="262">
        <f>SUM(T211:T212)</f>
        <v>0</v>
      </c>
      <c r="AR210" s="263" t="s">
        <v>80</v>
      </c>
      <c r="AT210" s="264" t="s">
        <v>71</v>
      </c>
      <c r="AU210" s="264" t="s">
        <v>143</v>
      </c>
      <c r="AY210" s="263" t="s">
        <v>132</v>
      </c>
      <c r="BK210" s="265">
        <f>SUM(BK211:BK212)</f>
        <v>0</v>
      </c>
    </row>
    <row r="211" spans="1:65" s="2" customFormat="1" ht="16.5" customHeight="1">
      <c r="A211" s="38"/>
      <c r="B211" s="39"/>
      <c r="C211" s="177" t="s">
        <v>597</v>
      </c>
      <c r="D211" s="177" t="s">
        <v>137</v>
      </c>
      <c r="E211" s="178" t="s">
        <v>1034</v>
      </c>
      <c r="F211" s="179" t="s">
        <v>1035</v>
      </c>
      <c r="G211" s="180" t="s">
        <v>918</v>
      </c>
      <c r="H211" s="181">
        <v>16</v>
      </c>
      <c r="I211" s="182"/>
      <c r="J211" s="183">
        <f>ROUND(I211*H211,2)</f>
        <v>0</v>
      </c>
      <c r="K211" s="179" t="s">
        <v>19</v>
      </c>
      <c r="L211" s="43"/>
      <c r="M211" s="184" t="s">
        <v>19</v>
      </c>
      <c r="N211" s="185" t="s">
        <v>43</v>
      </c>
      <c r="O211" s="68"/>
      <c r="P211" s="186">
        <f>O211*H211</f>
        <v>0</v>
      </c>
      <c r="Q211" s="186">
        <v>0</v>
      </c>
      <c r="R211" s="186">
        <f>Q211*H211</f>
        <v>0</v>
      </c>
      <c r="S211" s="186">
        <v>0</v>
      </c>
      <c r="T211" s="187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88" t="s">
        <v>558</v>
      </c>
      <c r="AT211" s="188" t="s">
        <v>137</v>
      </c>
      <c r="AU211" s="188" t="s">
        <v>142</v>
      </c>
      <c r="AY211" s="21" t="s">
        <v>132</v>
      </c>
      <c r="BE211" s="189">
        <f>IF(N211="základní",J211,0)</f>
        <v>0</v>
      </c>
      <c r="BF211" s="189">
        <f>IF(N211="snížená",J211,0)</f>
        <v>0</v>
      </c>
      <c r="BG211" s="189">
        <f>IF(N211="zákl. přenesená",J211,0)</f>
        <v>0</v>
      </c>
      <c r="BH211" s="189">
        <f>IF(N211="sníž. přenesená",J211,0)</f>
        <v>0</v>
      </c>
      <c r="BI211" s="189">
        <f>IF(N211="nulová",J211,0)</f>
        <v>0</v>
      </c>
      <c r="BJ211" s="21" t="s">
        <v>80</v>
      </c>
      <c r="BK211" s="189">
        <f>ROUND(I211*H211,2)</f>
        <v>0</v>
      </c>
      <c r="BL211" s="21" t="s">
        <v>558</v>
      </c>
      <c r="BM211" s="188" t="s">
        <v>1036</v>
      </c>
    </row>
    <row r="212" spans="1:65" s="2" customFormat="1" ht="16.5" customHeight="1">
      <c r="A212" s="38"/>
      <c r="B212" s="39"/>
      <c r="C212" s="177" t="s">
        <v>601</v>
      </c>
      <c r="D212" s="177" t="s">
        <v>137</v>
      </c>
      <c r="E212" s="178" t="s">
        <v>1037</v>
      </c>
      <c r="F212" s="179" t="s">
        <v>1038</v>
      </c>
      <c r="G212" s="180" t="s">
        <v>918</v>
      </c>
      <c r="H212" s="181">
        <v>4</v>
      </c>
      <c r="I212" s="182"/>
      <c r="J212" s="183">
        <f>ROUND(I212*H212,2)</f>
        <v>0</v>
      </c>
      <c r="K212" s="179" t="s">
        <v>19</v>
      </c>
      <c r="L212" s="43"/>
      <c r="M212" s="184" t="s">
        <v>19</v>
      </c>
      <c r="N212" s="185" t="s">
        <v>43</v>
      </c>
      <c r="O212" s="68"/>
      <c r="P212" s="186">
        <f>O212*H212</f>
        <v>0</v>
      </c>
      <c r="Q212" s="186">
        <v>0</v>
      </c>
      <c r="R212" s="186">
        <f>Q212*H212</f>
        <v>0</v>
      </c>
      <c r="S212" s="186">
        <v>0</v>
      </c>
      <c r="T212" s="187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88" t="s">
        <v>558</v>
      </c>
      <c r="AT212" s="188" t="s">
        <v>137</v>
      </c>
      <c r="AU212" s="188" t="s">
        <v>142</v>
      </c>
      <c r="AY212" s="21" t="s">
        <v>132</v>
      </c>
      <c r="BE212" s="189">
        <f>IF(N212="základní",J212,0)</f>
        <v>0</v>
      </c>
      <c r="BF212" s="189">
        <f>IF(N212="snížená",J212,0)</f>
        <v>0</v>
      </c>
      <c r="BG212" s="189">
        <f>IF(N212="zákl. přenesená",J212,0)</f>
        <v>0</v>
      </c>
      <c r="BH212" s="189">
        <f>IF(N212="sníž. přenesená",J212,0)</f>
        <v>0</v>
      </c>
      <c r="BI212" s="189">
        <f>IF(N212="nulová",J212,0)</f>
        <v>0</v>
      </c>
      <c r="BJ212" s="21" t="s">
        <v>80</v>
      </c>
      <c r="BK212" s="189">
        <f>ROUND(I212*H212,2)</f>
        <v>0</v>
      </c>
      <c r="BL212" s="21" t="s">
        <v>558</v>
      </c>
      <c r="BM212" s="188" t="s">
        <v>1039</v>
      </c>
    </row>
    <row r="213" spans="1:65" s="12" customFormat="1" ht="22.9" customHeight="1">
      <c r="B213" s="161"/>
      <c r="C213" s="162"/>
      <c r="D213" s="163" t="s">
        <v>71</v>
      </c>
      <c r="E213" s="175" t="s">
        <v>1040</v>
      </c>
      <c r="F213" s="175" t="s">
        <v>1041</v>
      </c>
      <c r="G213" s="162"/>
      <c r="H213" s="162"/>
      <c r="I213" s="165"/>
      <c r="J213" s="176">
        <f>BK213</f>
        <v>0</v>
      </c>
      <c r="K213" s="162"/>
      <c r="L213" s="167"/>
      <c r="M213" s="168"/>
      <c r="N213" s="169"/>
      <c r="O213" s="169"/>
      <c r="P213" s="170">
        <f>P214</f>
        <v>0</v>
      </c>
      <c r="Q213" s="169"/>
      <c r="R213" s="170">
        <f>R214</f>
        <v>0</v>
      </c>
      <c r="S213" s="169"/>
      <c r="T213" s="171">
        <f>T214</f>
        <v>0</v>
      </c>
      <c r="AR213" s="172" t="s">
        <v>80</v>
      </c>
      <c r="AT213" s="173" t="s">
        <v>71</v>
      </c>
      <c r="AU213" s="173" t="s">
        <v>80</v>
      </c>
      <c r="AY213" s="172" t="s">
        <v>132</v>
      </c>
      <c r="BK213" s="174">
        <f>BK214</f>
        <v>0</v>
      </c>
    </row>
    <row r="214" spans="1:65" s="2" customFormat="1" ht="16.5" customHeight="1">
      <c r="A214" s="38"/>
      <c r="B214" s="39"/>
      <c r="C214" s="177" t="s">
        <v>608</v>
      </c>
      <c r="D214" s="177" t="s">
        <v>137</v>
      </c>
      <c r="E214" s="178" t="s">
        <v>1042</v>
      </c>
      <c r="F214" s="179" t="s">
        <v>1043</v>
      </c>
      <c r="G214" s="180" t="s">
        <v>905</v>
      </c>
      <c r="H214" s="181">
        <v>1</v>
      </c>
      <c r="I214" s="182"/>
      <c r="J214" s="183">
        <f>ROUND(I214*H214,2)</f>
        <v>0</v>
      </c>
      <c r="K214" s="179" t="s">
        <v>19</v>
      </c>
      <c r="L214" s="43"/>
      <c r="M214" s="184" t="s">
        <v>19</v>
      </c>
      <c r="N214" s="185" t="s">
        <v>43</v>
      </c>
      <c r="O214" s="68"/>
      <c r="P214" s="186">
        <f>O214*H214</f>
        <v>0</v>
      </c>
      <c r="Q214" s="186">
        <v>0</v>
      </c>
      <c r="R214" s="186">
        <f>Q214*H214</f>
        <v>0</v>
      </c>
      <c r="S214" s="186">
        <v>0</v>
      </c>
      <c r="T214" s="187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88" t="s">
        <v>558</v>
      </c>
      <c r="AT214" s="188" t="s">
        <v>137</v>
      </c>
      <c r="AU214" s="188" t="s">
        <v>82</v>
      </c>
      <c r="AY214" s="21" t="s">
        <v>132</v>
      </c>
      <c r="BE214" s="189">
        <f>IF(N214="základní",J214,0)</f>
        <v>0</v>
      </c>
      <c r="BF214" s="189">
        <f>IF(N214="snížená",J214,0)</f>
        <v>0</v>
      </c>
      <c r="BG214" s="189">
        <f>IF(N214="zákl. přenesená",J214,0)</f>
        <v>0</v>
      </c>
      <c r="BH214" s="189">
        <f>IF(N214="sníž. přenesená",J214,0)</f>
        <v>0</v>
      </c>
      <c r="BI214" s="189">
        <f>IF(N214="nulová",J214,0)</f>
        <v>0</v>
      </c>
      <c r="BJ214" s="21" t="s">
        <v>80</v>
      </c>
      <c r="BK214" s="189">
        <f>ROUND(I214*H214,2)</f>
        <v>0</v>
      </c>
      <c r="BL214" s="21" t="s">
        <v>558</v>
      </c>
      <c r="BM214" s="188" t="s">
        <v>1044</v>
      </c>
    </row>
    <row r="215" spans="1:65" s="12" customFormat="1" ht="22.9" customHeight="1">
      <c r="B215" s="161"/>
      <c r="C215" s="162"/>
      <c r="D215" s="163" t="s">
        <v>71</v>
      </c>
      <c r="E215" s="175" t="s">
        <v>1045</v>
      </c>
      <c r="F215" s="175" t="s">
        <v>1046</v>
      </c>
      <c r="G215" s="162"/>
      <c r="H215" s="162"/>
      <c r="I215" s="165"/>
      <c r="J215" s="176">
        <f>BK215</f>
        <v>0</v>
      </c>
      <c r="K215" s="162"/>
      <c r="L215" s="167"/>
      <c r="M215" s="168"/>
      <c r="N215" s="169"/>
      <c r="O215" s="169"/>
      <c r="P215" s="170">
        <f>P216</f>
        <v>0</v>
      </c>
      <c r="Q215" s="169"/>
      <c r="R215" s="170">
        <f>R216</f>
        <v>0</v>
      </c>
      <c r="S215" s="169"/>
      <c r="T215" s="171">
        <f>T216</f>
        <v>0</v>
      </c>
      <c r="AR215" s="172" t="s">
        <v>80</v>
      </c>
      <c r="AT215" s="173" t="s">
        <v>71</v>
      </c>
      <c r="AU215" s="173" t="s">
        <v>80</v>
      </c>
      <c r="AY215" s="172" t="s">
        <v>132</v>
      </c>
      <c r="BK215" s="174">
        <f>BK216</f>
        <v>0</v>
      </c>
    </row>
    <row r="216" spans="1:65" s="2" customFormat="1" ht="16.5" customHeight="1">
      <c r="A216" s="38"/>
      <c r="B216" s="39"/>
      <c r="C216" s="177" t="s">
        <v>614</v>
      </c>
      <c r="D216" s="177" t="s">
        <v>137</v>
      </c>
      <c r="E216" s="178" t="s">
        <v>1047</v>
      </c>
      <c r="F216" s="179" t="s">
        <v>1048</v>
      </c>
      <c r="G216" s="180" t="s">
        <v>367</v>
      </c>
      <c r="H216" s="181">
        <v>0.2</v>
      </c>
      <c r="I216" s="182"/>
      <c r="J216" s="183">
        <f>ROUND(I216*H216,2)</f>
        <v>0</v>
      </c>
      <c r="K216" s="179" t="s">
        <v>19</v>
      </c>
      <c r="L216" s="43"/>
      <c r="M216" s="184" t="s">
        <v>19</v>
      </c>
      <c r="N216" s="185" t="s">
        <v>43</v>
      </c>
      <c r="O216" s="68"/>
      <c r="P216" s="186">
        <f>O216*H216</f>
        <v>0</v>
      </c>
      <c r="Q216" s="186">
        <v>0</v>
      </c>
      <c r="R216" s="186">
        <f>Q216*H216</f>
        <v>0</v>
      </c>
      <c r="S216" s="186">
        <v>0</v>
      </c>
      <c r="T216" s="187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88" t="s">
        <v>558</v>
      </c>
      <c r="AT216" s="188" t="s">
        <v>137</v>
      </c>
      <c r="AU216" s="188" t="s">
        <v>82</v>
      </c>
      <c r="AY216" s="21" t="s">
        <v>132</v>
      </c>
      <c r="BE216" s="189">
        <f>IF(N216="základní",J216,0)</f>
        <v>0</v>
      </c>
      <c r="BF216" s="189">
        <f>IF(N216="snížená",J216,0)</f>
        <v>0</v>
      </c>
      <c r="BG216" s="189">
        <f>IF(N216="zákl. přenesená",J216,0)</f>
        <v>0</v>
      </c>
      <c r="BH216" s="189">
        <f>IF(N216="sníž. přenesená",J216,0)</f>
        <v>0</v>
      </c>
      <c r="BI216" s="189">
        <f>IF(N216="nulová",J216,0)</f>
        <v>0</v>
      </c>
      <c r="BJ216" s="21" t="s">
        <v>80</v>
      </c>
      <c r="BK216" s="189">
        <f>ROUND(I216*H216,2)</f>
        <v>0</v>
      </c>
      <c r="BL216" s="21" t="s">
        <v>558</v>
      </c>
      <c r="BM216" s="188" t="s">
        <v>1049</v>
      </c>
    </row>
    <row r="217" spans="1:65" s="12" customFormat="1" ht="22.9" customHeight="1">
      <c r="B217" s="161"/>
      <c r="C217" s="162"/>
      <c r="D217" s="163" t="s">
        <v>71</v>
      </c>
      <c r="E217" s="175" t="s">
        <v>1050</v>
      </c>
      <c r="F217" s="175" t="s">
        <v>1051</v>
      </c>
      <c r="G217" s="162"/>
      <c r="H217" s="162"/>
      <c r="I217" s="165"/>
      <c r="J217" s="176">
        <f>BK217</f>
        <v>0</v>
      </c>
      <c r="K217" s="162"/>
      <c r="L217" s="167"/>
      <c r="M217" s="168"/>
      <c r="N217" s="169"/>
      <c r="O217" s="169"/>
      <c r="P217" s="170">
        <f>SUM(P218:P221)</f>
        <v>0</v>
      </c>
      <c r="Q217" s="169"/>
      <c r="R217" s="170">
        <f>SUM(R218:R221)</f>
        <v>0</v>
      </c>
      <c r="S217" s="169"/>
      <c r="T217" s="171">
        <f>SUM(T218:T221)</f>
        <v>0</v>
      </c>
      <c r="AR217" s="172" t="s">
        <v>80</v>
      </c>
      <c r="AT217" s="173" t="s">
        <v>71</v>
      </c>
      <c r="AU217" s="173" t="s">
        <v>80</v>
      </c>
      <c r="AY217" s="172" t="s">
        <v>132</v>
      </c>
      <c r="BK217" s="174">
        <f>SUM(BK218:BK221)</f>
        <v>0</v>
      </c>
    </row>
    <row r="218" spans="1:65" s="2" customFormat="1" ht="16.5" customHeight="1">
      <c r="A218" s="38"/>
      <c r="B218" s="39"/>
      <c r="C218" s="177" t="s">
        <v>621</v>
      </c>
      <c r="D218" s="177" t="s">
        <v>137</v>
      </c>
      <c r="E218" s="178" t="s">
        <v>1052</v>
      </c>
      <c r="F218" s="179" t="s">
        <v>1053</v>
      </c>
      <c r="G218" s="180" t="s">
        <v>254</v>
      </c>
      <c r="H218" s="181">
        <v>1</v>
      </c>
      <c r="I218" s="182"/>
      <c r="J218" s="183">
        <f>ROUND(I218*H218,2)</f>
        <v>0</v>
      </c>
      <c r="K218" s="179" t="s">
        <v>19</v>
      </c>
      <c r="L218" s="43"/>
      <c r="M218" s="184" t="s">
        <v>19</v>
      </c>
      <c r="N218" s="185" t="s">
        <v>43</v>
      </c>
      <c r="O218" s="68"/>
      <c r="P218" s="186">
        <f>O218*H218</f>
        <v>0</v>
      </c>
      <c r="Q218" s="186">
        <v>0</v>
      </c>
      <c r="R218" s="186">
        <f>Q218*H218</f>
        <v>0</v>
      </c>
      <c r="S218" s="186">
        <v>0</v>
      </c>
      <c r="T218" s="187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88" t="s">
        <v>558</v>
      </c>
      <c r="AT218" s="188" t="s">
        <v>137</v>
      </c>
      <c r="AU218" s="188" t="s">
        <v>82</v>
      </c>
      <c r="AY218" s="21" t="s">
        <v>132</v>
      </c>
      <c r="BE218" s="189">
        <f>IF(N218="základní",J218,0)</f>
        <v>0</v>
      </c>
      <c r="BF218" s="189">
        <f>IF(N218="snížená",J218,0)</f>
        <v>0</v>
      </c>
      <c r="BG218" s="189">
        <f>IF(N218="zákl. přenesená",J218,0)</f>
        <v>0</v>
      </c>
      <c r="BH218" s="189">
        <f>IF(N218="sníž. přenesená",J218,0)</f>
        <v>0</v>
      </c>
      <c r="BI218" s="189">
        <f>IF(N218="nulová",J218,0)</f>
        <v>0</v>
      </c>
      <c r="BJ218" s="21" t="s">
        <v>80</v>
      </c>
      <c r="BK218" s="189">
        <f>ROUND(I218*H218,2)</f>
        <v>0</v>
      </c>
      <c r="BL218" s="21" t="s">
        <v>558</v>
      </c>
      <c r="BM218" s="188" t="s">
        <v>1054</v>
      </c>
    </row>
    <row r="219" spans="1:65" s="2" customFormat="1" ht="16.5" customHeight="1">
      <c r="A219" s="38"/>
      <c r="B219" s="39"/>
      <c r="C219" s="177" t="s">
        <v>626</v>
      </c>
      <c r="D219" s="177" t="s">
        <v>137</v>
      </c>
      <c r="E219" s="178" t="s">
        <v>1055</v>
      </c>
      <c r="F219" s="179" t="s">
        <v>1056</v>
      </c>
      <c r="G219" s="180" t="s">
        <v>254</v>
      </c>
      <c r="H219" s="181">
        <v>1</v>
      </c>
      <c r="I219" s="182"/>
      <c r="J219" s="183">
        <f>ROUND(I219*H219,2)</f>
        <v>0</v>
      </c>
      <c r="K219" s="179" t="s">
        <v>19</v>
      </c>
      <c r="L219" s="43"/>
      <c r="M219" s="184" t="s">
        <v>19</v>
      </c>
      <c r="N219" s="185" t="s">
        <v>43</v>
      </c>
      <c r="O219" s="68"/>
      <c r="P219" s="186">
        <f>O219*H219</f>
        <v>0</v>
      </c>
      <c r="Q219" s="186">
        <v>0</v>
      </c>
      <c r="R219" s="186">
        <f>Q219*H219</f>
        <v>0</v>
      </c>
      <c r="S219" s="186">
        <v>0</v>
      </c>
      <c r="T219" s="187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88" t="s">
        <v>558</v>
      </c>
      <c r="AT219" s="188" t="s">
        <v>137</v>
      </c>
      <c r="AU219" s="188" t="s">
        <v>82</v>
      </c>
      <c r="AY219" s="21" t="s">
        <v>132</v>
      </c>
      <c r="BE219" s="189">
        <f>IF(N219="základní",J219,0)</f>
        <v>0</v>
      </c>
      <c r="BF219" s="189">
        <f>IF(N219="snížená",J219,0)</f>
        <v>0</v>
      </c>
      <c r="BG219" s="189">
        <f>IF(N219="zákl. přenesená",J219,0)</f>
        <v>0</v>
      </c>
      <c r="BH219" s="189">
        <f>IF(N219="sníž. přenesená",J219,0)</f>
        <v>0</v>
      </c>
      <c r="BI219" s="189">
        <f>IF(N219="nulová",J219,0)</f>
        <v>0</v>
      </c>
      <c r="BJ219" s="21" t="s">
        <v>80</v>
      </c>
      <c r="BK219" s="189">
        <f>ROUND(I219*H219,2)</f>
        <v>0</v>
      </c>
      <c r="BL219" s="21" t="s">
        <v>558</v>
      </c>
      <c r="BM219" s="188" t="s">
        <v>1057</v>
      </c>
    </row>
    <row r="220" spans="1:65" s="2" customFormat="1" ht="16.5" customHeight="1">
      <c r="A220" s="38"/>
      <c r="B220" s="39"/>
      <c r="C220" s="177" t="s">
        <v>628</v>
      </c>
      <c r="D220" s="177" t="s">
        <v>137</v>
      </c>
      <c r="E220" s="178" t="s">
        <v>1058</v>
      </c>
      <c r="F220" s="179" t="s">
        <v>1059</v>
      </c>
      <c r="G220" s="180" t="s">
        <v>254</v>
      </c>
      <c r="H220" s="181">
        <v>1</v>
      </c>
      <c r="I220" s="182"/>
      <c r="J220" s="183">
        <f>ROUND(I220*H220,2)</f>
        <v>0</v>
      </c>
      <c r="K220" s="179" t="s">
        <v>19</v>
      </c>
      <c r="L220" s="43"/>
      <c r="M220" s="184" t="s">
        <v>19</v>
      </c>
      <c r="N220" s="185" t="s">
        <v>43</v>
      </c>
      <c r="O220" s="68"/>
      <c r="P220" s="186">
        <f>O220*H220</f>
        <v>0</v>
      </c>
      <c r="Q220" s="186">
        <v>0</v>
      </c>
      <c r="R220" s="186">
        <f>Q220*H220</f>
        <v>0</v>
      </c>
      <c r="S220" s="186">
        <v>0</v>
      </c>
      <c r="T220" s="187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88" t="s">
        <v>558</v>
      </c>
      <c r="AT220" s="188" t="s">
        <v>137</v>
      </c>
      <c r="AU220" s="188" t="s">
        <v>82</v>
      </c>
      <c r="AY220" s="21" t="s">
        <v>132</v>
      </c>
      <c r="BE220" s="189">
        <f>IF(N220="základní",J220,0)</f>
        <v>0</v>
      </c>
      <c r="BF220" s="189">
        <f>IF(N220="snížená",J220,0)</f>
        <v>0</v>
      </c>
      <c r="BG220" s="189">
        <f>IF(N220="zákl. přenesená",J220,0)</f>
        <v>0</v>
      </c>
      <c r="BH220" s="189">
        <f>IF(N220="sníž. přenesená",J220,0)</f>
        <v>0</v>
      </c>
      <c r="BI220" s="189">
        <f>IF(N220="nulová",J220,0)</f>
        <v>0</v>
      </c>
      <c r="BJ220" s="21" t="s">
        <v>80</v>
      </c>
      <c r="BK220" s="189">
        <f>ROUND(I220*H220,2)</f>
        <v>0</v>
      </c>
      <c r="BL220" s="21" t="s">
        <v>558</v>
      </c>
      <c r="BM220" s="188" t="s">
        <v>1060</v>
      </c>
    </row>
    <row r="221" spans="1:65" s="2" customFormat="1" ht="16.5" customHeight="1">
      <c r="A221" s="38"/>
      <c r="B221" s="39"/>
      <c r="C221" s="177" t="s">
        <v>631</v>
      </c>
      <c r="D221" s="177" t="s">
        <v>137</v>
      </c>
      <c r="E221" s="178" t="s">
        <v>1061</v>
      </c>
      <c r="F221" s="179" t="s">
        <v>1062</v>
      </c>
      <c r="G221" s="180" t="s">
        <v>254</v>
      </c>
      <c r="H221" s="181">
        <v>1</v>
      </c>
      <c r="I221" s="182"/>
      <c r="J221" s="183">
        <f>ROUND(I221*H221,2)</f>
        <v>0</v>
      </c>
      <c r="K221" s="179" t="s">
        <v>19</v>
      </c>
      <c r="L221" s="43"/>
      <c r="M221" s="266" t="s">
        <v>19</v>
      </c>
      <c r="N221" s="267" t="s">
        <v>43</v>
      </c>
      <c r="O221" s="251"/>
      <c r="P221" s="268">
        <f>O221*H221</f>
        <v>0</v>
      </c>
      <c r="Q221" s="268">
        <v>0</v>
      </c>
      <c r="R221" s="268">
        <f>Q221*H221</f>
        <v>0</v>
      </c>
      <c r="S221" s="268">
        <v>0</v>
      </c>
      <c r="T221" s="269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88" t="s">
        <v>558</v>
      </c>
      <c r="AT221" s="188" t="s">
        <v>137</v>
      </c>
      <c r="AU221" s="188" t="s">
        <v>82</v>
      </c>
      <c r="AY221" s="21" t="s">
        <v>132</v>
      </c>
      <c r="BE221" s="189">
        <f>IF(N221="základní",J221,0)</f>
        <v>0</v>
      </c>
      <c r="BF221" s="189">
        <f>IF(N221="snížená",J221,0)</f>
        <v>0</v>
      </c>
      <c r="BG221" s="189">
        <f>IF(N221="zákl. přenesená",J221,0)</f>
        <v>0</v>
      </c>
      <c r="BH221" s="189">
        <f>IF(N221="sníž. přenesená",J221,0)</f>
        <v>0</v>
      </c>
      <c r="BI221" s="189">
        <f>IF(N221="nulová",J221,0)</f>
        <v>0</v>
      </c>
      <c r="BJ221" s="21" t="s">
        <v>80</v>
      </c>
      <c r="BK221" s="189">
        <f>ROUND(I221*H221,2)</f>
        <v>0</v>
      </c>
      <c r="BL221" s="21" t="s">
        <v>558</v>
      </c>
      <c r="BM221" s="188" t="s">
        <v>1063</v>
      </c>
    </row>
    <row r="222" spans="1:65" s="2" customFormat="1" ht="6.95" customHeight="1">
      <c r="A222" s="38"/>
      <c r="B222" s="51"/>
      <c r="C222" s="52"/>
      <c r="D222" s="52"/>
      <c r="E222" s="52"/>
      <c r="F222" s="52"/>
      <c r="G222" s="52"/>
      <c r="H222" s="52"/>
      <c r="I222" s="52"/>
      <c r="J222" s="52"/>
      <c r="K222" s="52"/>
      <c r="L222" s="43"/>
      <c r="M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</row>
  </sheetData>
  <sheetProtection algorithmName="SHA-512" hashValue="hJyrOiCCgaqJ0vKpWQ8JI/6eoHDm92KD8peY1DkaVPR5t8xcuwzJFuAt1d5k2teBOytWPMPKKYhExdz5XBObbg==" saltValue="BrB6OdC1KoRgXvUTdtPynuqHLAzdByClLPQDgjosUS7H9c8/7uaTacktsQiSffIwASjMyWNO4+47T8RQR0tPyQ==" spinCount="100000" sheet="1" objects="1" scenarios="1" formatColumns="0" formatRows="0" autoFilter="0"/>
  <autoFilter ref="C110:K221"/>
  <mergeCells count="9">
    <mergeCell ref="E50:H50"/>
    <mergeCell ref="E101:H101"/>
    <mergeCell ref="E103:H10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2"/>
  <sheetViews>
    <sheetView showGridLines="0" topLeftCell="A56" workbookViewId="0">
      <selection activeCell="I88" sqref="I88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88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24"/>
      <c r="AT3" s="21" t="s">
        <v>82</v>
      </c>
    </row>
    <row r="4" spans="1:46" s="1" customFormat="1" ht="24.95" customHeight="1">
      <c r="B4" s="24"/>
      <c r="D4" s="107" t="s">
        <v>92</v>
      </c>
      <c r="L4" s="24"/>
      <c r="M4" s="108" t="s">
        <v>10</v>
      </c>
      <c r="AT4" s="21" t="s">
        <v>4</v>
      </c>
    </row>
    <row r="5" spans="1:46" s="1" customFormat="1" ht="6.95" customHeight="1">
      <c r="B5" s="24"/>
      <c r="L5" s="24"/>
    </row>
    <row r="6" spans="1:46" s="1" customFormat="1" ht="12" customHeight="1">
      <c r="B6" s="24"/>
      <c r="D6" s="109" t="s">
        <v>16</v>
      </c>
      <c r="L6" s="24"/>
    </row>
    <row r="7" spans="1:46" s="1" customFormat="1" ht="16.5" customHeight="1">
      <c r="B7" s="24"/>
      <c r="E7" s="397" t="str">
        <f>'Rekapitulace stavby'!K6</f>
        <v>ICSS, DPS Lesnov, Pod Rozhlednou 1, Jihlava - oprava ploché střechy ubytovacího pavilonu A</v>
      </c>
      <c r="F7" s="398"/>
      <c r="G7" s="398"/>
      <c r="H7" s="398"/>
      <c r="L7" s="24"/>
    </row>
    <row r="8" spans="1:46" s="2" customFormat="1" ht="12" customHeight="1">
      <c r="A8" s="38"/>
      <c r="B8" s="43"/>
      <c r="C8" s="38"/>
      <c r="D8" s="109" t="s">
        <v>93</v>
      </c>
      <c r="E8" s="38"/>
      <c r="F8" s="38"/>
      <c r="G8" s="38"/>
      <c r="H8" s="38"/>
      <c r="I8" s="38"/>
      <c r="J8" s="38"/>
      <c r="K8" s="38"/>
      <c r="L8" s="11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46" s="2" customFormat="1" ht="16.5" customHeight="1">
      <c r="A9" s="38"/>
      <c r="B9" s="43"/>
      <c r="C9" s="38"/>
      <c r="D9" s="38"/>
      <c r="E9" s="399" t="s">
        <v>1064</v>
      </c>
      <c r="F9" s="400"/>
      <c r="G9" s="400"/>
      <c r="H9" s="400"/>
      <c r="I9" s="38"/>
      <c r="J9" s="38"/>
      <c r="K9" s="38"/>
      <c r="L9" s="11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1.25">
      <c r="A10" s="38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11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2" customHeight="1">
      <c r="A11" s="38"/>
      <c r="B11" s="43"/>
      <c r="C11" s="38"/>
      <c r="D11" s="109" t="s">
        <v>18</v>
      </c>
      <c r="E11" s="38"/>
      <c r="F11" s="111" t="s">
        <v>19</v>
      </c>
      <c r="G11" s="38"/>
      <c r="H11" s="38"/>
      <c r="I11" s="109" t="s">
        <v>20</v>
      </c>
      <c r="J11" s="111" t="s">
        <v>19</v>
      </c>
      <c r="K11" s="38"/>
      <c r="L11" s="11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2" customHeight="1">
      <c r="A12" s="38"/>
      <c r="B12" s="43"/>
      <c r="C12" s="38"/>
      <c r="D12" s="109" t="s">
        <v>21</v>
      </c>
      <c r="E12" s="38"/>
      <c r="F12" s="111" t="s">
        <v>22</v>
      </c>
      <c r="G12" s="38"/>
      <c r="H12" s="38"/>
      <c r="I12" s="109" t="s">
        <v>23</v>
      </c>
      <c r="J12" s="112" t="str">
        <f>'Rekapitulace stavby'!AN8</f>
        <v>7. 2. 2025</v>
      </c>
      <c r="K12" s="38"/>
      <c r="L12" s="11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0.9" customHeight="1">
      <c r="A13" s="38"/>
      <c r="B13" s="43"/>
      <c r="C13" s="38"/>
      <c r="D13" s="38"/>
      <c r="E13" s="38"/>
      <c r="F13" s="38"/>
      <c r="G13" s="38"/>
      <c r="H13" s="38"/>
      <c r="I13" s="38"/>
      <c r="J13" s="38"/>
      <c r="K13" s="38"/>
      <c r="L13" s="11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09" t="s">
        <v>25</v>
      </c>
      <c r="E14" s="38"/>
      <c r="F14" s="38"/>
      <c r="G14" s="38"/>
      <c r="H14" s="38"/>
      <c r="I14" s="109" t="s">
        <v>26</v>
      </c>
      <c r="J14" s="111" t="s">
        <v>19</v>
      </c>
      <c r="K14" s="38"/>
      <c r="L14" s="11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8" customHeight="1">
      <c r="A15" s="38"/>
      <c r="B15" s="43"/>
      <c r="C15" s="38"/>
      <c r="D15" s="38"/>
      <c r="E15" s="111" t="s">
        <v>27</v>
      </c>
      <c r="F15" s="38"/>
      <c r="G15" s="38"/>
      <c r="H15" s="38"/>
      <c r="I15" s="109" t="s">
        <v>28</v>
      </c>
      <c r="J15" s="111" t="s">
        <v>19</v>
      </c>
      <c r="K15" s="38"/>
      <c r="L15" s="11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6.95" customHeight="1">
      <c r="A16" s="38"/>
      <c r="B16" s="43"/>
      <c r="C16" s="38"/>
      <c r="D16" s="38"/>
      <c r="E16" s="38"/>
      <c r="F16" s="38"/>
      <c r="G16" s="38"/>
      <c r="H16" s="38"/>
      <c r="I16" s="38"/>
      <c r="J16" s="38"/>
      <c r="K16" s="38"/>
      <c r="L16" s="11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2" customHeight="1">
      <c r="A17" s="38"/>
      <c r="B17" s="43"/>
      <c r="C17" s="38"/>
      <c r="D17" s="109" t="s">
        <v>29</v>
      </c>
      <c r="E17" s="38"/>
      <c r="F17" s="38"/>
      <c r="G17" s="38"/>
      <c r="H17" s="38"/>
      <c r="I17" s="109" t="s">
        <v>26</v>
      </c>
      <c r="J17" s="34" t="str">
        <f>'Rekapitulace stavby'!AN13</f>
        <v>Vyplň údaj</v>
      </c>
      <c r="K17" s="38"/>
      <c r="L17" s="11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18" customHeight="1">
      <c r="A18" s="38"/>
      <c r="B18" s="43"/>
      <c r="C18" s="38"/>
      <c r="D18" s="38"/>
      <c r="E18" s="401" t="str">
        <f>'Rekapitulace stavby'!E14</f>
        <v>Vyplň údaj</v>
      </c>
      <c r="F18" s="402"/>
      <c r="G18" s="402"/>
      <c r="H18" s="402"/>
      <c r="I18" s="109" t="s">
        <v>28</v>
      </c>
      <c r="J18" s="34" t="str">
        <f>'Rekapitulace stavby'!AN14</f>
        <v>Vyplň údaj</v>
      </c>
      <c r="K18" s="38"/>
      <c r="L18" s="11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6.95" customHeight="1">
      <c r="A19" s="38"/>
      <c r="B19" s="43"/>
      <c r="C19" s="38"/>
      <c r="D19" s="38"/>
      <c r="E19" s="38"/>
      <c r="F19" s="38"/>
      <c r="G19" s="38"/>
      <c r="H19" s="38"/>
      <c r="I19" s="38"/>
      <c r="J19" s="38"/>
      <c r="K19" s="38"/>
      <c r="L19" s="11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2" customHeight="1">
      <c r="A20" s="38"/>
      <c r="B20" s="43"/>
      <c r="C20" s="38"/>
      <c r="D20" s="109" t="s">
        <v>31</v>
      </c>
      <c r="E20" s="38"/>
      <c r="F20" s="38"/>
      <c r="G20" s="38"/>
      <c r="H20" s="38"/>
      <c r="I20" s="109" t="s">
        <v>26</v>
      </c>
      <c r="J20" s="111" t="s">
        <v>19</v>
      </c>
      <c r="K20" s="38"/>
      <c r="L20" s="11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18" customHeight="1">
      <c r="A21" s="38"/>
      <c r="B21" s="43"/>
      <c r="C21" s="38"/>
      <c r="D21" s="38"/>
      <c r="E21" s="111" t="s">
        <v>32</v>
      </c>
      <c r="F21" s="38"/>
      <c r="G21" s="38"/>
      <c r="H21" s="38"/>
      <c r="I21" s="109" t="s">
        <v>28</v>
      </c>
      <c r="J21" s="111" t="s">
        <v>19</v>
      </c>
      <c r="K21" s="38"/>
      <c r="L21" s="11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6.95" customHeight="1">
      <c r="A22" s="38"/>
      <c r="B22" s="43"/>
      <c r="C22" s="38"/>
      <c r="D22" s="38"/>
      <c r="E22" s="38"/>
      <c r="F22" s="38"/>
      <c r="G22" s="38"/>
      <c r="H22" s="38"/>
      <c r="I22" s="38"/>
      <c r="J22" s="38"/>
      <c r="K22" s="38"/>
      <c r="L22" s="11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2" customHeight="1">
      <c r="A23" s="38"/>
      <c r="B23" s="43"/>
      <c r="C23" s="38"/>
      <c r="D23" s="109" t="s">
        <v>34</v>
      </c>
      <c r="E23" s="38"/>
      <c r="F23" s="38"/>
      <c r="G23" s="38"/>
      <c r="H23" s="38"/>
      <c r="I23" s="109" t="s">
        <v>26</v>
      </c>
      <c r="J23" s="111" t="s">
        <v>19</v>
      </c>
      <c r="K23" s="38"/>
      <c r="L23" s="11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18" customHeight="1">
      <c r="A24" s="38"/>
      <c r="B24" s="43"/>
      <c r="C24" s="38"/>
      <c r="D24" s="38"/>
      <c r="E24" s="111" t="s">
        <v>35</v>
      </c>
      <c r="F24" s="38"/>
      <c r="G24" s="38"/>
      <c r="H24" s="38"/>
      <c r="I24" s="109" t="s">
        <v>28</v>
      </c>
      <c r="J24" s="111" t="s">
        <v>19</v>
      </c>
      <c r="K24" s="38"/>
      <c r="L24" s="11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6.95" customHeight="1">
      <c r="A25" s="38"/>
      <c r="B25" s="43"/>
      <c r="C25" s="38"/>
      <c r="D25" s="38"/>
      <c r="E25" s="38"/>
      <c r="F25" s="38"/>
      <c r="G25" s="38"/>
      <c r="H25" s="38"/>
      <c r="I25" s="38"/>
      <c r="J25" s="38"/>
      <c r="K25" s="38"/>
      <c r="L25" s="11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2" customHeight="1">
      <c r="A26" s="38"/>
      <c r="B26" s="43"/>
      <c r="C26" s="38"/>
      <c r="D26" s="109" t="s">
        <v>36</v>
      </c>
      <c r="E26" s="38"/>
      <c r="F26" s="38"/>
      <c r="G26" s="38"/>
      <c r="H26" s="38"/>
      <c r="I26" s="38"/>
      <c r="J26" s="38"/>
      <c r="K26" s="38"/>
      <c r="L26" s="11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8" customFormat="1" ht="16.5" customHeight="1">
      <c r="A27" s="113"/>
      <c r="B27" s="114"/>
      <c r="C27" s="113"/>
      <c r="D27" s="113"/>
      <c r="E27" s="403" t="s">
        <v>19</v>
      </c>
      <c r="F27" s="403"/>
      <c r="G27" s="403"/>
      <c r="H27" s="403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8"/>
      <c r="B28" s="43"/>
      <c r="C28" s="38"/>
      <c r="D28" s="38"/>
      <c r="E28" s="38"/>
      <c r="F28" s="38"/>
      <c r="G28" s="38"/>
      <c r="H28" s="38"/>
      <c r="I28" s="38"/>
      <c r="J28" s="38"/>
      <c r="K28" s="38"/>
      <c r="L28" s="11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2" customFormat="1" ht="6.95" customHeight="1">
      <c r="A29" s="38"/>
      <c r="B29" s="43"/>
      <c r="C29" s="38"/>
      <c r="D29" s="116"/>
      <c r="E29" s="116"/>
      <c r="F29" s="116"/>
      <c r="G29" s="116"/>
      <c r="H29" s="116"/>
      <c r="I29" s="116"/>
      <c r="J29" s="116"/>
      <c r="K29" s="116"/>
      <c r="L29" s="11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pans="1:31" s="2" customFormat="1" ht="25.35" customHeight="1">
      <c r="A30" s="38"/>
      <c r="B30" s="43"/>
      <c r="C30" s="38"/>
      <c r="D30" s="117" t="s">
        <v>38</v>
      </c>
      <c r="E30" s="38"/>
      <c r="F30" s="38"/>
      <c r="G30" s="38"/>
      <c r="H30" s="38"/>
      <c r="I30" s="38"/>
      <c r="J30" s="118">
        <f>ROUND(J81, 2)</f>
        <v>0</v>
      </c>
      <c r="K30" s="38"/>
      <c r="L30" s="11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5" customHeight="1">
      <c r="A31" s="38"/>
      <c r="B31" s="43"/>
      <c r="C31" s="38"/>
      <c r="D31" s="116"/>
      <c r="E31" s="116"/>
      <c r="F31" s="116"/>
      <c r="G31" s="116"/>
      <c r="H31" s="116"/>
      <c r="I31" s="116"/>
      <c r="J31" s="116"/>
      <c r="K31" s="116"/>
      <c r="L31" s="11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14.45" customHeight="1">
      <c r="A32" s="38"/>
      <c r="B32" s="43"/>
      <c r="C32" s="38"/>
      <c r="D32" s="38"/>
      <c r="E32" s="38"/>
      <c r="F32" s="119" t="s">
        <v>40</v>
      </c>
      <c r="G32" s="38"/>
      <c r="H32" s="38"/>
      <c r="I32" s="119" t="s">
        <v>39</v>
      </c>
      <c r="J32" s="119" t="s">
        <v>41</v>
      </c>
      <c r="K32" s="38"/>
      <c r="L32" s="11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14.45" customHeight="1">
      <c r="A33" s="38"/>
      <c r="B33" s="43"/>
      <c r="C33" s="38"/>
      <c r="D33" s="120" t="s">
        <v>42</v>
      </c>
      <c r="E33" s="109" t="s">
        <v>43</v>
      </c>
      <c r="F33" s="121">
        <f>ROUND((SUM(BE81:BE91)),  2)</f>
        <v>0</v>
      </c>
      <c r="G33" s="38"/>
      <c r="H33" s="38"/>
      <c r="I33" s="122">
        <v>0.21</v>
      </c>
      <c r="J33" s="121">
        <f>ROUND(((SUM(BE81:BE91))*I33),  2)</f>
        <v>0</v>
      </c>
      <c r="K33" s="38"/>
      <c r="L33" s="11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5" customHeight="1">
      <c r="A34" s="38"/>
      <c r="B34" s="43"/>
      <c r="C34" s="38"/>
      <c r="D34" s="38"/>
      <c r="E34" s="109" t="s">
        <v>44</v>
      </c>
      <c r="F34" s="121">
        <f>ROUND((SUM(BF81:BF91)),  2)</f>
        <v>0</v>
      </c>
      <c r="G34" s="38"/>
      <c r="H34" s="38"/>
      <c r="I34" s="122">
        <v>0.15</v>
      </c>
      <c r="J34" s="121">
        <f>ROUND(((SUM(BF81:BF91))*I34),  2)</f>
        <v>0</v>
      </c>
      <c r="K34" s="38"/>
      <c r="L34" s="11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5" hidden="1" customHeight="1">
      <c r="A35" s="38"/>
      <c r="B35" s="43"/>
      <c r="C35" s="38"/>
      <c r="D35" s="38"/>
      <c r="E35" s="109" t="s">
        <v>45</v>
      </c>
      <c r="F35" s="121">
        <f>ROUND((SUM(BG81:BG91)),  2)</f>
        <v>0</v>
      </c>
      <c r="G35" s="38"/>
      <c r="H35" s="38"/>
      <c r="I35" s="122">
        <v>0.21</v>
      </c>
      <c r="J35" s="121">
        <f>0</f>
        <v>0</v>
      </c>
      <c r="K35" s="38"/>
      <c r="L35" s="11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5" hidden="1" customHeight="1">
      <c r="A36" s="38"/>
      <c r="B36" s="43"/>
      <c r="C36" s="38"/>
      <c r="D36" s="38"/>
      <c r="E36" s="109" t="s">
        <v>46</v>
      </c>
      <c r="F36" s="121">
        <f>ROUND((SUM(BH81:BH91)),  2)</f>
        <v>0</v>
      </c>
      <c r="G36" s="38"/>
      <c r="H36" s="38"/>
      <c r="I36" s="122">
        <v>0.15</v>
      </c>
      <c r="J36" s="121">
        <f>0</f>
        <v>0</v>
      </c>
      <c r="K36" s="38"/>
      <c r="L36" s="11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5" hidden="1" customHeight="1">
      <c r="A37" s="38"/>
      <c r="B37" s="43"/>
      <c r="C37" s="38"/>
      <c r="D37" s="38"/>
      <c r="E37" s="109" t="s">
        <v>47</v>
      </c>
      <c r="F37" s="121">
        <f>ROUND((SUM(BI81:BI91)),  2)</f>
        <v>0</v>
      </c>
      <c r="G37" s="38"/>
      <c r="H37" s="38"/>
      <c r="I37" s="122">
        <v>0</v>
      </c>
      <c r="J37" s="121">
        <f>0</f>
        <v>0</v>
      </c>
      <c r="K37" s="38"/>
      <c r="L37" s="11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6.95" customHeight="1">
      <c r="A38" s="38"/>
      <c r="B38" s="43"/>
      <c r="C38" s="38"/>
      <c r="D38" s="38"/>
      <c r="E38" s="38"/>
      <c r="F38" s="38"/>
      <c r="G38" s="38"/>
      <c r="H38" s="38"/>
      <c r="I38" s="38"/>
      <c r="J38" s="38"/>
      <c r="K38" s="38"/>
      <c r="L38" s="11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25.35" customHeight="1">
      <c r="A39" s="38"/>
      <c r="B39" s="43"/>
      <c r="C39" s="123"/>
      <c r="D39" s="124" t="s">
        <v>48</v>
      </c>
      <c r="E39" s="125"/>
      <c r="F39" s="125"/>
      <c r="G39" s="126" t="s">
        <v>49</v>
      </c>
      <c r="H39" s="127" t="s">
        <v>50</v>
      </c>
      <c r="I39" s="125"/>
      <c r="J39" s="128">
        <f>SUM(J30:J37)</f>
        <v>0</v>
      </c>
      <c r="K39" s="129"/>
      <c r="L39" s="11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14.45" customHeight="1">
      <c r="A40" s="38"/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1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pans="1:31" s="2" customFormat="1" ht="6.95" customHeight="1">
      <c r="A44" s="38"/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10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1" s="2" customFormat="1" ht="24.95" customHeight="1">
      <c r="A45" s="38"/>
      <c r="B45" s="39"/>
      <c r="C45" s="27" t="s">
        <v>95</v>
      </c>
      <c r="D45" s="40"/>
      <c r="E45" s="40"/>
      <c r="F45" s="40"/>
      <c r="G45" s="40"/>
      <c r="H45" s="40"/>
      <c r="I45" s="40"/>
      <c r="J45" s="40"/>
      <c r="K45" s="40"/>
      <c r="L45" s="110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pans="1:31" s="2" customFormat="1" ht="6.95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10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12" customHeight="1">
      <c r="A47" s="38"/>
      <c r="B47" s="39"/>
      <c r="C47" s="33" t="s">
        <v>16</v>
      </c>
      <c r="D47" s="40"/>
      <c r="E47" s="40"/>
      <c r="F47" s="40"/>
      <c r="G47" s="40"/>
      <c r="H47" s="40"/>
      <c r="I47" s="40"/>
      <c r="J47" s="40"/>
      <c r="K47" s="40"/>
      <c r="L47" s="110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16.5" customHeight="1">
      <c r="A48" s="38"/>
      <c r="B48" s="39"/>
      <c r="C48" s="40"/>
      <c r="D48" s="40"/>
      <c r="E48" s="404" t="str">
        <f>E7</f>
        <v>ICSS, DPS Lesnov, Pod Rozhlednou 1, Jihlava - oprava ploché střechy ubytovacího pavilonu A</v>
      </c>
      <c r="F48" s="405"/>
      <c r="G48" s="405"/>
      <c r="H48" s="405"/>
      <c r="I48" s="40"/>
      <c r="J48" s="40"/>
      <c r="K48" s="40"/>
      <c r="L48" s="110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93</v>
      </c>
      <c r="D49" s="40"/>
      <c r="E49" s="40"/>
      <c r="F49" s="40"/>
      <c r="G49" s="40"/>
      <c r="H49" s="40"/>
      <c r="I49" s="40"/>
      <c r="J49" s="40"/>
      <c r="K49" s="40"/>
      <c r="L49" s="110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16.5" customHeight="1">
      <c r="A50" s="38"/>
      <c r="B50" s="39"/>
      <c r="C50" s="40"/>
      <c r="D50" s="40"/>
      <c r="E50" s="357" t="str">
        <f>E9</f>
        <v>03 - Záchytný systém</v>
      </c>
      <c r="F50" s="406"/>
      <c r="G50" s="406"/>
      <c r="H50" s="406"/>
      <c r="I50" s="40"/>
      <c r="J50" s="40"/>
      <c r="K50" s="40"/>
      <c r="L50" s="110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2" customFormat="1" ht="6.95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10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pans="1:47" s="2" customFormat="1" ht="12" customHeight="1">
      <c r="A52" s="38"/>
      <c r="B52" s="39"/>
      <c r="C52" s="33" t="s">
        <v>21</v>
      </c>
      <c r="D52" s="40"/>
      <c r="E52" s="40"/>
      <c r="F52" s="31" t="str">
        <f>F12</f>
        <v>Jihlava</v>
      </c>
      <c r="G52" s="40"/>
      <c r="H52" s="40"/>
      <c r="I52" s="33" t="s">
        <v>23</v>
      </c>
      <c r="J52" s="63" t="str">
        <f>IF(J12="","",J12)</f>
        <v>7. 2. 2025</v>
      </c>
      <c r="K52" s="40"/>
      <c r="L52" s="110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6.95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10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40.15" customHeight="1">
      <c r="A54" s="38"/>
      <c r="B54" s="39"/>
      <c r="C54" s="33" t="s">
        <v>25</v>
      </c>
      <c r="D54" s="40"/>
      <c r="E54" s="40"/>
      <c r="F54" s="31" t="str">
        <f>E15</f>
        <v>Statutární město Jihlava</v>
      </c>
      <c r="G54" s="40"/>
      <c r="H54" s="40"/>
      <c r="I54" s="33" t="s">
        <v>31</v>
      </c>
      <c r="J54" s="36" t="str">
        <f>E21</f>
        <v>SPA spol.s r.o. Jihlava, Havlíčkova 46, Jihlava</v>
      </c>
      <c r="K54" s="40"/>
      <c r="L54" s="110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15.2" customHeight="1">
      <c r="A55" s="38"/>
      <c r="B55" s="39"/>
      <c r="C55" s="33" t="s">
        <v>29</v>
      </c>
      <c r="D55" s="40"/>
      <c r="E55" s="40"/>
      <c r="F55" s="31" t="str">
        <f>IF(E18="","",E18)</f>
        <v>Vyplň údaj</v>
      </c>
      <c r="G55" s="40"/>
      <c r="H55" s="40"/>
      <c r="I55" s="33" t="s">
        <v>34</v>
      </c>
      <c r="J55" s="36" t="str">
        <f>E24</f>
        <v>Fr.Neuwirth</v>
      </c>
      <c r="K55" s="40"/>
      <c r="L55" s="110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0.35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10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29.25" customHeight="1">
      <c r="A57" s="38"/>
      <c r="B57" s="39"/>
      <c r="C57" s="134" t="s">
        <v>96</v>
      </c>
      <c r="D57" s="135"/>
      <c r="E57" s="135"/>
      <c r="F57" s="135"/>
      <c r="G57" s="135"/>
      <c r="H57" s="135"/>
      <c r="I57" s="135"/>
      <c r="J57" s="136" t="s">
        <v>97</v>
      </c>
      <c r="K57" s="135"/>
      <c r="L57" s="110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10.35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10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22.9" customHeight="1">
      <c r="A59" s="38"/>
      <c r="B59" s="39"/>
      <c r="C59" s="137" t="s">
        <v>70</v>
      </c>
      <c r="D59" s="40"/>
      <c r="E59" s="40"/>
      <c r="F59" s="40"/>
      <c r="G59" s="40"/>
      <c r="H59" s="40"/>
      <c r="I59" s="40"/>
      <c r="J59" s="81">
        <f>J81</f>
        <v>0</v>
      </c>
      <c r="K59" s="40"/>
      <c r="L59" s="110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21" t="s">
        <v>98</v>
      </c>
    </row>
    <row r="60" spans="1:47" s="9" customFormat="1" ht="24.95" customHeight="1">
      <c r="B60" s="138"/>
      <c r="C60" s="139"/>
      <c r="D60" s="140" t="s">
        <v>108</v>
      </c>
      <c r="E60" s="141"/>
      <c r="F60" s="141"/>
      <c r="G60" s="141"/>
      <c r="H60" s="141"/>
      <c r="I60" s="141"/>
      <c r="J60" s="142">
        <f>J82</f>
        <v>0</v>
      </c>
      <c r="K60" s="139"/>
      <c r="L60" s="143"/>
    </row>
    <row r="61" spans="1:47" s="10" customFormat="1" ht="19.899999999999999" customHeight="1">
      <c r="B61" s="144"/>
      <c r="C61" s="145"/>
      <c r="D61" s="146" t="s">
        <v>115</v>
      </c>
      <c r="E61" s="147"/>
      <c r="F61" s="147"/>
      <c r="G61" s="147"/>
      <c r="H61" s="147"/>
      <c r="I61" s="147"/>
      <c r="J61" s="148">
        <f>J83</f>
        <v>0</v>
      </c>
      <c r="K61" s="145"/>
      <c r="L61" s="149"/>
    </row>
    <row r="62" spans="1:47" s="2" customFormat="1" ht="21.7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0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6.95" customHeight="1">
      <c r="A63" s="38"/>
      <c r="B63" s="51"/>
      <c r="C63" s="52"/>
      <c r="D63" s="52"/>
      <c r="E63" s="52"/>
      <c r="F63" s="52"/>
      <c r="G63" s="52"/>
      <c r="H63" s="52"/>
      <c r="I63" s="52"/>
      <c r="J63" s="52"/>
      <c r="K63" s="52"/>
      <c r="L63" s="110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7" spans="1:31" s="2" customFormat="1" ht="6.95" customHeight="1">
      <c r="A67" s="38"/>
      <c r="B67" s="53"/>
      <c r="C67" s="54"/>
      <c r="D67" s="54"/>
      <c r="E67" s="54"/>
      <c r="F67" s="54"/>
      <c r="G67" s="54"/>
      <c r="H67" s="54"/>
      <c r="I67" s="54"/>
      <c r="J67" s="54"/>
      <c r="K67" s="54"/>
      <c r="L67" s="110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pans="1:31" s="2" customFormat="1" ht="24.95" customHeight="1">
      <c r="A68" s="38"/>
      <c r="B68" s="39"/>
      <c r="C68" s="27" t="s">
        <v>117</v>
      </c>
      <c r="D68" s="40"/>
      <c r="E68" s="40"/>
      <c r="F68" s="40"/>
      <c r="G68" s="40"/>
      <c r="H68" s="40"/>
      <c r="I68" s="40"/>
      <c r="J68" s="40"/>
      <c r="K68" s="40"/>
      <c r="L68" s="110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pans="1:31" s="2" customFormat="1" ht="6.95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10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pans="1:31" s="2" customFormat="1" ht="12" customHeight="1">
      <c r="A70" s="38"/>
      <c r="B70" s="39"/>
      <c r="C70" s="33" t="s">
        <v>16</v>
      </c>
      <c r="D70" s="40"/>
      <c r="E70" s="40"/>
      <c r="F70" s="40"/>
      <c r="G70" s="40"/>
      <c r="H70" s="40"/>
      <c r="I70" s="40"/>
      <c r="J70" s="40"/>
      <c r="K70" s="40"/>
      <c r="L70" s="110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pans="1:31" s="2" customFormat="1" ht="16.5" customHeight="1">
      <c r="A71" s="38"/>
      <c r="B71" s="39"/>
      <c r="C71" s="40"/>
      <c r="D71" s="40"/>
      <c r="E71" s="404" t="str">
        <f>E7</f>
        <v>ICSS, DPS Lesnov, Pod Rozhlednou 1, Jihlava - oprava ploché střechy ubytovacího pavilonu A</v>
      </c>
      <c r="F71" s="405"/>
      <c r="G71" s="405"/>
      <c r="H71" s="405"/>
      <c r="I71" s="40"/>
      <c r="J71" s="40"/>
      <c r="K71" s="40"/>
      <c r="L71" s="110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pans="1:31" s="2" customFormat="1" ht="12" customHeight="1">
      <c r="A72" s="38"/>
      <c r="B72" s="39"/>
      <c r="C72" s="33" t="s">
        <v>93</v>
      </c>
      <c r="D72" s="40"/>
      <c r="E72" s="40"/>
      <c r="F72" s="40"/>
      <c r="G72" s="40"/>
      <c r="H72" s="40"/>
      <c r="I72" s="40"/>
      <c r="J72" s="40"/>
      <c r="K72" s="40"/>
      <c r="L72" s="110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31" s="2" customFormat="1" ht="16.5" customHeight="1">
      <c r="A73" s="38"/>
      <c r="B73" s="39"/>
      <c r="C73" s="40"/>
      <c r="D73" s="40"/>
      <c r="E73" s="357" t="str">
        <f>E9</f>
        <v>03 - Záchytný systém</v>
      </c>
      <c r="F73" s="406"/>
      <c r="G73" s="406"/>
      <c r="H73" s="406"/>
      <c r="I73" s="40"/>
      <c r="J73" s="40"/>
      <c r="K73" s="40"/>
      <c r="L73" s="110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6.95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10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31" s="2" customFormat="1" ht="12" customHeight="1">
      <c r="A75" s="38"/>
      <c r="B75" s="39"/>
      <c r="C75" s="33" t="s">
        <v>21</v>
      </c>
      <c r="D75" s="40"/>
      <c r="E75" s="40"/>
      <c r="F75" s="31" t="str">
        <f>F12</f>
        <v>Jihlava</v>
      </c>
      <c r="G75" s="40"/>
      <c r="H75" s="40"/>
      <c r="I75" s="33" t="s">
        <v>23</v>
      </c>
      <c r="J75" s="63" t="str">
        <f>IF(J12="","",J12)</f>
        <v>7. 2. 2025</v>
      </c>
      <c r="K75" s="40"/>
      <c r="L75" s="110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31" s="2" customFormat="1" ht="6.95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1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31" s="2" customFormat="1" ht="40.15" customHeight="1">
      <c r="A77" s="38"/>
      <c r="B77" s="39"/>
      <c r="C77" s="33" t="s">
        <v>25</v>
      </c>
      <c r="D77" s="40"/>
      <c r="E77" s="40"/>
      <c r="F77" s="31" t="str">
        <f>E15</f>
        <v>Statutární město Jihlava</v>
      </c>
      <c r="G77" s="40"/>
      <c r="H77" s="40"/>
      <c r="I77" s="33" t="s">
        <v>31</v>
      </c>
      <c r="J77" s="36" t="str">
        <f>E21</f>
        <v>SPA spol.s r.o. Jihlava, Havlíčkova 46, Jihlava</v>
      </c>
      <c r="K77" s="40"/>
      <c r="L77" s="11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31" s="2" customFormat="1" ht="15.2" customHeight="1">
      <c r="A78" s="38"/>
      <c r="B78" s="39"/>
      <c r="C78" s="33" t="s">
        <v>29</v>
      </c>
      <c r="D78" s="40"/>
      <c r="E78" s="40"/>
      <c r="F78" s="31" t="str">
        <f>IF(E18="","",E18)</f>
        <v>Vyplň údaj</v>
      </c>
      <c r="G78" s="40"/>
      <c r="H78" s="40"/>
      <c r="I78" s="33" t="s">
        <v>34</v>
      </c>
      <c r="J78" s="36" t="str">
        <f>E24</f>
        <v>Fr.Neuwirth</v>
      </c>
      <c r="K78" s="40"/>
      <c r="L78" s="110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10.35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10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11" customFormat="1" ht="29.25" customHeight="1">
      <c r="A80" s="150"/>
      <c r="B80" s="151"/>
      <c r="C80" s="152" t="s">
        <v>118</v>
      </c>
      <c r="D80" s="153" t="s">
        <v>57</v>
      </c>
      <c r="E80" s="153" t="s">
        <v>53</v>
      </c>
      <c r="F80" s="153" t="s">
        <v>54</v>
      </c>
      <c r="G80" s="153" t="s">
        <v>119</v>
      </c>
      <c r="H80" s="153" t="s">
        <v>120</v>
      </c>
      <c r="I80" s="153" t="s">
        <v>121</v>
      </c>
      <c r="J80" s="153" t="s">
        <v>97</v>
      </c>
      <c r="K80" s="154" t="s">
        <v>122</v>
      </c>
      <c r="L80" s="155"/>
      <c r="M80" s="72" t="s">
        <v>19</v>
      </c>
      <c r="N80" s="73" t="s">
        <v>42</v>
      </c>
      <c r="O80" s="73" t="s">
        <v>123</v>
      </c>
      <c r="P80" s="73" t="s">
        <v>124</v>
      </c>
      <c r="Q80" s="73" t="s">
        <v>125</v>
      </c>
      <c r="R80" s="73" t="s">
        <v>126</v>
      </c>
      <c r="S80" s="73" t="s">
        <v>127</v>
      </c>
      <c r="T80" s="74" t="s">
        <v>128</v>
      </c>
      <c r="U80" s="150"/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</row>
    <row r="81" spans="1:65" s="2" customFormat="1" ht="22.9" customHeight="1">
      <c r="A81" s="38"/>
      <c r="B81" s="39"/>
      <c r="C81" s="79" t="s">
        <v>129</v>
      </c>
      <c r="D81" s="40"/>
      <c r="E81" s="40"/>
      <c r="F81" s="40"/>
      <c r="G81" s="40"/>
      <c r="H81" s="40"/>
      <c r="I81" s="40"/>
      <c r="J81" s="156">
        <f>BK81</f>
        <v>0</v>
      </c>
      <c r="K81" s="40"/>
      <c r="L81" s="43"/>
      <c r="M81" s="75"/>
      <c r="N81" s="157"/>
      <c r="O81" s="76"/>
      <c r="P81" s="158">
        <f>P82</f>
        <v>0</v>
      </c>
      <c r="Q81" s="76"/>
      <c r="R81" s="158">
        <f>R82</f>
        <v>3.4599999999999999E-2</v>
      </c>
      <c r="S81" s="76"/>
      <c r="T81" s="159">
        <f>T82</f>
        <v>0</v>
      </c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T81" s="21" t="s">
        <v>71</v>
      </c>
      <c r="AU81" s="21" t="s">
        <v>98</v>
      </c>
      <c r="BK81" s="160">
        <f>BK82</f>
        <v>0</v>
      </c>
    </row>
    <row r="82" spans="1:65" s="12" customFormat="1" ht="25.9" customHeight="1">
      <c r="B82" s="161"/>
      <c r="C82" s="162"/>
      <c r="D82" s="163" t="s">
        <v>71</v>
      </c>
      <c r="E82" s="164" t="s">
        <v>402</v>
      </c>
      <c r="F82" s="164" t="s">
        <v>403</v>
      </c>
      <c r="G82" s="162"/>
      <c r="H82" s="162"/>
      <c r="I82" s="165"/>
      <c r="J82" s="166">
        <f>BK82</f>
        <v>0</v>
      </c>
      <c r="K82" s="162"/>
      <c r="L82" s="167"/>
      <c r="M82" s="168"/>
      <c r="N82" s="169"/>
      <c r="O82" s="169"/>
      <c r="P82" s="170">
        <f>P83</f>
        <v>0</v>
      </c>
      <c r="Q82" s="169"/>
      <c r="R82" s="170">
        <f>R83</f>
        <v>3.4599999999999999E-2</v>
      </c>
      <c r="S82" s="169"/>
      <c r="T82" s="171">
        <f>T83</f>
        <v>0</v>
      </c>
      <c r="AR82" s="172" t="s">
        <v>82</v>
      </c>
      <c r="AT82" s="173" t="s">
        <v>71</v>
      </c>
      <c r="AU82" s="173" t="s">
        <v>72</v>
      </c>
      <c r="AY82" s="172" t="s">
        <v>132</v>
      </c>
      <c r="BK82" s="174">
        <f>BK83</f>
        <v>0</v>
      </c>
    </row>
    <row r="83" spans="1:65" s="12" customFormat="1" ht="22.9" customHeight="1">
      <c r="B83" s="161"/>
      <c r="C83" s="162"/>
      <c r="D83" s="163" t="s">
        <v>71</v>
      </c>
      <c r="E83" s="175" t="s">
        <v>770</v>
      </c>
      <c r="F83" s="175" t="s">
        <v>771</v>
      </c>
      <c r="G83" s="162"/>
      <c r="H83" s="162"/>
      <c r="I83" s="165"/>
      <c r="J83" s="176">
        <f>BK83</f>
        <v>0</v>
      </c>
      <c r="K83" s="162"/>
      <c r="L83" s="167"/>
      <c r="M83" s="168"/>
      <c r="N83" s="169"/>
      <c r="O83" s="169"/>
      <c r="P83" s="170">
        <f>SUM(P84:P91)</f>
        <v>0</v>
      </c>
      <c r="Q83" s="169"/>
      <c r="R83" s="170">
        <f>SUM(R84:R91)</f>
        <v>3.4599999999999999E-2</v>
      </c>
      <c r="S83" s="169"/>
      <c r="T83" s="171">
        <f>SUM(T84:T91)</f>
        <v>0</v>
      </c>
      <c r="AR83" s="172" t="s">
        <v>82</v>
      </c>
      <c r="AT83" s="173" t="s">
        <v>71</v>
      </c>
      <c r="AU83" s="173" t="s">
        <v>80</v>
      </c>
      <c r="AY83" s="172" t="s">
        <v>132</v>
      </c>
      <c r="BK83" s="174">
        <f>SUM(BK84:BK91)</f>
        <v>0</v>
      </c>
    </row>
    <row r="84" spans="1:65" s="2" customFormat="1" ht="24.2" customHeight="1">
      <c r="A84" s="38"/>
      <c r="B84" s="39"/>
      <c r="C84" s="177" t="s">
        <v>80</v>
      </c>
      <c r="D84" s="177" t="s">
        <v>137</v>
      </c>
      <c r="E84" s="178" t="s">
        <v>1065</v>
      </c>
      <c r="F84" s="179" t="s">
        <v>1066</v>
      </c>
      <c r="G84" s="180" t="s">
        <v>194</v>
      </c>
      <c r="H84" s="181">
        <v>10</v>
      </c>
      <c r="I84" s="182"/>
      <c r="J84" s="183">
        <f>ROUND(I84*H84,2)</f>
        <v>0</v>
      </c>
      <c r="K84" s="179" t="s">
        <v>141</v>
      </c>
      <c r="L84" s="43"/>
      <c r="M84" s="184" t="s">
        <v>19</v>
      </c>
      <c r="N84" s="185" t="s">
        <v>43</v>
      </c>
      <c r="O84" s="68"/>
      <c r="P84" s="186">
        <f>O84*H84</f>
        <v>0</v>
      </c>
      <c r="Q84" s="186">
        <v>1.7000000000000001E-4</v>
      </c>
      <c r="R84" s="186">
        <f>Q84*H84</f>
        <v>1.7000000000000001E-3</v>
      </c>
      <c r="S84" s="186">
        <v>0</v>
      </c>
      <c r="T84" s="187">
        <f>S84*H84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188" t="s">
        <v>239</v>
      </c>
      <c r="AT84" s="188" t="s">
        <v>137</v>
      </c>
      <c r="AU84" s="188" t="s">
        <v>82</v>
      </c>
      <c r="AY84" s="21" t="s">
        <v>132</v>
      </c>
      <c r="BE84" s="189">
        <f>IF(N84="základní",J84,0)</f>
        <v>0</v>
      </c>
      <c r="BF84" s="189">
        <f>IF(N84="snížená",J84,0)</f>
        <v>0</v>
      </c>
      <c r="BG84" s="189">
        <f>IF(N84="zákl. přenesená",J84,0)</f>
        <v>0</v>
      </c>
      <c r="BH84" s="189">
        <f>IF(N84="sníž. přenesená",J84,0)</f>
        <v>0</v>
      </c>
      <c r="BI84" s="189">
        <f>IF(N84="nulová",J84,0)</f>
        <v>0</v>
      </c>
      <c r="BJ84" s="21" t="s">
        <v>80</v>
      </c>
      <c r="BK84" s="189">
        <f>ROUND(I84*H84,2)</f>
        <v>0</v>
      </c>
      <c r="BL84" s="21" t="s">
        <v>239</v>
      </c>
      <c r="BM84" s="188" t="s">
        <v>1067</v>
      </c>
    </row>
    <row r="85" spans="1:65" s="2" customFormat="1" ht="11.25">
      <c r="A85" s="38"/>
      <c r="B85" s="39"/>
      <c r="C85" s="40"/>
      <c r="D85" s="190" t="s">
        <v>145</v>
      </c>
      <c r="E85" s="40"/>
      <c r="F85" s="191" t="s">
        <v>1068</v>
      </c>
      <c r="G85" s="40"/>
      <c r="H85" s="40"/>
      <c r="I85" s="192"/>
      <c r="J85" s="40"/>
      <c r="K85" s="40"/>
      <c r="L85" s="43"/>
      <c r="M85" s="193"/>
      <c r="N85" s="194"/>
      <c r="O85" s="68"/>
      <c r="P85" s="68"/>
      <c r="Q85" s="68"/>
      <c r="R85" s="68"/>
      <c r="S85" s="68"/>
      <c r="T85" s="69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21" t="s">
        <v>145</v>
      </c>
      <c r="AU85" s="21" t="s">
        <v>82</v>
      </c>
    </row>
    <row r="86" spans="1:65" s="2" customFormat="1" ht="16.5" customHeight="1">
      <c r="A86" s="38"/>
      <c r="B86" s="39"/>
      <c r="C86" s="228" t="s">
        <v>82</v>
      </c>
      <c r="D86" s="228" t="s">
        <v>151</v>
      </c>
      <c r="E86" s="229" t="s">
        <v>1069</v>
      </c>
      <c r="F86" s="230" t="s">
        <v>1070</v>
      </c>
      <c r="G86" s="231" t="s">
        <v>194</v>
      </c>
      <c r="H86" s="232">
        <v>10</v>
      </c>
      <c r="I86" s="233"/>
      <c r="J86" s="234">
        <f t="shared" ref="J86:J91" si="0">ROUND(I86*H86,2)</f>
        <v>0</v>
      </c>
      <c r="K86" s="230" t="s">
        <v>141</v>
      </c>
      <c r="L86" s="235"/>
      <c r="M86" s="236" t="s">
        <v>19</v>
      </c>
      <c r="N86" s="237" t="s">
        <v>43</v>
      </c>
      <c r="O86" s="68"/>
      <c r="P86" s="186">
        <f t="shared" ref="P86:P91" si="1">O86*H86</f>
        <v>0</v>
      </c>
      <c r="Q86" s="186">
        <v>3.29E-3</v>
      </c>
      <c r="R86" s="186">
        <f t="shared" ref="R86:R91" si="2">Q86*H86</f>
        <v>3.2899999999999999E-2</v>
      </c>
      <c r="S86" s="186">
        <v>0</v>
      </c>
      <c r="T86" s="187">
        <f t="shared" ref="T86:T91" si="3">S86*H86</f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188" t="s">
        <v>350</v>
      </c>
      <c r="AT86" s="188" t="s">
        <v>151</v>
      </c>
      <c r="AU86" s="188" t="s">
        <v>82</v>
      </c>
      <c r="AY86" s="21" t="s">
        <v>132</v>
      </c>
      <c r="BE86" s="189">
        <f t="shared" ref="BE86:BE91" si="4">IF(N86="základní",J86,0)</f>
        <v>0</v>
      </c>
      <c r="BF86" s="189">
        <f t="shared" ref="BF86:BF91" si="5">IF(N86="snížená",J86,0)</f>
        <v>0</v>
      </c>
      <c r="BG86" s="189">
        <f t="shared" ref="BG86:BG91" si="6">IF(N86="zákl. přenesená",J86,0)</f>
        <v>0</v>
      </c>
      <c r="BH86" s="189">
        <f t="shared" ref="BH86:BH91" si="7">IF(N86="sníž. přenesená",J86,0)</f>
        <v>0</v>
      </c>
      <c r="BI86" s="189">
        <f t="shared" ref="BI86:BI91" si="8">IF(N86="nulová",J86,0)</f>
        <v>0</v>
      </c>
      <c r="BJ86" s="21" t="s">
        <v>80</v>
      </c>
      <c r="BK86" s="189">
        <f t="shared" ref="BK86:BK91" si="9">ROUND(I86*H86,2)</f>
        <v>0</v>
      </c>
      <c r="BL86" s="21" t="s">
        <v>239</v>
      </c>
      <c r="BM86" s="188" t="s">
        <v>1071</v>
      </c>
    </row>
    <row r="87" spans="1:65" s="2" customFormat="1" ht="16.5" customHeight="1">
      <c r="A87" s="38"/>
      <c r="B87" s="39"/>
      <c r="C87" s="228" t="s">
        <v>143</v>
      </c>
      <c r="D87" s="228" t="s">
        <v>151</v>
      </c>
      <c r="E87" s="229" t="s">
        <v>1072</v>
      </c>
      <c r="F87" s="230" t="s">
        <v>1073</v>
      </c>
      <c r="G87" s="231" t="s">
        <v>230</v>
      </c>
      <c r="H87" s="232">
        <v>3</v>
      </c>
      <c r="I87" s="233"/>
      <c r="J87" s="234">
        <f t="shared" si="0"/>
        <v>0</v>
      </c>
      <c r="K87" s="230" t="s">
        <v>1074</v>
      </c>
      <c r="L87" s="235"/>
      <c r="M87" s="236" t="s">
        <v>19</v>
      </c>
      <c r="N87" s="237" t="s">
        <v>43</v>
      </c>
      <c r="O87" s="68"/>
      <c r="P87" s="186">
        <f t="shared" si="1"/>
        <v>0</v>
      </c>
      <c r="Q87" s="186">
        <v>0</v>
      </c>
      <c r="R87" s="186">
        <f t="shared" si="2"/>
        <v>0</v>
      </c>
      <c r="S87" s="186">
        <v>0</v>
      </c>
      <c r="T87" s="187">
        <f t="shared" si="3"/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188" t="s">
        <v>350</v>
      </c>
      <c r="AT87" s="188" t="s">
        <v>151</v>
      </c>
      <c r="AU87" s="188" t="s">
        <v>82</v>
      </c>
      <c r="AY87" s="21" t="s">
        <v>132</v>
      </c>
      <c r="BE87" s="189">
        <f t="shared" si="4"/>
        <v>0</v>
      </c>
      <c r="BF87" s="189">
        <f t="shared" si="5"/>
        <v>0</v>
      </c>
      <c r="BG87" s="189">
        <f t="shared" si="6"/>
        <v>0</v>
      </c>
      <c r="BH87" s="189">
        <f t="shared" si="7"/>
        <v>0</v>
      </c>
      <c r="BI87" s="189">
        <f t="shared" si="8"/>
        <v>0</v>
      </c>
      <c r="BJ87" s="21" t="s">
        <v>80</v>
      </c>
      <c r="BK87" s="189">
        <f t="shared" si="9"/>
        <v>0</v>
      </c>
      <c r="BL87" s="21" t="s">
        <v>239</v>
      </c>
      <c r="BM87" s="188" t="s">
        <v>1075</v>
      </c>
    </row>
    <row r="88" spans="1:65" s="2" customFormat="1" ht="24.2" customHeight="1">
      <c r="A88" s="38"/>
      <c r="B88" s="39"/>
      <c r="C88" s="228" t="s">
        <v>142</v>
      </c>
      <c r="D88" s="228" t="s">
        <v>151</v>
      </c>
      <c r="E88" s="229" t="s">
        <v>1076</v>
      </c>
      <c r="F88" s="230" t="s">
        <v>1077</v>
      </c>
      <c r="G88" s="231" t="s">
        <v>194</v>
      </c>
      <c r="H88" s="232">
        <v>1</v>
      </c>
      <c r="I88" s="233"/>
      <c r="J88" s="234">
        <f t="shared" si="0"/>
        <v>0</v>
      </c>
      <c r="K88" s="230" t="s">
        <v>1074</v>
      </c>
      <c r="L88" s="235"/>
      <c r="M88" s="236" t="s">
        <v>19</v>
      </c>
      <c r="N88" s="237" t="s">
        <v>43</v>
      </c>
      <c r="O88" s="68"/>
      <c r="P88" s="186">
        <f t="shared" si="1"/>
        <v>0</v>
      </c>
      <c r="Q88" s="186">
        <v>0</v>
      </c>
      <c r="R88" s="186">
        <f t="shared" si="2"/>
        <v>0</v>
      </c>
      <c r="S88" s="186">
        <v>0</v>
      </c>
      <c r="T88" s="187">
        <f t="shared" si="3"/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188" t="s">
        <v>350</v>
      </c>
      <c r="AT88" s="188" t="s">
        <v>151</v>
      </c>
      <c r="AU88" s="188" t="s">
        <v>82</v>
      </c>
      <c r="AY88" s="21" t="s">
        <v>132</v>
      </c>
      <c r="BE88" s="189">
        <f t="shared" si="4"/>
        <v>0</v>
      </c>
      <c r="BF88" s="189">
        <f t="shared" si="5"/>
        <v>0</v>
      </c>
      <c r="BG88" s="189">
        <f t="shared" si="6"/>
        <v>0</v>
      </c>
      <c r="BH88" s="189">
        <f t="shared" si="7"/>
        <v>0</v>
      </c>
      <c r="BI88" s="189">
        <f t="shared" si="8"/>
        <v>0</v>
      </c>
      <c r="BJ88" s="21" t="s">
        <v>80</v>
      </c>
      <c r="BK88" s="189">
        <f t="shared" si="9"/>
        <v>0</v>
      </c>
      <c r="BL88" s="21" t="s">
        <v>239</v>
      </c>
      <c r="BM88" s="188" t="s">
        <v>1078</v>
      </c>
    </row>
    <row r="89" spans="1:65" s="2" customFormat="1" ht="37.9" customHeight="1">
      <c r="A89" s="38"/>
      <c r="B89" s="39"/>
      <c r="C89" s="228" t="s">
        <v>166</v>
      </c>
      <c r="D89" s="228" t="s">
        <v>151</v>
      </c>
      <c r="E89" s="229" t="s">
        <v>1079</v>
      </c>
      <c r="F89" s="230" t="s">
        <v>1080</v>
      </c>
      <c r="G89" s="231" t="s">
        <v>194</v>
      </c>
      <c r="H89" s="232">
        <v>1</v>
      </c>
      <c r="I89" s="233"/>
      <c r="J89" s="234">
        <f t="shared" si="0"/>
        <v>0</v>
      </c>
      <c r="K89" s="230" t="s">
        <v>1074</v>
      </c>
      <c r="L89" s="235"/>
      <c r="M89" s="236" t="s">
        <v>19</v>
      </c>
      <c r="N89" s="237" t="s">
        <v>43</v>
      </c>
      <c r="O89" s="68"/>
      <c r="P89" s="186">
        <f t="shared" si="1"/>
        <v>0</v>
      </c>
      <c r="Q89" s="186">
        <v>0</v>
      </c>
      <c r="R89" s="186">
        <f t="shared" si="2"/>
        <v>0</v>
      </c>
      <c r="S89" s="186">
        <v>0</v>
      </c>
      <c r="T89" s="187">
        <f t="shared" si="3"/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188" t="s">
        <v>350</v>
      </c>
      <c r="AT89" s="188" t="s">
        <v>151</v>
      </c>
      <c r="AU89" s="188" t="s">
        <v>82</v>
      </c>
      <c r="AY89" s="21" t="s">
        <v>132</v>
      </c>
      <c r="BE89" s="189">
        <f t="shared" si="4"/>
        <v>0</v>
      </c>
      <c r="BF89" s="189">
        <f t="shared" si="5"/>
        <v>0</v>
      </c>
      <c r="BG89" s="189">
        <f t="shared" si="6"/>
        <v>0</v>
      </c>
      <c r="BH89" s="189">
        <f t="shared" si="7"/>
        <v>0</v>
      </c>
      <c r="BI89" s="189">
        <f t="shared" si="8"/>
        <v>0</v>
      </c>
      <c r="BJ89" s="21" t="s">
        <v>80</v>
      </c>
      <c r="BK89" s="189">
        <f t="shared" si="9"/>
        <v>0</v>
      </c>
      <c r="BL89" s="21" t="s">
        <v>239</v>
      </c>
      <c r="BM89" s="188" t="s">
        <v>1081</v>
      </c>
    </row>
    <row r="90" spans="1:65" s="2" customFormat="1" ht="16.5" customHeight="1">
      <c r="A90" s="38"/>
      <c r="B90" s="39"/>
      <c r="C90" s="177" t="s">
        <v>133</v>
      </c>
      <c r="D90" s="177" t="s">
        <v>137</v>
      </c>
      <c r="E90" s="178" t="s">
        <v>1082</v>
      </c>
      <c r="F90" s="179" t="s">
        <v>1083</v>
      </c>
      <c r="G90" s="180" t="s">
        <v>194</v>
      </c>
      <c r="H90" s="181">
        <v>1</v>
      </c>
      <c r="I90" s="182"/>
      <c r="J90" s="183">
        <f t="shared" si="0"/>
        <v>0</v>
      </c>
      <c r="K90" s="179" t="s">
        <v>19</v>
      </c>
      <c r="L90" s="43"/>
      <c r="M90" s="184" t="s">
        <v>19</v>
      </c>
      <c r="N90" s="185" t="s">
        <v>43</v>
      </c>
      <c r="O90" s="68"/>
      <c r="P90" s="186">
        <f t="shared" si="1"/>
        <v>0</v>
      </c>
      <c r="Q90" s="186">
        <v>0</v>
      </c>
      <c r="R90" s="186">
        <f t="shared" si="2"/>
        <v>0</v>
      </c>
      <c r="S90" s="186">
        <v>0</v>
      </c>
      <c r="T90" s="187">
        <f t="shared" si="3"/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188" t="s">
        <v>239</v>
      </c>
      <c r="AT90" s="188" t="s">
        <v>137</v>
      </c>
      <c r="AU90" s="188" t="s">
        <v>82</v>
      </c>
      <c r="AY90" s="21" t="s">
        <v>132</v>
      </c>
      <c r="BE90" s="189">
        <f t="shared" si="4"/>
        <v>0</v>
      </c>
      <c r="BF90" s="189">
        <f t="shared" si="5"/>
        <v>0</v>
      </c>
      <c r="BG90" s="189">
        <f t="shared" si="6"/>
        <v>0</v>
      </c>
      <c r="BH90" s="189">
        <f t="shared" si="7"/>
        <v>0</v>
      </c>
      <c r="BI90" s="189">
        <f t="shared" si="8"/>
        <v>0</v>
      </c>
      <c r="BJ90" s="21" t="s">
        <v>80</v>
      </c>
      <c r="BK90" s="189">
        <f t="shared" si="9"/>
        <v>0</v>
      </c>
      <c r="BL90" s="21" t="s">
        <v>239</v>
      </c>
      <c r="BM90" s="188" t="s">
        <v>1084</v>
      </c>
    </row>
    <row r="91" spans="1:65" s="2" customFormat="1" ht="16.5" customHeight="1">
      <c r="A91" s="38"/>
      <c r="B91" s="39"/>
      <c r="C91" s="177" t="s">
        <v>180</v>
      </c>
      <c r="D91" s="177" t="s">
        <v>137</v>
      </c>
      <c r="E91" s="178" t="s">
        <v>1085</v>
      </c>
      <c r="F91" s="179" t="s">
        <v>1086</v>
      </c>
      <c r="G91" s="180" t="s">
        <v>194</v>
      </c>
      <c r="H91" s="181">
        <v>1</v>
      </c>
      <c r="I91" s="182"/>
      <c r="J91" s="183">
        <f t="shared" si="0"/>
        <v>0</v>
      </c>
      <c r="K91" s="179" t="s">
        <v>19</v>
      </c>
      <c r="L91" s="43"/>
      <c r="M91" s="266" t="s">
        <v>19</v>
      </c>
      <c r="N91" s="267" t="s">
        <v>43</v>
      </c>
      <c r="O91" s="251"/>
      <c r="P91" s="268">
        <f t="shared" si="1"/>
        <v>0</v>
      </c>
      <c r="Q91" s="268">
        <v>0</v>
      </c>
      <c r="R91" s="268">
        <f t="shared" si="2"/>
        <v>0</v>
      </c>
      <c r="S91" s="268">
        <v>0</v>
      </c>
      <c r="T91" s="269">
        <f t="shared" si="3"/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188" t="s">
        <v>239</v>
      </c>
      <c r="AT91" s="188" t="s">
        <v>137</v>
      </c>
      <c r="AU91" s="188" t="s">
        <v>82</v>
      </c>
      <c r="AY91" s="21" t="s">
        <v>132</v>
      </c>
      <c r="BE91" s="189">
        <f t="shared" si="4"/>
        <v>0</v>
      </c>
      <c r="BF91" s="189">
        <f t="shared" si="5"/>
        <v>0</v>
      </c>
      <c r="BG91" s="189">
        <f t="shared" si="6"/>
        <v>0</v>
      </c>
      <c r="BH91" s="189">
        <f t="shared" si="7"/>
        <v>0</v>
      </c>
      <c r="BI91" s="189">
        <f t="shared" si="8"/>
        <v>0</v>
      </c>
      <c r="BJ91" s="21" t="s">
        <v>80</v>
      </c>
      <c r="BK91" s="189">
        <f t="shared" si="9"/>
        <v>0</v>
      </c>
      <c r="BL91" s="21" t="s">
        <v>239</v>
      </c>
      <c r="BM91" s="188" t="s">
        <v>1087</v>
      </c>
    </row>
    <row r="92" spans="1:65" s="2" customFormat="1" ht="6.95" customHeight="1">
      <c r="A92" s="38"/>
      <c r="B92" s="51"/>
      <c r="C92" s="52"/>
      <c r="D92" s="52"/>
      <c r="E92" s="52"/>
      <c r="F92" s="52"/>
      <c r="G92" s="52"/>
      <c r="H92" s="52"/>
      <c r="I92" s="52"/>
      <c r="J92" s="52"/>
      <c r="K92" s="52"/>
      <c r="L92" s="43"/>
      <c r="M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</sheetData>
  <sheetProtection algorithmName="SHA-512" hashValue="F8i7eu5gUKTmBAL+AR2Mx68abiocH6PXqQXZvlDsrdBaHvjqNhCl+tHreJGon0abX/psq6x9LyDW8XOtP7tiIA==" saltValue="ESIaGYvOLRwLb66zFE0IrgikSZLrpE8rCwcvMfZ8Xw5tvoE/ncK0LEQ+x3wUQqQCPEw9EulihKHcKIS0BxJ1TA==" spinCount="100000" sheet="1" objects="1" scenarios="1" formatColumns="0" formatRows="0" autoFilter="0"/>
  <autoFilter ref="C80:K91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5" r:id="rId1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88"/>
  <sheetViews>
    <sheetView showGridLines="0" workbookViewId="0">
      <selection activeCell="W61" sqref="W61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AT2" s="21" t="s">
        <v>91</v>
      </c>
    </row>
    <row r="3" spans="1:46" s="1" customFormat="1" ht="6.95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24"/>
      <c r="AT3" s="21" t="s">
        <v>82</v>
      </c>
    </row>
    <row r="4" spans="1:46" s="1" customFormat="1" ht="24.95" customHeight="1">
      <c r="B4" s="24"/>
      <c r="D4" s="107" t="s">
        <v>92</v>
      </c>
      <c r="L4" s="24"/>
      <c r="M4" s="108" t="s">
        <v>10</v>
      </c>
      <c r="AT4" s="21" t="s">
        <v>4</v>
      </c>
    </row>
    <row r="5" spans="1:46" s="1" customFormat="1" ht="6.95" customHeight="1">
      <c r="B5" s="24"/>
      <c r="L5" s="24"/>
    </row>
    <row r="6" spans="1:46" s="1" customFormat="1" ht="12" customHeight="1">
      <c r="B6" s="24"/>
      <c r="D6" s="109" t="s">
        <v>16</v>
      </c>
      <c r="L6" s="24"/>
    </row>
    <row r="7" spans="1:46" s="1" customFormat="1" ht="16.5" customHeight="1">
      <c r="B7" s="24"/>
      <c r="E7" s="397" t="str">
        <f>'Rekapitulace stavby'!K6</f>
        <v>ICSS, DPS Lesnov, Pod Rozhlednou 1, Jihlava - oprava ploché střechy ubytovacího pavilonu A</v>
      </c>
      <c r="F7" s="398"/>
      <c r="G7" s="398"/>
      <c r="H7" s="398"/>
      <c r="L7" s="24"/>
    </row>
    <row r="8" spans="1:46" s="2" customFormat="1" ht="12" customHeight="1">
      <c r="A8" s="38"/>
      <c r="B8" s="43"/>
      <c r="C8" s="38"/>
      <c r="D8" s="109" t="s">
        <v>93</v>
      </c>
      <c r="E8" s="38"/>
      <c r="F8" s="38"/>
      <c r="G8" s="38"/>
      <c r="H8" s="38"/>
      <c r="I8" s="38"/>
      <c r="J8" s="38"/>
      <c r="K8" s="38"/>
      <c r="L8" s="11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46" s="2" customFormat="1" ht="16.5" customHeight="1">
      <c r="A9" s="38"/>
      <c r="B9" s="43"/>
      <c r="C9" s="38"/>
      <c r="D9" s="38"/>
      <c r="E9" s="399" t="s">
        <v>1088</v>
      </c>
      <c r="F9" s="400"/>
      <c r="G9" s="400"/>
      <c r="H9" s="400"/>
      <c r="I9" s="38"/>
      <c r="J9" s="38"/>
      <c r="K9" s="38"/>
      <c r="L9" s="11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1.25">
      <c r="A10" s="38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11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2" customHeight="1">
      <c r="A11" s="38"/>
      <c r="B11" s="43"/>
      <c r="C11" s="38"/>
      <c r="D11" s="109" t="s">
        <v>18</v>
      </c>
      <c r="E11" s="38"/>
      <c r="F11" s="111" t="s">
        <v>19</v>
      </c>
      <c r="G11" s="38"/>
      <c r="H11" s="38"/>
      <c r="I11" s="109" t="s">
        <v>20</v>
      </c>
      <c r="J11" s="111" t="s">
        <v>19</v>
      </c>
      <c r="K11" s="38"/>
      <c r="L11" s="11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2" customHeight="1">
      <c r="A12" s="38"/>
      <c r="B12" s="43"/>
      <c r="C12" s="38"/>
      <c r="D12" s="109" t="s">
        <v>21</v>
      </c>
      <c r="E12" s="38"/>
      <c r="F12" s="111" t="s">
        <v>22</v>
      </c>
      <c r="G12" s="38"/>
      <c r="H12" s="38"/>
      <c r="I12" s="109" t="s">
        <v>23</v>
      </c>
      <c r="J12" s="112" t="str">
        <f>'Rekapitulace stavby'!AN8</f>
        <v>7. 2. 2025</v>
      </c>
      <c r="K12" s="38"/>
      <c r="L12" s="11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0.9" customHeight="1">
      <c r="A13" s="38"/>
      <c r="B13" s="43"/>
      <c r="C13" s="38"/>
      <c r="D13" s="38"/>
      <c r="E13" s="38"/>
      <c r="F13" s="38"/>
      <c r="G13" s="38"/>
      <c r="H13" s="38"/>
      <c r="I13" s="38"/>
      <c r="J13" s="38"/>
      <c r="K13" s="38"/>
      <c r="L13" s="11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09" t="s">
        <v>25</v>
      </c>
      <c r="E14" s="38"/>
      <c r="F14" s="38"/>
      <c r="G14" s="38"/>
      <c r="H14" s="38"/>
      <c r="I14" s="109" t="s">
        <v>26</v>
      </c>
      <c r="J14" s="111" t="s">
        <v>19</v>
      </c>
      <c r="K14" s="38"/>
      <c r="L14" s="11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8" customHeight="1">
      <c r="A15" s="38"/>
      <c r="B15" s="43"/>
      <c r="C15" s="38"/>
      <c r="D15" s="38"/>
      <c r="E15" s="111" t="s">
        <v>27</v>
      </c>
      <c r="F15" s="38"/>
      <c r="G15" s="38"/>
      <c r="H15" s="38"/>
      <c r="I15" s="109" t="s">
        <v>28</v>
      </c>
      <c r="J15" s="111" t="s">
        <v>19</v>
      </c>
      <c r="K15" s="38"/>
      <c r="L15" s="11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6.95" customHeight="1">
      <c r="A16" s="38"/>
      <c r="B16" s="43"/>
      <c r="C16" s="38"/>
      <c r="D16" s="38"/>
      <c r="E16" s="38"/>
      <c r="F16" s="38"/>
      <c r="G16" s="38"/>
      <c r="H16" s="38"/>
      <c r="I16" s="38"/>
      <c r="J16" s="38"/>
      <c r="K16" s="38"/>
      <c r="L16" s="11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2" customHeight="1">
      <c r="A17" s="38"/>
      <c r="B17" s="43"/>
      <c r="C17" s="38"/>
      <c r="D17" s="109" t="s">
        <v>29</v>
      </c>
      <c r="E17" s="38"/>
      <c r="F17" s="38"/>
      <c r="G17" s="38"/>
      <c r="H17" s="38"/>
      <c r="I17" s="109" t="s">
        <v>26</v>
      </c>
      <c r="J17" s="34" t="str">
        <f>'Rekapitulace stavby'!AN13</f>
        <v>Vyplň údaj</v>
      </c>
      <c r="K17" s="38"/>
      <c r="L17" s="11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18" customHeight="1">
      <c r="A18" s="38"/>
      <c r="B18" s="43"/>
      <c r="C18" s="38"/>
      <c r="D18" s="38"/>
      <c r="E18" s="401" t="str">
        <f>'Rekapitulace stavby'!E14</f>
        <v>Vyplň údaj</v>
      </c>
      <c r="F18" s="402"/>
      <c r="G18" s="402"/>
      <c r="H18" s="402"/>
      <c r="I18" s="109" t="s">
        <v>28</v>
      </c>
      <c r="J18" s="34" t="str">
        <f>'Rekapitulace stavby'!AN14</f>
        <v>Vyplň údaj</v>
      </c>
      <c r="K18" s="38"/>
      <c r="L18" s="11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6.95" customHeight="1">
      <c r="A19" s="38"/>
      <c r="B19" s="43"/>
      <c r="C19" s="38"/>
      <c r="D19" s="38"/>
      <c r="E19" s="38"/>
      <c r="F19" s="38"/>
      <c r="G19" s="38"/>
      <c r="H19" s="38"/>
      <c r="I19" s="38"/>
      <c r="J19" s="38"/>
      <c r="K19" s="38"/>
      <c r="L19" s="11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2" customHeight="1">
      <c r="A20" s="38"/>
      <c r="B20" s="43"/>
      <c r="C20" s="38"/>
      <c r="D20" s="109" t="s">
        <v>31</v>
      </c>
      <c r="E20" s="38"/>
      <c r="F20" s="38"/>
      <c r="G20" s="38"/>
      <c r="H20" s="38"/>
      <c r="I20" s="109" t="s">
        <v>26</v>
      </c>
      <c r="J20" s="111" t="s">
        <v>19</v>
      </c>
      <c r="K20" s="38"/>
      <c r="L20" s="11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18" customHeight="1">
      <c r="A21" s="38"/>
      <c r="B21" s="43"/>
      <c r="C21" s="38"/>
      <c r="D21" s="38"/>
      <c r="E21" s="111" t="s">
        <v>32</v>
      </c>
      <c r="F21" s="38"/>
      <c r="G21" s="38"/>
      <c r="H21" s="38"/>
      <c r="I21" s="109" t="s">
        <v>28</v>
      </c>
      <c r="J21" s="111" t="s">
        <v>19</v>
      </c>
      <c r="K21" s="38"/>
      <c r="L21" s="11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6.95" customHeight="1">
      <c r="A22" s="38"/>
      <c r="B22" s="43"/>
      <c r="C22" s="38"/>
      <c r="D22" s="38"/>
      <c r="E22" s="38"/>
      <c r="F22" s="38"/>
      <c r="G22" s="38"/>
      <c r="H22" s="38"/>
      <c r="I22" s="38"/>
      <c r="J22" s="38"/>
      <c r="K22" s="38"/>
      <c r="L22" s="11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2" customHeight="1">
      <c r="A23" s="38"/>
      <c r="B23" s="43"/>
      <c r="C23" s="38"/>
      <c r="D23" s="109" t="s">
        <v>34</v>
      </c>
      <c r="E23" s="38"/>
      <c r="F23" s="38"/>
      <c r="G23" s="38"/>
      <c r="H23" s="38"/>
      <c r="I23" s="109" t="s">
        <v>26</v>
      </c>
      <c r="J23" s="111" t="s">
        <v>19</v>
      </c>
      <c r="K23" s="38"/>
      <c r="L23" s="11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18" customHeight="1">
      <c r="A24" s="38"/>
      <c r="B24" s="43"/>
      <c r="C24" s="38"/>
      <c r="D24" s="38"/>
      <c r="E24" s="111" t="s">
        <v>35</v>
      </c>
      <c r="F24" s="38"/>
      <c r="G24" s="38"/>
      <c r="H24" s="38"/>
      <c r="I24" s="109" t="s">
        <v>28</v>
      </c>
      <c r="J24" s="111" t="s">
        <v>19</v>
      </c>
      <c r="K24" s="38"/>
      <c r="L24" s="11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6.95" customHeight="1">
      <c r="A25" s="38"/>
      <c r="B25" s="43"/>
      <c r="C25" s="38"/>
      <c r="D25" s="38"/>
      <c r="E25" s="38"/>
      <c r="F25" s="38"/>
      <c r="G25" s="38"/>
      <c r="H25" s="38"/>
      <c r="I25" s="38"/>
      <c r="J25" s="38"/>
      <c r="K25" s="38"/>
      <c r="L25" s="11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2" customHeight="1">
      <c r="A26" s="38"/>
      <c r="B26" s="43"/>
      <c r="C26" s="38"/>
      <c r="D26" s="109" t="s">
        <v>36</v>
      </c>
      <c r="E26" s="38"/>
      <c r="F26" s="38"/>
      <c r="G26" s="38"/>
      <c r="H26" s="38"/>
      <c r="I26" s="38"/>
      <c r="J26" s="38"/>
      <c r="K26" s="38"/>
      <c r="L26" s="11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8" customFormat="1" ht="16.5" customHeight="1">
      <c r="A27" s="113"/>
      <c r="B27" s="114"/>
      <c r="C27" s="113"/>
      <c r="D27" s="113"/>
      <c r="E27" s="403" t="s">
        <v>19</v>
      </c>
      <c r="F27" s="403"/>
      <c r="G27" s="403"/>
      <c r="H27" s="403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8"/>
      <c r="B28" s="43"/>
      <c r="C28" s="38"/>
      <c r="D28" s="38"/>
      <c r="E28" s="38"/>
      <c r="F28" s="38"/>
      <c r="G28" s="38"/>
      <c r="H28" s="38"/>
      <c r="I28" s="38"/>
      <c r="J28" s="38"/>
      <c r="K28" s="38"/>
      <c r="L28" s="11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2" customFormat="1" ht="6.95" customHeight="1">
      <c r="A29" s="38"/>
      <c r="B29" s="43"/>
      <c r="C29" s="38"/>
      <c r="D29" s="116"/>
      <c r="E29" s="116"/>
      <c r="F29" s="116"/>
      <c r="G29" s="116"/>
      <c r="H29" s="116"/>
      <c r="I29" s="116"/>
      <c r="J29" s="116"/>
      <c r="K29" s="116"/>
      <c r="L29" s="11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pans="1:31" s="2" customFormat="1" ht="25.35" customHeight="1">
      <c r="A30" s="38"/>
      <c r="B30" s="43"/>
      <c r="C30" s="38"/>
      <c r="D30" s="117" t="s">
        <v>38</v>
      </c>
      <c r="E30" s="38"/>
      <c r="F30" s="38"/>
      <c r="G30" s="38"/>
      <c r="H30" s="38"/>
      <c r="I30" s="38"/>
      <c r="J30" s="118">
        <f>ROUND(J80, 2)</f>
        <v>0</v>
      </c>
      <c r="K30" s="38"/>
      <c r="L30" s="11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5" customHeight="1">
      <c r="A31" s="38"/>
      <c r="B31" s="43"/>
      <c r="C31" s="38"/>
      <c r="D31" s="116"/>
      <c r="E31" s="116"/>
      <c r="F31" s="116"/>
      <c r="G31" s="116"/>
      <c r="H31" s="116"/>
      <c r="I31" s="116"/>
      <c r="J31" s="116"/>
      <c r="K31" s="116"/>
      <c r="L31" s="11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14.45" customHeight="1">
      <c r="A32" s="38"/>
      <c r="B32" s="43"/>
      <c r="C32" s="38"/>
      <c r="D32" s="38"/>
      <c r="E32" s="38"/>
      <c r="F32" s="119" t="s">
        <v>40</v>
      </c>
      <c r="G32" s="38"/>
      <c r="H32" s="38"/>
      <c r="I32" s="119" t="s">
        <v>39</v>
      </c>
      <c r="J32" s="119" t="s">
        <v>41</v>
      </c>
      <c r="K32" s="38"/>
      <c r="L32" s="11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14.45" customHeight="1">
      <c r="A33" s="38"/>
      <c r="B33" s="43"/>
      <c r="C33" s="38"/>
      <c r="D33" s="120" t="s">
        <v>42</v>
      </c>
      <c r="E33" s="109" t="s">
        <v>43</v>
      </c>
      <c r="F33" s="121">
        <f>ROUND((SUM(BE80:BE87)),  2)</f>
        <v>0</v>
      </c>
      <c r="G33" s="38"/>
      <c r="H33" s="38"/>
      <c r="I33" s="122">
        <v>0.21</v>
      </c>
      <c r="J33" s="121">
        <f>ROUND(((SUM(BE80:BE87))*I33),  2)</f>
        <v>0</v>
      </c>
      <c r="K33" s="38"/>
      <c r="L33" s="11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5" customHeight="1">
      <c r="A34" s="38"/>
      <c r="B34" s="43"/>
      <c r="C34" s="38"/>
      <c r="D34" s="38"/>
      <c r="E34" s="109" t="s">
        <v>44</v>
      </c>
      <c r="F34" s="121">
        <f>ROUND((SUM(BF80:BF87)),  2)</f>
        <v>0</v>
      </c>
      <c r="G34" s="38"/>
      <c r="H34" s="38"/>
      <c r="I34" s="122">
        <v>0.15</v>
      </c>
      <c r="J34" s="121">
        <f>ROUND(((SUM(BF80:BF87))*I34),  2)</f>
        <v>0</v>
      </c>
      <c r="K34" s="38"/>
      <c r="L34" s="11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5" hidden="1" customHeight="1">
      <c r="A35" s="38"/>
      <c r="B35" s="43"/>
      <c r="C35" s="38"/>
      <c r="D35" s="38"/>
      <c r="E35" s="109" t="s">
        <v>45</v>
      </c>
      <c r="F35" s="121">
        <f>ROUND((SUM(BG80:BG87)),  2)</f>
        <v>0</v>
      </c>
      <c r="G35" s="38"/>
      <c r="H35" s="38"/>
      <c r="I35" s="122">
        <v>0.21</v>
      </c>
      <c r="J35" s="121">
        <f>0</f>
        <v>0</v>
      </c>
      <c r="K35" s="38"/>
      <c r="L35" s="11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5" hidden="1" customHeight="1">
      <c r="A36" s="38"/>
      <c r="B36" s="43"/>
      <c r="C36" s="38"/>
      <c r="D36" s="38"/>
      <c r="E36" s="109" t="s">
        <v>46</v>
      </c>
      <c r="F36" s="121">
        <f>ROUND((SUM(BH80:BH87)),  2)</f>
        <v>0</v>
      </c>
      <c r="G36" s="38"/>
      <c r="H36" s="38"/>
      <c r="I36" s="122">
        <v>0.15</v>
      </c>
      <c r="J36" s="121">
        <f>0</f>
        <v>0</v>
      </c>
      <c r="K36" s="38"/>
      <c r="L36" s="11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5" hidden="1" customHeight="1">
      <c r="A37" s="38"/>
      <c r="B37" s="43"/>
      <c r="C37" s="38"/>
      <c r="D37" s="38"/>
      <c r="E37" s="109" t="s">
        <v>47</v>
      </c>
      <c r="F37" s="121">
        <f>ROUND((SUM(BI80:BI87)),  2)</f>
        <v>0</v>
      </c>
      <c r="G37" s="38"/>
      <c r="H37" s="38"/>
      <c r="I37" s="122">
        <v>0</v>
      </c>
      <c r="J37" s="121">
        <f>0</f>
        <v>0</v>
      </c>
      <c r="K37" s="38"/>
      <c r="L37" s="11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6.95" customHeight="1">
      <c r="A38" s="38"/>
      <c r="B38" s="43"/>
      <c r="C38" s="38"/>
      <c r="D38" s="38"/>
      <c r="E38" s="38"/>
      <c r="F38" s="38"/>
      <c r="G38" s="38"/>
      <c r="H38" s="38"/>
      <c r="I38" s="38"/>
      <c r="J38" s="38"/>
      <c r="K38" s="38"/>
      <c r="L38" s="11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25.35" customHeight="1">
      <c r="A39" s="38"/>
      <c r="B39" s="43"/>
      <c r="C39" s="123"/>
      <c r="D39" s="124" t="s">
        <v>48</v>
      </c>
      <c r="E39" s="125"/>
      <c r="F39" s="125"/>
      <c r="G39" s="126" t="s">
        <v>49</v>
      </c>
      <c r="H39" s="127" t="s">
        <v>50</v>
      </c>
      <c r="I39" s="125"/>
      <c r="J39" s="128">
        <f>SUM(J30:J37)</f>
        <v>0</v>
      </c>
      <c r="K39" s="129"/>
      <c r="L39" s="11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14.45" customHeight="1">
      <c r="A40" s="38"/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1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pans="1:31" s="2" customFormat="1" ht="6.95" customHeight="1">
      <c r="A44" s="38"/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10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1" s="2" customFormat="1" ht="24.95" customHeight="1">
      <c r="A45" s="38"/>
      <c r="B45" s="39"/>
      <c r="C45" s="27" t="s">
        <v>95</v>
      </c>
      <c r="D45" s="40"/>
      <c r="E45" s="40"/>
      <c r="F45" s="40"/>
      <c r="G45" s="40"/>
      <c r="H45" s="40"/>
      <c r="I45" s="40"/>
      <c r="J45" s="40"/>
      <c r="K45" s="40"/>
      <c r="L45" s="110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pans="1:31" s="2" customFormat="1" ht="6.95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10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12" customHeight="1">
      <c r="A47" s="38"/>
      <c r="B47" s="39"/>
      <c r="C47" s="33" t="s">
        <v>16</v>
      </c>
      <c r="D47" s="40"/>
      <c r="E47" s="40"/>
      <c r="F47" s="40"/>
      <c r="G47" s="40"/>
      <c r="H47" s="40"/>
      <c r="I47" s="40"/>
      <c r="J47" s="40"/>
      <c r="K47" s="40"/>
      <c r="L47" s="110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16.5" customHeight="1">
      <c r="A48" s="38"/>
      <c r="B48" s="39"/>
      <c r="C48" s="40"/>
      <c r="D48" s="40"/>
      <c r="E48" s="404" t="str">
        <f>E7</f>
        <v>ICSS, DPS Lesnov, Pod Rozhlednou 1, Jihlava - oprava ploché střechy ubytovacího pavilonu A</v>
      </c>
      <c r="F48" s="405"/>
      <c r="G48" s="405"/>
      <c r="H48" s="405"/>
      <c r="I48" s="40"/>
      <c r="J48" s="40"/>
      <c r="K48" s="40"/>
      <c r="L48" s="110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93</v>
      </c>
      <c r="D49" s="40"/>
      <c r="E49" s="40"/>
      <c r="F49" s="40"/>
      <c r="G49" s="40"/>
      <c r="H49" s="40"/>
      <c r="I49" s="40"/>
      <c r="J49" s="40"/>
      <c r="K49" s="40"/>
      <c r="L49" s="110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16.5" customHeight="1">
      <c r="A50" s="38"/>
      <c r="B50" s="39"/>
      <c r="C50" s="40"/>
      <c r="D50" s="40"/>
      <c r="E50" s="357" t="str">
        <f>E9</f>
        <v>VON - Vedlejší a ostatní náklady</v>
      </c>
      <c r="F50" s="406"/>
      <c r="G50" s="406"/>
      <c r="H50" s="406"/>
      <c r="I50" s="40"/>
      <c r="J50" s="40"/>
      <c r="K50" s="40"/>
      <c r="L50" s="110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2" customFormat="1" ht="6.95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10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pans="1:47" s="2" customFormat="1" ht="12" customHeight="1">
      <c r="A52" s="38"/>
      <c r="B52" s="39"/>
      <c r="C52" s="33" t="s">
        <v>21</v>
      </c>
      <c r="D52" s="40"/>
      <c r="E52" s="40"/>
      <c r="F52" s="31" t="str">
        <f>F12</f>
        <v>Jihlava</v>
      </c>
      <c r="G52" s="40"/>
      <c r="H52" s="40"/>
      <c r="I52" s="33" t="s">
        <v>23</v>
      </c>
      <c r="J52" s="63" t="str">
        <f>IF(J12="","",J12)</f>
        <v>7. 2. 2025</v>
      </c>
      <c r="K52" s="40"/>
      <c r="L52" s="110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6.95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10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40.15" customHeight="1">
      <c r="A54" s="38"/>
      <c r="B54" s="39"/>
      <c r="C54" s="33" t="s">
        <v>25</v>
      </c>
      <c r="D54" s="40"/>
      <c r="E54" s="40"/>
      <c r="F54" s="31" t="str">
        <f>E15</f>
        <v>Statutární město Jihlava</v>
      </c>
      <c r="G54" s="40"/>
      <c r="H54" s="40"/>
      <c r="I54" s="33" t="s">
        <v>31</v>
      </c>
      <c r="J54" s="36" t="str">
        <f>E21</f>
        <v>SPA spol.s r.o. Jihlava, Havlíčkova 46, Jihlava</v>
      </c>
      <c r="K54" s="40"/>
      <c r="L54" s="110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15.2" customHeight="1">
      <c r="A55" s="38"/>
      <c r="B55" s="39"/>
      <c r="C55" s="33" t="s">
        <v>29</v>
      </c>
      <c r="D55" s="40"/>
      <c r="E55" s="40"/>
      <c r="F55" s="31" t="str">
        <f>IF(E18="","",E18)</f>
        <v>Vyplň údaj</v>
      </c>
      <c r="G55" s="40"/>
      <c r="H55" s="40"/>
      <c r="I55" s="33" t="s">
        <v>34</v>
      </c>
      <c r="J55" s="36" t="str">
        <f>E24</f>
        <v>Fr.Neuwirth</v>
      </c>
      <c r="K55" s="40"/>
      <c r="L55" s="110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0.35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10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29.25" customHeight="1">
      <c r="A57" s="38"/>
      <c r="B57" s="39"/>
      <c r="C57" s="134" t="s">
        <v>96</v>
      </c>
      <c r="D57" s="135"/>
      <c r="E57" s="135"/>
      <c r="F57" s="135"/>
      <c r="G57" s="135"/>
      <c r="H57" s="135"/>
      <c r="I57" s="135"/>
      <c r="J57" s="136" t="s">
        <v>97</v>
      </c>
      <c r="K57" s="135"/>
      <c r="L57" s="110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10.35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10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22.9" customHeight="1">
      <c r="A59" s="38"/>
      <c r="B59" s="39"/>
      <c r="C59" s="137" t="s">
        <v>70</v>
      </c>
      <c r="D59" s="40"/>
      <c r="E59" s="40"/>
      <c r="F59" s="40"/>
      <c r="G59" s="40"/>
      <c r="H59" s="40"/>
      <c r="I59" s="40"/>
      <c r="J59" s="81">
        <f>J80</f>
        <v>0</v>
      </c>
      <c r="K59" s="40"/>
      <c r="L59" s="110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21" t="s">
        <v>98</v>
      </c>
    </row>
    <row r="60" spans="1:47" s="9" customFormat="1" ht="24.95" customHeight="1">
      <c r="B60" s="138"/>
      <c r="C60" s="139"/>
      <c r="D60" s="140" t="s">
        <v>1089</v>
      </c>
      <c r="E60" s="141"/>
      <c r="F60" s="141"/>
      <c r="G60" s="141"/>
      <c r="H60" s="141"/>
      <c r="I60" s="141"/>
      <c r="J60" s="142">
        <f>J81</f>
        <v>0</v>
      </c>
      <c r="K60" s="139"/>
      <c r="L60" s="143"/>
    </row>
    <row r="61" spans="1:47" s="2" customFormat="1" ht="21.75" customHeight="1">
      <c r="A61" s="38"/>
      <c r="B61" s="39"/>
      <c r="C61" s="40"/>
      <c r="D61" s="40"/>
      <c r="E61" s="40"/>
      <c r="F61" s="40"/>
      <c r="G61" s="40"/>
      <c r="H61" s="40"/>
      <c r="I61" s="40"/>
      <c r="J61" s="40"/>
      <c r="K61" s="40"/>
      <c r="L61" s="11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6.95" customHeight="1">
      <c r="A62" s="38"/>
      <c r="B62" s="51"/>
      <c r="C62" s="52"/>
      <c r="D62" s="52"/>
      <c r="E62" s="52"/>
      <c r="F62" s="52"/>
      <c r="G62" s="52"/>
      <c r="H62" s="52"/>
      <c r="I62" s="52"/>
      <c r="J62" s="52"/>
      <c r="K62" s="52"/>
      <c r="L62" s="110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6" spans="1:63" s="2" customFormat="1" ht="6.95" customHeight="1">
      <c r="A66" s="38"/>
      <c r="B66" s="53"/>
      <c r="C66" s="54"/>
      <c r="D66" s="54"/>
      <c r="E66" s="54"/>
      <c r="F66" s="54"/>
      <c r="G66" s="54"/>
      <c r="H66" s="54"/>
      <c r="I66" s="54"/>
      <c r="J66" s="54"/>
      <c r="K66" s="54"/>
      <c r="L66" s="110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pans="1:63" s="2" customFormat="1" ht="24.95" customHeight="1">
      <c r="A67" s="38"/>
      <c r="B67" s="39"/>
      <c r="C67" s="27" t="s">
        <v>117</v>
      </c>
      <c r="D67" s="40"/>
      <c r="E67" s="40"/>
      <c r="F67" s="40"/>
      <c r="G67" s="40"/>
      <c r="H67" s="40"/>
      <c r="I67" s="40"/>
      <c r="J67" s="40"/>
      <c r="K67" s="40"/>
      <c r="L67" s="110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pans="1:63" s="2" customFormat="1" ht="6.95" customHeight="1">
      <c r="A68" s="38"/>
      <c r="B68" s="39"/>
      <c r="C68" s="40"/>
      <c r="D68" s="40"/>
      <c r="E68" s="40"/>
      <c r="F68" s="40"/>
      <c r="G68" s="40"/>
      <c r="H68" s="40"/>
      <c r="I68" s="40"/>
      <c r="J68" s="40"/>
      <c r="K68" s="40"/>
      <c r="L68" s="110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pans="1:63" s="2" customFormat="1" ht="12" customHeight="1">
      <c r="A69" s="38"/>
      <c r="B69" s="39"/>
      <c r="C69" s="33" t="s">
        <v>16</v>
      </c>
      <c r="D69" s="40"/>
      <c r="E69" s="40"/>
      <c r="F69" s="40"/>
      <c r="G69" s="40"/>
      <c r="H69" s="40"/>
      <c r="I69" s="40"/>
      <c r="J69" s="40"/>
      <c r="K69" s="40"/>
      <c r="L69" s="110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pans="1:63" s="2" customFormat="1" ht="16.5" customHeight="1">
      <c r="A70" s="38"/>
      <c r="B70" s="39"/>
      <c r="C70" s="40"/>
      <c r="D70" s="40"/>
      <c r="E70" s="404" t="str">
        <f>E7</f>
        <v>ICSS, DPS Lesnov, Pod Rozhlednou 1, Jihlava - oprava ploché střechy ubytovacího pavilonu A</v>
      </c>
      <c r="F70" s="405"/>
      <c r="G70" s="405"/>
      <c r="H70" s="405"/>
      <c r="I70" s="40"/>
      <c r="J70" s="40"/>
      <c r="K70" s="40"/>
      <c r="L70" s="110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pans="1:63" s="2" customFormat="1" ht="12" customHeight="1">
      <c r="A71" s="38"/>
      <c r="B71" s="39"/>
      <c r="C71" s="33" t="s">
        <v>93</v>
      </c>
      <c r="D71" s="40"/>
      <c r="E71" s="40"/>
      <c r="F71" s="40"/>
      <c r="G71" s="40"/>
      <c r="H71" s="40"/>
      <c r="I71" s="40"/>
      <c r="J71" s="40"/>
      <c r="K71" s="40"/>
      <c r="L71" s="110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pans="1:63" s="2" customFormat="1" ht="16.5" customHeight="1">
      <c r="A72" s="38"/>
      <c r="B72" s="39"/>
      <c r="C72" s="40"/>
      <c r="D72" s="40"/>
      <c r="E72" s="357" t="str">
        <f>E9</f>
        <v>VON - Vedlejší a ostatní náklady</v>
      </c>
      <c r="F72" s="406"/>
      <c r="G72" s="406"/>
      <c r="H72" s="406"/>
      <c r="I72" s="40"/>
      <c r="J72" s="40"/>
      <c r="K72" s="40"/>
      <c r="L72" s="110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63" s="2" customFormat="1" ht="6.95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10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63" s="2" customFormat="1" ht="12" customHeight="1">
      <c r="A74" s="38"/>
      <c r="B74" s="39"/>
      <c r="C74" s="33" t="s">
        <v>21</v>
      </c>
      <c r="D74" s="40"/>
      <c r="E74" s="40"/>
      <c r="F74" s="31" t="str">
        <f>F12</f>
        <v>Jihlava</v>
      </c>
      <c r="G74" s="40"/>
      <c r="H74" s="40"/>
      <c r="I74" s="33" t="s">
        <v>23</v>
      </c>
      <c r="J74" s="63" t="str">
        <f>IF(J12="","",J12)</f>
        <v>7. 2. 2025</v>
      </c>
      <c r="K74" s="40"/>
      <c r="L74" s="110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63" s="2" customFormat="1" ht="6.95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10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63" s="2" customFormat="1" ht="40.15" customHeight="1">
      <c r="A76" s="38"/>
      <c r="B76" s="39"/>
      <c r="C76" s="33" t="s">
        <v>25</v>
      </c>
      <c r="D76" s="40"/>
      <c r="E76" s="40"/>
      <c r="F76" s="31" t="str">
        <f>E15</f>
        <v>Statutární město Jihlava</v>
      </c>
      <c r="G76" s="40"/>
      <c r="H76" s="40"/>
      <c r="I76" s="33" t="s">
        <v>31</v>
      </c>
      <c r="J76" s="36" t="str">
        <f>E21</f>
        <v>SPA spol.s r.o. Jihlava, Havlíčkova 46, Jihlava</v>
      </c>
      <c r="K76" s="40"/>
      <c r="L76" s="11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63" s="2" customFormat="1" ht="15.2" customHeight="1">
      <c r="A77" s="38"/>
      <c r="B77" s="39"/>
      <c r="C77" s="33" t="s">
        <v>29</v>
      </c>
      <c r="D77" s="40"/>
      <c r="E77" s="40"/>
      <c r="F77" s="31" t="str">
        <f>IF(E18="","",E18)</f>
        <v>Vyplň údaj</v>
      </c>
      <c r="G77" s="40"/>
      <c r="H77" s="40"/>
      <c r="I77" s="33" t="s">
        <v>34</v>
      </c>
      <c r="J77" s="36" t="str">
        <f>E24</f>
        <v>Fr.Neuwirth</v>
      </c>
      <c r="K77" s="40"/>
      <c r="L77" s="11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63" s="2" customFormat="1" ht="10.35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10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63" s="11" customFormat="1" ht="29.25" customHeight="1">
      <c r="A79" s="150"/>
      <c r="B79" s="151"/>
      <c r="C79" s="152" t="s">
        <v>118</v>
      </c>
      <c r="D79" s="153" t="s">
        <v>57</v>
      </c>
      <c r="E79" s="153" t="s">
        <v>53</v>
      </c>
      <c r="F79" s="153" t="s">
        <v>54</v>
      </c>
      <c r="G79" s="153" t="s">
        <v>119</v>
      </c>
      <c r="H79" s="153" t="s">
        <v>120</v>
      </c>
      <c r="I79" s="153" t="s">
        <v>121</v>
      </c>
      <c r="J79" s="153" t="s">
        <v>97</v>
      </c>
      <c r="K79" s="154" t="s">
        <v>122</v>
      </c>
      <c r="L79" s="155"/>
      <c r="M79" s="72" t="s">
        <v>19</v>
      </c>
      <c r="N79" s="73" t="s">
        <v>42</v>
      </c>
      <c r="O79" s="73" t="s">
        <v>123</v>
      </c>
      <c r="P79" s="73" t="s">
        <v>124</v>
      </c>
      <c r="Q79" s="73" t="s">
        <v>125</v>
      </c>
      <c r="R79" s="73" t="s">
        <v>126</v>
      </c>
      <c r="S79" s="73" t="s">
        <v>127</v>
      </c>
      <c r="T79" s="74" t="s">
        <v>128</v>
      </c>
      <c r="U79" s="150"/>
      <c r="V79" s="150"/>
      <c r="W79" s="150"/>
      <c r="X79" s="150"/>
      <c r="Y79" s="150"/>
      <c r="Z79" s="150"/>
      <c r="AA79" s="150"/>
      <c r="AB79" s="150"/>
      <c r="AC79" s="150"/>
      <c r="AD79" s="150"/>
      <c r="AE79" s="150"/>
    </row>
    <row r="80" spans="1:63" s="2" customFormat="1" ht="22.9" customHeight="1">
      <c r="A80" s="38"/>
      <c r="B80" s="39"/>
      <c r="C80" s="79" t="s">
        <v>129</v>
      </c>
      <c r="D80" s="40"/>
      <c r="E80" s="40"/>
      <c r="F80" s="40"/>
      <c r="G80" s="40"/>
      <c r="H80" s="40"/>
      <c r="I80" s="40"/>
      <c r="J80" s="156">
        <f>BK80</f>
        <v>0</v>
      </c>
      <c r="K80" s="40"/>
      <c r="L80" s="43"/>
      <c r="M80" s="75"/>
      <c r="N80" s="157"/>
      <c r="O80" s="76"/>
      <c r="P80" s="158">
        <f>P81</f>
        <v>0</v>
      </c>
      <c r="Q80" s="76"/>
      <c r="R80" s="158">
        <f>R81</f>
        <v>0</v>
      </c>
      <c r="S80" s="76"/>
      <c r="T80" s="159">
        <f>T81</f>
        <v>0</v>
      </c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T80" s="21" t="s">
        <v>71</v>
      </c>
      <c r="AU80" s="21" t="s">
        <v>98</v>
      </c>
      <c r="BK80" s="160">
        <f>BK81</f>
        <v>0</v>
      </c>
    </row>
    <row r="81" spans="1:65" s="12" customFormat="1" ht="25.9" customHeight="1">
      <c r="B81" s="161"/>
      <c r="C81" s="162"/>
      <c r="D81" s="163" t="s">
        <v>71</v>
      </c>
      <c r="E81" s="164" t="s">
        <v>848</v>
      </c>
      <c r="F81" s="164" t="s">
        <v>90</v>
      </c>
      <c r="G81" s="162"/>
      <c r="H81" s="162"/>
      <c r="I81" s="165"/>
      <c r="J81" s="166">
        <f>BK81</f>
        <v>0</v>
      </c>
      <c r="K81" s="162"/>
      <c r="L81" s="167"/>
      <c r="M81" s="168"/>
      <c r="N81" s="169"/>
      <c r="O81" s="169"/>
      <c r="P81" s="170">
        <f>SUM(P82:P87)</f>
        <v>0</v>
      </c>
      <c r="Q81" s="169"/>
      <c r="R81" s="170">
        <f>SUM(R82:R87)</f>
        <v>0</v>
      </c>
      <c r="S81" s="169"/>
      <c r="T81" s="171">
        <f>SUM(T82:T87)</f>
        <v>0</v>
      </c>
      <c r="AR81" s="172" t="s">
        <v>80</v>
      </c>
      <c r="AT81" s="173" t="s">
        <v>71</v>
      </c>
      <c r="AU81" s="173" t="s">
        <v>72</v>
      </c>
      <c r="AY81" s="172" t="s">
        <v>132</v>
      </c>
      <c r="BK81" s="174">
        <f>SUM(BK82:BK87)</f>
        <v>0</v>
      </c>
    </row>
    <row r="82" spans="1:65" s="2" customFormat="1" ht="16.5" customHeight="1">
      <c r="A82" s="38"/>
      <c r="B82" s="39"/>
      <c r="C82" s="177" t="s">
        <v>80</v>
      </c>
      <c r="D82" s="177" t="s">
        <v>137</v>
      </c>
      <c r="E82" s="178" t="s">
        <v>1090</v>
      </c>
      <c r="F82" s="179" t="s">
        <v>1091</v>
      </c>
      <c r="G82" s="180" t="s">
        <v>254</v>
      </c>
      <c r="H82" s="181">
        <v>1</v>
      </c>
      <c r="I82" s="182"/>
      <c r="J82" s="183">
        <f t="shared" ref="J82:J87" si="0">ROUND(I82*H82,2)</f>
        <v>0</v>
      </c>
      <c r="K82" s="179" t="s">
        <v>19</v>
      </c>
      <c r="L82" s="43"/>
      <c r="M82" s="184" t="s">
        <v>19</v>
      </c>
      <c r="N82" s="185" t="s">
        <v>43</v>
      </c>
      <c r="O82" s="68"/>
      <c r="P82" s="186">
        <f t="shared" ref="P82:P87" si="1">O82*H82</f>
        <v>0</v>
      </c>
      <c r="Q82" s="186">
        <v>0</v>
      </c>
      <c r="R82" s="186">
        <f t="shared" ref="R82:R87" si="2">Q82*H82</f>
        <v>0</v>
      </c>
      <c r="S82" s="186">
        <v>0</v>
      </c>
      <c r="T82" s="187">
        <f t="shared" ref="T82:T87" si="3">S82*H82</f>
        <v>0</v>
      </c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R82" s="188" t="s">
        <v>1092</v>
      </c>
      <c r="AT82" s="188" t="s">
        <v>137</v>
      </c>
      <c r="AU82" s="188" t="s">
        <v>80</v>
      </c>
      <c r="AY82" s="21" t="s">
        <v>132</v>
      </c>
      <c r="BE82" s="189">
        <f t="shared" ref="BE82:BE87" si="4">IF(N82="základní",J82,0)</f>
        <v>0</v>
      </c>
      <c r="BF82" s="189">
        <f t="shared" ref="BF82:BF87" si="5">IF(N82="snížená",J82,0)</f>
        <v>0</v>
      </c>
      <c r="BG82" s="189">
        <f t="shared" ref="BG82:BG87" si="6">IF(N82="zákl. přenesená",J82,0)</f>
        <v>0</v>
      </c>
      <c r="BH82" s="189">
        <f t="shared" ref="BH82:BH87" si="7">IF(N82="sníž. přenesená",J82,0)</f>
        <v>0</v>
      </c>
      <c r="BI82" s="189">
        <f t="shared" ref="BI82:BI87" si="8">IF(N82="nulová",J82,0)</f>
        <v>0</v>
      </c>
      <c r="BJ82" s="21" t="s">
        <v>80</v>
      </c>
      <c r="BK82" s="189">
        <f t="shared" ref="BK82:BK87" si="9">ROUND(I82*H82,2)</f>
        <v>0</v>
      </c>
      <c r="BL82" s="21" t="s">
        <v>1092</v>
      </c>
      <c r="BM82" s="188" t="s">
        <v>1093</v>
      </c>
    </row>
    <row r="83" spans="1:65" s="2" customFormat="1" ht="16.5" customHeight="1">
      <c r="A83" s="38"/>
      <c r="B83" s="39"/>
      <c r="C83" s="177" t="s">
        <v>82</v>
      </c>
      <c r="D83" s="177" t="s">
        <v>137</v>
      </c>
      <c r="E83" s="178" t="s">
        <v>1094</v>
      </c>
      <c r="F83" s="179" t="s">
        <v>1095</v>
      </c>
      <c r="G83" s="180" t="s">
        <v>254</v>
      </c>
      <c r="H83" s="181">
        <v>1</v>
      </c>
      <c r="I83" s="182"/>
      <c r="J83" s="183">
        <f t="shared" si="0"/>
        <v>0</v>
      </c>
      <c r="K83" s="179" t="s">
        <v>19</v>
      </c>
      <c r="L83" s="43"/>
      <c r="M83" s="184" t="s">
        <v>19</v>
      </c>
      <c r="N83" s="185" t="s">
        <v>43</v>
      </c>
      <c r="O83" s="68"/>
      <c r="P83" s="186">
        <f t="shared" si="1"/>
        <v>0</v>
      </c>
      <c r="Q83" s="186">
        <v>0</v>
      </c>
      <c r="R83" s="186">
        <f t="shared" si="2"/>
        <v>0</v>
      </c>
      <c r="S83" s="186">
        <v>0</v>
      </c>
      <c r="T83" s="187">
        <f t="shared" si="3"/>
        <v>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R83" s="188" t="s">
        <v>1092</v>
      </c>
      <c r="AT83" s="188" t="s">
        <v>137</v>
      </c>
      <c r="AU83" s="188" t="s">
        <v>80</v>
      </c>
      <c r="AY83" s="21" t="s">
        <v>132</v>
      </c>
      <c r="BE83" s="189">
        <f t="shared" si="4"/>
        <v>0</v>
      </c>
      <c r="BF83" s="189">
        <f t="shared" si="5"/>
        <v>0</v>
      </c>
      <c r="BG83" s="189">
        <f t="shared" si="6"/>
        <v>0</v>
      </c>
      <c r="BH83" s="189">
        <f t="shared" si="7"/>
        <v>0</v>
      </c>
      <c r="BI83" s="189">
        <f t="shared" si="8"/>
        <v>0</v>
      </c>
      <c r="BJ83" s="21" t="s">
        <v>80</v>
      </c>
      <c r="BK83" s="189">
        <f t="shared" si="9"/>
        <v>0</v>
      </c>
      <c r="BL83" s="21" t="s">
        <v>1092</v>
      </c>
      <c r="BM83" s="188" t="s">
        <v>1096</v>
      </c>
    </row>
    <row r="84" spans="1:65" s="2" customFormat="1" ht="21.75" customHeight="1">
      <c r="A84" s="38"/>
      <c r="B84" s="39"/>
      <c r="C84" s="177" t="s">
        <v>143</v>
      </c>
      <c r="D84" s="177" t="s">
        <v>137</v>
      </c>
      <c r="E84" s="178" t="s">
        <v>1097</v>
      </c>
      <c r="F84" s="179" t="s">
        <v>1098</v>
      </c>
      <c r="G84" s="180" t="s">
        <v>254</v>
      </c>
      <c r="H84" s="181">
        <v>1</v>
      </c>
      <c r="I84" s="182"/>
      <c r="J84" s="183">
        <f t="shared" si="0"/>
        <v>0</v>
      </c>
      <c r="K84" s="179" t="s">
        <v>19</v>
      </c>
      <c r="L84" s="43"/>
      <c r="M84" s="184" t="s">
        <v>19</v>
      </c>
      <c r="N84" s="185" t="s">
        <v>43</v>
      </c>
      <c r="O84" s="68"/>
      <c r="P84" s="186">
        <f t="shared" si="1"/>
        <v>0</v>
      </c>
      <c r="Q84" s="186">
        <v>0</v>
      </c>
      <c r="R84" s="186">
        <f t="shared" si="2"/>
        <v>0</v>
      </c>
      <c r="S84" s="186">
        <v>0</v>
      </c>
      <c r="T84" s="187">
        <f t="shared" si="3"/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188" t="s">
        <v>1092</v>
      </c>
      <c r="AT84" s="188" t="s">
        <v>137</v>
      </c>
      <c r="AU84" s="188" t="s">
        <v>80</v>
      </c>
      <c r="AY84" s="21" t="s">
        <v>132</v>
      </c>
      <c r="BE84" s="189">
        <f t="shared" si="4"/>
        <v>0</v>
      </c>
      <c r="BF84" s="189">
        <f t="shared" si="5"/>
        <v>0</v>
      </c>
      <c r="BG84" s="189">
        <f t="shared" si="6"/>
        <v>0</v>
      </c>
      <c r="BH84" s="189">
        <f t="shared" si="7"/>
        <v>0</v>
      </c>
      <c r="BI84" s="189">
        <f t="shared" si="8"/>
        <v>0</v>
      </c>
      <c r="BJ84" s="21" t="s">
        <v>80</v>
      </c>
      <c r="BK84" s="189">
        <f t="shared" si="9"/>
        <v>0</v>
      </c>
      <c r="BL84" s="21" t="s">
        <v>1092</v>
      </c>
      <c r="BM84" s="188" t="s">
        <v>1099</v>
      </c>
    </row>
    <row r="85" spans="1:65" s="2" customFormat="1" ht="16.5" customHeight="1">
      <c r="A85" s="38"/>
      <c r="B85" s="39"/>
      <c r="C85" s="177" t="s">
        <v>142</v>
      </c>
      <c r="D85" s="177" t="s">
        <v>137</v>
      </c>
      <c r="E85" s="178" t="s">
        <v>1100</v>
      </c>
      <c r="F85" s="179" t="s">
        <v>1101</v>
      </c>
      <c r="G85" s="180" t="s">
        <v>254</v>
      </c>
      <c r="H85" s="181">
        <v>1</v>
      </c>
      <c r="I85" s="182"/>
      <c r="J85" s="183">
        <f t="shared" si="0"/>
        <v>0</v>
      </c>
      <c r="K85" s="179" t="s">
        <v>19</v>
      </c>
      <c r="L85" s="43"/>
      <c r="M85" s="184" t="s">
        <v>19</v>
      </c>
      <c r="N85" s="185" t="s">
        <v>43</v>
      </c>
      <c r="O85" s="68"/>
      <c r="P85" s="186">
        <f t="shared" si="1"/>
        <v>0</v>
      </c>
      <c r="Q85" s="186">
        <v>0</v>
      </c>
      <c r="R85" s="186">
        <f t="shared" si="2"/>
        <v>0</v>
      </c>
      <c r="S85" s="186">
        <v>0</v>
      </c>
      <c r="T85" s="187">
        <f t="shared" si="3"/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188" t="s">
        <v>1092</v>
      </c>
      <c r="AT85" s="188" t="s">
        <v>137</v>
      </c>
      <c r="AU85" s="188" t="s">
        <v>80</v>
      </c>
      <c r="AY85" s="21" t="s">
        <v>132</v>
      </c>
      <c r="BE85" s="189">
        <f t="shared" si="4"/>
        <v>0</v>
      </c>
      <c r="BF85" s="189">
        <f t="shared" si="5"/>
        <v>0</v>
      </c>
      <c r="BG85" s="189">
        <f t="shared" si="6"/>
        <v>0</v>
      </c>
      <c r="BH85" s="189">
        <f t="shared" si="7"/>
        <v>0</v>
      </c>
      <c r="BI85" s="189">
        <f t="shared" si="8"/>
        <v>0</v>
      </c>
      <c r="BJ85" s="21" t="s">
        <v>80</v>
      </c>
      <c r="BK85" s="189">
        <f t="shared" si="9"/>
        <v>0</v>
      </c>
      <c r="BL85" s="21" t="s">
        <v>1092</v>
      </c>
      <c r="BM85" s="188" t="s">
        <v>1102</v>
      </c>
    </row>
    <row r="86" spans="1:65" s="2" customFormat="1" ht="16.5" customHeight="1">
      <c r="A86" s="38"/>
      <c r="B86" s="39"/>
      <c r="C86" s="177" t="s">
        <v>166</v>
      </c>
      <c r="D86" s="177" t="s">
        <v>137</v>
      </c>
      <c r="E86" s="178" t="s">
        <v>1103</v>
      </c>
      <c r="F86" s="179" t="s">
        <v>1104</v>
      </c>
      <c r="G86" s="180" t="s">
        <v>254</v>
      </c>
      <c r="H86" s="181">
        <v>1</v>
      </c>
      <c r="I86" s="182"/>
      <c r="J86" s="183">
        <f t="shared" si="0"/>
        <v>0</v>
      </c>
      <c r="K86" s="179" t="s">
        <v>19</v>
      </c>
      <c r="L86" s="43"/>
      <c r="M86" s="184" t="s">
        <v>19</v>
      </c>
      <c r="N86" s="185" t="s">
        <v>43</v>
      </c>
      <c r="O86" s="68"/>
      <c r="P86" s="186">
        <f t="shared" si="1"/>
        <v>0</v>
      </c>
      <c r="Q86" s="186">
        <v>0</v>
      </c>
      <c r="R86" s="186">
        <f t="shared" si="2"/>
        <v>0</v>
      </c>
      <c r="S86" s="186">
        <v>0</v>
      </c>
      <c r="T86" s="187">
        <f t="shared" si="3"/>
        <v>0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188" t="s">
        <v>1092</v>
      </c>
      <c r="AT86" s="188" t="s">
        <v>137</v>
      </c>
      <c r="AU86" s="188" t="s">
        <v>80</v>
      </c>
      <c r="AY86" s="21" t="s">
        <v>132</v>
      </c>
      <c r="BE86" s="189">
        <f t="shared" si="4"/>
        <v>0</v>
      </c>
      <c r="BF86" s="189">
        <f t="shared" si="5"/>
        <v>0</v>
      </c>
      <c r="BG86" s="189">
        <f t="shared" si="6"/>
        <v>0</v>
      </c>
      <c r="BH86" s="189">
        <f t="shared" si="7"/>
        <v>0</v>
      </c>
      <c r="BI86" s="189">
        <f t="shared" si="8"/>
        <v>0</v>
      </c>
      <c r="BJ86" s="21" t="s">
        <v>80</v>
      </c>
      <c r="BK86" s="189">
        <f t="shared" si="9"/>
        <v>0</v>
      </c>
      <c r="BL86" s="21" t="s">
        <v>1092</v>
      </c>
      <c r="BM86" s="188" t="s">
        <v>1105</v>
      </c>
    </row>
    <row r="87" spans="1:65" s="2" customFormat="1" ht="16.5" customHeight="1">
      <c r="A87" s="38"/>
      <c r="B87" s="39"/>
      <c r="C87" s="177" t="s">
        <v>133</v>
      </c>
      <c r="D87" s="177" t="s">
        <v>137</v>
      </c>
      <c r="E87" s="178" t="s">
        <v>1106</v>
      </c>
      <c r="F87" s="179" t="s">
        <v>1107</v>
      </c>
      <c r="G87" s="180" t="s">
        <v>254</v>
      </c>
      <c r="H87" s="181">
        <v>1</v>
      </c>
      <c r="I87" s="182"/>
      <c r="J87" s="183">
        <f t="shared" si="0"/>
        <v>0</v>
      </c>
      <c r="K87" s="179" t="s">
        <v>19</v>
      </c>
      <c r="L87" s="43"/>
      <c r="M87" s="266" t="s">
        <v>19</v>
      </c>
      <c r="N87" s="267" t="s">
        <v>43</v>
      </c>
      <c r="O87" s="251"/>
      <c r="P87" s="268">
        <f t="shared" si="1"/>
        <v>0</v>
      </c>
      <c r="Q87" s="268">
        <v>0</v>
      </c>
      <c r="R87" s="268">
        <f t="shared" si="2"/>
        <v>0</v>
      </c>
      <c r="S87" s="268">
        <v>0</v>
      </c>
      <c r="T87" s="269">
        <f t="shared" si="3"/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188" t="s">
        <v>1092</v>
      </c>
      <c r="AT87" s="188" t="s">
        <v>137</v>
      </c>
      <c r="AU87" s="188" t="s">
        <v>80</v>
      </c>
      <c r="AY87" s="21" t="s">
        <v>132</v>
      </c>
      <c r="BE87" s="189">
        <f t="shared" si="4"/>
        <v>0</v>
      </c>
      <c r="BF87" s="189">
        <f t="shared" si="5"/>
        <v>0</v>
      </c>
      <c r="BG87" s="189">
        <f t="shared" si="6"/>
        <v>0</v>
      </c>
      <c r="BH87" s="189">
        <f t="shared" si="7"/>
        <v>0</v>
      </c>
      <c r="BI87" s="189">
        <f t="shared" si="8"/>
        <v>0</v>
      </c>
      <c r="BJ87" s="21" t="s">
        <v>80</v>
      </c>
      <c r="BK87" s="189">
        <f t="shared" si="9"/>
        <v>0</v>
      </c>
      <c r="BL87" s="21" t="s">
        <v>1092</v>
      </c>
      <c r="BM87" s="188" t="s">
        <v>1108</v>
      </c>
    </row>
    <row r="88" spans="1:65" s="2" customFormat="1" ht="6.95" customHeight="1">
      <c r="A88" s="38"/>
      <c r="B88" s="51"/>
      <c r="C88" s="52"/>
      <c r="D88" s="52"/>
      <c r="E88" s="52"/>
      <c r="F88" s="52"/>
      <c r="G88" s="52"/>
      <c r="H88" s="52"/>
      <c r="I88" s="52"/>
      <c r="J88" s="52"/>
      <c r="K88" s="52"/>
      <c r="L88" s="43"/>
      <c r="M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</sheetData>
  <sheetProtection algorithmName="SHA-512" hashValue="ayDPZMgqJPYlnEFw0h82IabthUliUY0szCPfSJmK8Bu09AuBzrExtBynKLlHRjxWGlNVaDJy+/+0YqlXKYV9yg==" saltValue="SN44y3k2YY4DbvY3VgqyBiUnEiASt/3XusIlWJ9La4uRtebEszZLjnjdGymOFlKVToDAjc1uQqxjY4Jx4nPe+g==" spinCount="100000" sheet="1" objects="1" scenarios="1" formatColumns="0" formatRows="0" autoFilter="0"/>
  <autoFilter ref="C79:K87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70" customWidth="1"/>
    <col min="2" max="2" width="1.6640625" style="270" customWidth="1"/>
    <col min="3" max="4" width="5" style="270" customWidth="1"/>
    <col min="5" max="5" width="11.6640625" style="270" customWidth="1"/>
    <col min="6" max="6" width="9.1640625" style="270" customWidth="1"/>
    <col min="7" max="7" width="5" style="270" customWidth="1"/>
    <col min="8" max="8" width="77.83203125" style="270" customWidth="1"/>
    <col min="9" max="10" width="20" style="270" customWidth="1"/>
    <col min="11" max="11" width="1.6640625" style="270" customWidth="1"/>
  </cols>
  <sheetData>
    <row r="1" spans="2:11" s="1" customFormat="1" ht="37.5" customHeight="1"/>
    <row r="2" spans="2:11" s="1" customFormat="1" ht="7.5" customHeight="1">
      <c r="B2" s="271"/>
      <c r="C2" s="272"/>
      <c r="D2" s="272"/>
      <c r="E2" s="272"/>
      <c r="F2" s="272"/>
      <c r="G2" s="272"/>
      <c r="H2" s="272"/>
      <c r="I2" s="272"/>
      <c r="J2" s="272"/>
      <c r="K2" s="273"/>
    </row>
    <row r="3" spans="2:11" s="18" customFormat="1" ht="45" customHeight="1">
      <c r="B3" s="274"/>
      <c r="C3" s="409" t="s">
        <v>1109</v>
      </c>
      <c r="D3" s="409"/>
      <c r="E3" s="409"/>
      <c r="F3" s="409"/>
      <c r="G3" s="409"/>
      <c r="H3" s="409"/>
      <c r="I3" s="409"/>
      <c r="J3" s="409"/>
      <c r="K3" s="275"/>
    </row>
    <row r="4" spans="2:11" s="1" customFormat="1" ht="25.5" customHeight="1">
      <c r="B4" s="276"/>
      <c r="C4" s="408" t="s">
        <v>1110</v>
      </c>
      <c r="D4" s="408"/>
      <c r="E4" s="408"/>
      <c r="F4" s="408"/>
      <c r="G4" s="408"/>
      <c r="H4" s="408"/>
      <c r="I4" s="408"/>
      <c r="J4" s="408"/>
      <c r="K4" s="277"/>
    </row>
    <row r="5" spans="2:11" s="1" customFormat="1" ht="5.25" customHeight="1">
      <c r="B5" s="276"/>
      <c r="C5" s="278"/>
      <c r="D5" s="278"/>
      <c r="E5" s="278"/>
      <c r="F5" s="278"/>
      <c r="G5" s="278"/>
      <c r="H5" s="278"/>
      <c r="I5" s="278"/>
      <c r="J5" s="278"/>
      <c r="K5" s="277"/>
    </row>
    <row r="6" spans="2:11" s="1" customFormat="1" ht="15" customHeight="1">
      <c r="B6" s="276"/>
      <c r="C6" s="407" t="s">
        <v>1111</v>
      </c>
      <c r="D6" s="407"/>
      <c r="E6" s="407"/>
      <c r="F6" s="407"/>
      <c r="G6" s="407"/>
      <c r="H6" s="407"/>
      <c r="I6" s="407"/>
      <c r="J6" s="407"/>
      <c r="K6" s="277"/>
    </row>
    <row r="7" spans="2:11" s="1" customFormat="1" ht="15" customHeight="1">
      <c r="B7" s="280"/>
      <c r="C7" s="407" t="s">
        <v>1112</v>
      </c>
      <c r="D7" s="407"/>
      <c r="E7" s="407"/>
      <c r="F7" s="407"/>
      <c r="G7" s="407"/>
      <c r="H7" s="407"/>
      <c r="I7" s="407"/>
      <c r="J7" s="407"/>
      <c r="K7" s="277"/>
    </row>
    <row r="8" spans="2:11" s="1" customFormat="1" ht="12.75" customHeight="1">
      <c r="B8" s="280"/>
      <c r="C8" s="279"/>
      <c r="D8" s="279"/>
      <c r="E8" s="279"/>
      <c r="F8" s="279"/>
      <c r="G8" s="279"/>
      <c r="H8" s="279"/>
      <c r="I8" s="279"/>
      <c r="J8" s="279"/>
      <c r="K8" s="277"/>
    </row>
    <row r="9" spans="2:11" s="1" customFormat="1" ht="15" customHeight="1">
      <c r="B9" s="280"/>
      <c r="C9" s="407" t="s">
        <v>1113</v>
      </c>
      <c r="D9" s="407"/>
      <c r="E9" s="407"/>
      <c r="F9" s="407"/>
      <c r="G9" s="407"/>
      <c r="H9" s="407"/>
      <c r="I9" s="407"/>
      <c r="J9" s="407"/>
      <c r="K9" s="277"/>
    </row>
    <row r="10" spans="2:11" s="1" customFormat="1" ht="15" customHeight="1">
      <c r="B10" s="280"/>
      <c r="C10" s="279"/>
      <c r="D10" s="407" t="s">
        <v>1114</v>
      </c>
      <c r="E10" s="407"/>
      <c r="F10" s="407"/>
      <c r="G10" s="407"/>
      <c r="H10" s="407"/>
      <c r="I10" s="407"/>
      <c r="J10" s="407"/>
      <c r="K10" s="277"/>
    </row>
    <row r="11" spans="2:11" s="1" customFormat="1" ht="15" customHeight="1">
      <c r="B11" s="280"/>
      <c r="C11" s="281"/>
      <c r="D11" s="407" t="s">
        <v>1115</v>
      </c>
      <c r="E11" s="407"/>
      <c r="F11" s="407"/>
      <c r="G11" s="407"/>
      <c r="H11" s="407"/>
      <c r="I11" s="407"/>
      <c r="J11" s="407"/>
      <c r="K11" s="277"/>
    </row>
    <row r="12" spans="2:11" s="1" customFormat="1" ht="15" customHeight="1">
      <c r="B12" s="280"/>
      <c r="C12" s="281"/>
      <c r="D12" s="279"/>
      <c r="E12" s="279"/>
      <c r="F12" s="279"/>
      <c r="G12" s="279"/>
      <c r="H12" s="279"/>
      <c r="I12" s="279"/>
      <c r="J12" s="279"/>
      <c r="K12" s="277"/>
    </row>
    <row r="13" spans="2:11" s="1" customFormat="1" ht="15" customHeight="1">
      <c r="B13" s="280"/>
      <c r="C13" s="281"/>
      <c r="D13" s="282" t="s">
        <v>1116</v>
      </c>
      <c r="E13" s="279"/>
      <c r="F13" s="279"/>
      <c r="G13" s="279"/>
      <c r="H13" s="279"/>
      <c r="I13" s="279"/>
      <c r="J13" s="279"/>
      <c r="K13" s="277"/>
    </row>
    <row r="14" spans="2:11" s="1" customFormat="1" ht="12.75" customHeight="1">
      <c r="B14" s="280"/>
      <c r="C14" s="281"/>
      <c r="D14" s="281"/>
      <c r="E14" s="281"/>
      <c r="F14" s="281"/>
      <c r="G14" s="281"/>
      <c r="H14" s="281"/>
      <c r="I14" s="281"/>
      <c r="J14" s="281"/>
      <c r="K14" s="277"/>
    </row>
    <row r="15" spans="2:11" s="1" customFormat="1" ht="15" customHeight="1">
      <c r="B15" s="280"/>
      <c r="C15" s="281"/>
      <c r="D15" s="407" t="s">
        <v>1117</v>
      </c>
      <c r="E15" s="407"/>
      <c r="F15" s="407"/>
      <c r="G15" s="407"/>
      <c r="H15" s="407"/>
      <c r="I15" s="407"/>
      <c r="J15" s="407"/>
      <c r="K15" s="277"/>
    </row>
    <row r="16" spans="2:11" s="1" customFormat="1" ht="15" customHeight="1">
      <c r="B16" s="280"/>
      <c r="C16" s="281"/>
      <c r="D16" s="407" t="s">
        <v>1118</v>
      </c>
      <c r="E16" s="407"/>
      <c r="F16" s="407"/>
      <c r="G16" s="407"/>
      <c r="H16" s="407"/>
      <c r="I16" s="407"/>
      <c r="J16" s="407"/>
      <c r="K16" s="277"/>
    </row>
    <row r="17" spans="2:11" s="1" customFormat="1" ht="15" customHeight="1">
      <c r="B17" s="280"/>
      <c r="C17" s="281"/>
      <c r="D17" s="407" t="s">
        <v>1119</v>
      </c>
      <c r="E17" s="407"/>
      <c r="F17" s="407"/>
      <c r="G17" s="407"/>
      <c r="H17" s="407"/>
      <c r="I17" s="407"/>
      <c r="J17" s="407"/>
      <c r="K17" s="277"/>
    </row>
    <row r="18" spans="2:11" s="1" customFormat="1" ht="15" customHeight="1">
      <c r="B18" s="280"/>
      <c r="C18" s="281"/>
      <c r="D18" s="281"/>
      <c r="E18" s="283" t="s">
        <v>79</v>
      </c>
      <c r="F18" s="407" t="s">
        <v>1120</v>
      </c>
      <c r="G18" s="407"/>
      <c r="H18" s="407"/>
      <c r="I18" s="407"/>
      <c r="J18" s="407"/>
      <c r="K18" s="277"/>
    </row>
    <row r="19" spans="2:11" s="1" customFormat="1" ht="15" customHeight="1">
      <c r="B19" s="280"/>
      <c r="C19" s="281"/>
      <c r="D19" s="281"/>
      <c r="E19" s="283" t="s">
        <v>1121</v>
      </c>
      <c r="F19" s="407" t="s">
        <v>1122</v>
      </c>
      <c r="G19" s="407"/>
      <c r="H19" s="407"/>
      <c r="I19" s="407"/>
      <c r="J19" s="407"/>
      <c r="K19" s="277"/>
    </row>
    <row r="20" spans="2:11" s="1" customFormat="1" ht="15" customHeight="1">
      <c r="B20" s="280"/>
      <c r="C20" s="281"/>
      <c r="D20" s="281"/>
      <c r="E20" s="283" t="s">
        <v>1123</v>
      </c>
      <c r="F20" s="407" t="s">
        <v>1124</v>
      </c>
      <c r="G20" s="407"/>
      <c r="H20" s="407"/>
      <c r="I20" s="407"/>
      <c r="J20" s="407"/>
      <c r="K20" s="277"/>
    </row>
    <row r="21" spans="2:11" s="1" customFormat="1" ht="15" customHeight="1">
      <c r="B21" s="280"/>
      <c r="C21" s="281"/>
      <c r="D21" s="281"/>
      <c r="E21" s="283" t="s">
        <v>89</v>
      </c>
      <c r="F21" s="407" t="s">
        <v>90</v>
      </c>
      <c r="G21" s="407"/>
      <c r="H21" s="407"/>
      <c r="I21" s="407"/>
      <c r="J21" s="407"/>
      <c r="K21" s="277"/>
    </row>
    <row r="22" spans="2:11" s="1" customFormat="1" ht="15" customHeight="1">
      <c r="B22" s="280"/>
      <c r="C22" s="281"/>
      <c r="D22" s="281"/>
      <c r="E22" s="283" t="s">
        <v>1125</v>
      </c>
      <c r="F22" s="407" t="s">
        <v>1126</v>
      </c>
      <c r="G22" s="407"/>
      <c r="H22" s="407"/>
      <c r="I22" s="407"/>
      <c r="J22" s="407"/>
      <c r="K22" s="277"/>
    </row>
    <row r="23" spans="2:11" s="1" customFormat="1" ht="15" customHeight="1">
      <c r="B23" s="280"/>
      <c r="C23" s="281"/>
      <c r="D23" s="281"/>
      <c r="E23" s="283" t="s">
        <v>1127</v>
      </c>
      <c r="F23" s="407" t="s">
        <v>1128</v>
      </c>
      <c r="G23" s="407"/>
      <c r="H23" s="407"/>
      <c r="I23" s="407"/>
      <c r="J23" s="407"/>
      <c r="K23" s="277"/>
    </row>
    <row r="24" spans="2:11" s="1" customFormat="1" ht="12.75" customHeight="1">
      <c r="B24" s="280"/>
      <c r="C24" s="281"/>
      <c r="D24" s="281"/>
      <c r="E24" s="281"/>
      <c r="F24" s="281"/>
      <c r="G24" s="281"/>
      <c r="H24" s="281"/>
      <c r="I24" s="281"/>
      <c r="J24" s="281"/>
      <c r="K24" s="277"/>
    </row>
    <row r="25" spans="2:11" s="1" customFormat="1" ht="15" customHeight="1">
      <c r="B25" s="280"/>
      <c r="C25" s="407" t="s">
        <v>1129</v>
      </c>
      <c r="D25" s="407"/>
      <c r="E25" s="407"/>
      <c r="F25" s="407"/>
      <c r="G25" s="407"/>
      <c r="H25" s="407"/>
      <c r="I25" s="407"/>
      <c r="J25" s="407"/>
      <c r="K25" s="277"/>
    </row>
    <row r="26" spans="2:11" s="1" customFormat="1" ht="15" customHeight="1">
      <c r="B26" s="280"/>
      <c r="C26" s="407" t="s">
        <v>1130</v>
      </c>
      <c r="D26" s="407"/>
      <c r="E26" s="407"/>
      <c r="F26" s="407"/>
      <c r="G26" s="407"/>
      <c r="H26" s="407"/>
      <c r="I26" s="407"/>
      <c r="J26" s="407"/>
      <c r="K26" s="277"/>
    </row>
    <row r="27" spans="2:11" s="1" customFormat="1" ht="15" customHeight="1">
      <c r="B27" s="280"/>
      <c r="C27" s="279"/>
      <c r="D27" s="407" t="s">
        <v>1131</v>
      </c>
      <c r="E27" s="407"/>
      <c r="F27" s="407"/>
      <c r="G27" s="407"/>
      <c r="H27" s="407"/>
      <c r="I27" s="407"/>
      <c r="J27" s="407"/>
      <c r="K27" s="277"/>
    </row>
    <row r="28" spans="2:11" s="1" customFormat="1" ht="15" customHeight="1">
      <c r="B28" s="280"/>
      <c r="C28" s="281"/>
      <c r="D28" s="407" t="s">
        <v>1132</v>
      </c>
      <c r="E28" s="407"/>
      <c r="F28" s="407"/>
      <c r="G28" s="407"/>
      <c r="H28" s="407"/>
      <c r="I28" s="407"/>
      <c r="J28" s="407"/>
      <c r="K28" s="277"/>
    </row>
    <row r="29" spans="2:11" s="1" customFormat="1" ht="12.75" customHeight="1">
      <c r="B29" s="280"/>
      <c r="C29" s="281"/>
      <c r="D29" s="281"/>
      <c r="E29" s="281"/>
      <c r="F29" s="281"/>
      <c r="G29" s="281"/>
      <c r="H29" s="281"/>
      <c r="I29" s="281"/>
      <c r="J29" s="281"/>
      <c r="K29" s="277"/>
    </row>
    <row r="30" spans="2:11" s="1" customFormat="1" ht="15" customHeight="1">
      <c r="B30" s="280"/>
      <c r="C30" s="281"/>
      <c r="D30" s="407" t="s">
        <v>1133</v>
      </c>
      <c r="E30" s="407"/>
      <c r="F30" s="407"/>
      <c r="G30" s="407"/>
      <c r="H30" s="407"/>
      <c r="I30" s="407"/>
      <c r="J30" s="407"/>
      <c r="K30" s="277"/>
    </row>
    <row r="31" spans="2:11" s="1" customFormat="1" ht="15" customHeight="1">
      <c r="B31" s="280"/>
      <c r="C31" s="281"/>
      <c r="D31" s="407" t="s">
        <v>1134</v>
      </c>
      <c r="E31" s="407"/>
      <c r="F31" s="407"/>
      <c r="G31" s="407"/>
      <c r="H31" s="407"/>
      <c r="I31" s="407"/>
      <c r="J31" s="407"/>
      <c r="K31" s="277"/>
    </row>
    <row r="32" spans="2:11" s="1" customFormat="1" ht="12.75" customHeight="1">
      <c r="B32" s="280"/>
      <c r="C32" s="281"/>
      <c r="D32" s="281"/>
      <c r="E32" s="281"/>
      <c r="F32" s="281"/>
      <c r="G32" s="281"/>
      <c r="H32" s="281"/>
      <c r="I32" s="281"/>
      <c r="J32" s="281"/>
      <c r="K32" s="277"/>
    </row>
    <row r="33" spans="2:11" s="1" customFormat="1" ht="15" customHeight="1">
      <c r="B33" s="280"/>
      <c r="C33" s="281"/>
      <c r="D33" s="407" t="s">
        <v>1135</v>
      </c>
      <c r="E33" s="407"/>
      <c r="F33" s="407"/>
      <c r="G33" s="407"/>
      <c r="H33" s="407"/>
      <c r="I33" s="407"/>
      <c r="J33" s="407"/>
      <c r="K33" s="277"/>
    </row>
    <row r="34" spans="2:11" s="1" customFormat="1" ht="15" customHeight="1">
      <c r="B34" s="280"/>
      <c r="C34" s="281"/>
      <c r="D34" s="407" t="s">
        <v>1136</v>
      </c>
      <c r="E34" s="407"/>
      <c r="F34" s="407"/>
      <c r="G34" s="407"/>
      <c r="H34" s="407"/>
      <c r="I34" s="407"/>
      <c r="J34" s="407"/>
      <c r="K34" s="277"/>
    </row>
    <row r="35" spans="2:11" s="1" customFormat="1" ht="15" customHeight="1">
      <c r="B35" s="280"/>
      <c r="C35" s="281"/>
      <c r="D35" s="407" t="s">
        <v>1137</v>
      </c>
      <c r="E35" s="407"/>
      <c r="F35" s="407"/>
      <c r="G35" s="407"/>
      <c r="H35" s="407"/>
      <c r="I35" s="407"/>
      <c r="J35" s="407"/>
      <c r="K35" s="277"/>
    </row>
    <row r="36" spans="2:11" s="1" customFormat="1" ht="15" customHeight="1">
      <c r="B36" s="280"/>
      <c r="C36" s="281"/>
      <c r="D36" s="279"/>
      <c r="E36" s="282" t="s">
        <v>118</v>
      </c>
      <c r="F36" s="279"/>
      <c r="G36" s="407" t="s">
        <v>1138</v>
      </c>
      <c r="H36" s="407"/>
      <c r="I36" s="407"/>
      <c r="J36" s="407"/>
      <c r="K36" s="277"/>
    </row>
    <row r="37" spans="2:11" s="1" customFormat="1" ht="30.75" customHeight="1">
      <c r="B37" s="280"/>
      <c r="C37" s="281"/>
      <c r="D37" s="279"/>
      <c r="E37" s="282" t="s">
        <v>1139</v>
      </c>
      <c r="F37" s="279"/>
      <c r="G37" s="407" t="s">
        <v>1140</v>
      </c>
      <c r="H37" s="407"/>
      <c r="I37" s="407"/>
      <c r="J37" s="407"/>
      <c r="K37" s="277"/>
    </row>
    <row r="38" spans="2:11" s="1" customFormat="1" ht="15" customHeight="1">
      <c r="B38" s="280"/>
      <c r="C38" s="281"/>
      <c r="D38" s="279"/>
      <c r="E38" s="282" t="s">
        <v>53</v>
      </c>
      <c r="F38" s="279"/>
      <c r="G38" s="407" t="s">
        <v>1141</v>
      </c>
      <c r="H38" s="407"/>
      <c r="I38" s="407"/>
      <c r="J38" s="407"/>
      <c r="K38" s="277"/>
    </row>
    <row r="39" spans="2:11" s="1" customFormat="1" ht="15" customHeight="1">
      <c r="B39" s="280"/>
      <c r="C39" s="281"/>
      <c r="D39" s="279"/>
      <c r="E39" s="282" t="s">
        <v>54</v>
      </c>
      <c r="F39" s="279"/>
      <c r="G39" s="407" t="s">
        <v>1142</v>
      </c>
      <c r="H39" s="407"/>
      <c r="I39" s="407"/>
      <c r="J39" s="407"/>
      <c r="K39" s="277"/>
    </row>
    <row r="40" spans="2:11" s="1" customFormat="1" ht="15" customHeight="1">
      <c r="B40" s="280"/>
      <c r="C40" s="281"/>
      <c r="D40" s="279"/>
      <c r="E40" s="282" t="s">
        <v>119</v>
      </c>
      <c r="F40" s="279"/>
      <c r="G40" s="407" t="s">
        <v>1143</v>
      </c>
      <c r="H40" s="407"/>
      <c r="I40" s="407"/>
      <c r="J40" s="407"/>
      <c r="K40" s="277"/>
    </row>
    <row r="41" spans="2:11" s="1" customFormat="1" ht="15" customHeight="1">
      <c r="B41" s="280"/>
      <c r="C41" s="281"/>
      <c r="D41" s="279"/>
      <c r="E41" s="282" t="s">
        <v>120</v>
      </c>
      <c r="F41" s="279"/>
      <c r="G41" s="407" t="s">
        <v>1144</v>
      </c>
      <c r="H41" s="407"/>
      <c r="I41" s="407"/>
      <c r="J41" s="407"/>
      <c r="K41" s="277"/>
    </row>
    <row r="42" spans="2:11" s="1" customFormat="1" ht="15" customHeight="1">
      <c r="B42" s="280"/>
      <c r="C42" s="281"/>
      <c r="D42" s="279"/>
      <c r="E42" s="282" t="s">
        <v>1145</v>
      </c>
      <c r="F42" s="279"/>
      <c r="G42" s="407" t="s">
        <v>1146</v>
      </c>
      <c r="H42" s="407"/>
      <c r="I42" s="407"/>
      <c r="J42" s="407"/>
      <c r="K42" s="277"/>
    </row>
    <row r="43" spans="2:11" s="1" customFormat="1" ht="15" customHeight="1">
      <c r="B43" s="280"/>
      <c r="C43" s="281"/>
      <c r="D43" s="279"/>
      <c r="E43" s="282"/>
      <c r="F43" s="279"/>
      <c r="G43" s="407" t="s">
        <v>1147</v>
      </c>
      <c r="H43" s="407"/>
      <c r="I43" s="407"/>
      <c r="J43" s="407"/>
      <c r="K43" s="277"/>
    </row>
    <row r="44" spans="2:11" s="1" customFormat="1" ht="15" customHeight="1">
      <c r="B44" s="280"/>
      <c r="C44" s="281"/>
      <c r="D44" s="279"/>
      <c r="E44" s="282" t="s">
        <v>1148</v>
      </c>
      <c r="F44" s="279"/>
      <c r="G44" s="407" t="s">
        <v>1149</v>
      </c>
      <c r="H44" s="407"/>
      <c r="I44" s="407"/>
      <c r="J44" s="407"/>
      <c r="K44" s="277"/>
    </row>
    <row r="45" spans="2:11" s="1" customFormat="1" ht="15" customHeight="1">
      <c r="B45" s="280"/>
      <c r="C45" s="281"/>
      <c r="D45" s="279"/>
      <c r="E45" s="282" t="s">
        <v>122</v>
      </c>
      <c r="F45" s="279"/>
      <c r="G45" s="407" t="s">
        <v>1150</v>
      </c>
      <c r="H45" s="407"/>
      <c r="I45" s="407"/>
      <c r="J45" s="407"/>
      <c r="K45" s="277"/>
    </row>
    <row r="46" spans="2:11" s="1" customFormat="1" ht="12.75" customHeight="1">
      <c r="B46" s="280"/>
      <c r="C46" s="281"/>
      <c r="D46" s="279"/>
      <c r="E46" s="279"/>
      <c r="F46" s="279"/>
      <c r="G46" s="279"/>
      <c r="H46" s="279"/>
      <c r="I46" s="279"/>
      <c r="J46" s="279"/>
      <c r="K46" s="277"/>
    </row>
    <row r="47" spans="2:11" s="1" customFormat="1" ht="15" customHeight="1">
      <c r="B47" s="280"/>
      <c r="C47" s="281"/>
      <c r="D47" s="407" t="s">
        <v>1151</v>
      </c>
      <c r="E47" s="407"/>
      <c r="F47" s="407"/>
      <c r="G47" s="407"/>
      <c r="H47" s="407"/>
      <c r="I47" s="407"/>
      <c r="J47" s="407"/>
      <c r="K47" s="277"/>
    </row>
    <row r="48" spans="2:11" s="1" customFormat="1" ht="15" customHeight="1">
      <c r="B48" s="280"/>
      <c r="C48" s="281"/>
      <c r="D48" s="281"/>
      <c r="E48" s="407" t="s">
        <v>1152</v>
      </c>
      <c r="F48" s="407"/>
      <c r="G48" s="407"/>
      <c r="H48" s="407"/>
      <c r="I48" s="407"/>
      <c r="J48" s="407"/>
      <c r="K48" s="277"/>
    </row>
    <row r="49" spans="2:11" s="1" customFormat="1" ht="15" customHeight="1">
      <c r="B49" s="280"/>
      <c r="C49" s="281"/>
      <c r="D49" s="281"/>
      <c r="E49" s="407" t="s">
        <v>1153</v>
      </c>
      <c r="F49" s="407"/>
      <c r="G49" s="407"/>
      <c r="H49" s="407"/>
      <c r="I49" s="407"/>
      <c r="J49" s="407"/>
      <c r="K49" s="277"/>
    </row>
    <row r="50" spans="2:11" s="1" customFormat="1" ht="15" customHeight="1">
      <c r="B50" s="280"/>
      <c r="C50" s="281"/>
      <c r="D50" s="281"/>
      <c r="E50" s="407" t="s">
        <v>1154</v>
      </c>
      <c r="F50" s="407"/>
      <c r="G50" s="407"/>
      <c r="H50" s="407"/>
      <c r="I50" s="407"/>
      <c r="J50" s="407"/>
      <c r="K50" s="277"/>
    </row>
    <row r="51" spans="2:11" s="1" customFormat="1" ht="15" customHeight="1">
      <c r="B51" s="280"/>
      <c r="C51" s="281"/>
      <c r="D51" s="407" t="s">
        <v>1155</v>
      </c>
      <c r="E51" s="407"/>
      <c r="F51" s="407"/>
      <c r="G51" s="407"/>
      <c r="H51" s="407"/>
      <c r="I51" s="407"/>
      <c r="J51" s="407"/>
      <c r="K51" s="277"/>
    </row>
    <row r="52" spans="2:11" s="1" customFormat="1" ht="25.5" customHeight="1">
      <c r="B52" s="276"/>
      <c r="C52" s="408" t="s">
        <v>1156</v>
      </c>
      <c r="D52" s="408"/>
      <c r="E52" s="408"/>
      <c r="F52" s="408"/>
      <c r="G52" s="408"/>
      <c r="H52" s="408"/>
      <c r="I52" s="408"/>
      <c r="J52" s="408"/>
      <c r="K52" s="277"/>
    </row>
    <row r="53" spans="2:11" s="1" customFormat="1" ht="5.25" customHeight="1">
      <c r="B53" s="276"/>
      <c r="C53" s="278"/>
      <c r="D53" s="278"/>
      <c r="E53" s="278"/>
      <c r="F53" s="278"/>
      <c r="G53" s="278"/>
      <c r="H53" s="278"/>
      <c r="I53" s="278"/>
      <c r="J53" s="278"/>
      <c r="K53" s="277"/>
    </row>
    <row r="54" spans="2:11" s="1" customFormat="1" ht="15" customHeight="1">
      <c r="B54" s="276"/>
      <c r="C54" s="407" t="s">
        <v>1157</v>
      </c>
      <c r="D54" s="407"/>
      <c r="E54" s="407"/>
      <c r="F54" s="407"/>
      <c r="G54" s="407"/>
      <c r="H54" s="407"/>
      <c r="I54" s="407"/>
      <c r="J54" s="407"/>
      <c r="K54" s="277"/>
    </row>
    <row r="55" spans="2:11" s="1" customFormat="1" ht="15" customHeight="1">
      <c r="B55" s="276"/>
      <c r="C55" s="407" t="s">
        <v>1158</v>
      </c>
      <c r="D55" s="407"/>
      <c r="E55" s="407"/>
      <c r="F55" s="407"/>
      <c r="G55" s="407"/>
      <c r="H55" s="407"/>
      <c r="I55" s="407"/>
      <c r="J55" s="407"/>
      <c r="K55" s="277"/>
    </row>
    <row r="56" spans="2:11" s="1" customFormat="1" ht="12.75" customHeight="1">
      <c r="B56" s="276"/>
      <c r="C56" s="279"/>
      <c r="D56" s="279"/>
      <c r="E56" s="279"/>
      <c r="F56" s="279"/>
      <c r="G56" s="279"/>
      <c r="H56" s="279"/>
      <c r="I56" s="279"/>
      <c r="J56" s="279"/>
      <c r="K56" s="277"/>
    </row>
    <row r="57" spans="2:11" s="1" customFormat="1" ht="15" customHeight="1">
      <c r="B57" s="276"/>
      <c r="C57" s="407" t="s">
        <v>1159</v>
      </c>
      <c r="D57" s="407"/>
      <c r="E57" s="407"/>
      <c r="F57" s="407"/>
      <c r="G57" s="407"/>
      <c r="H57" s="407"/>
      <c r="I57" s="407"/>
      <c r="J57" s="407"/>
      <c r="K57" s="277"/>
    </row>
    <row r="58" spans="2:11" s="1" customFormat="1" ht="15" customHeight="1">
      <c r="B58" s="276"/>
      <c r="C58" s="281"/>
      <c r="D58" s="407" t="s">
        <v>1160</v>
      </c>
      <c r="E58" s="407"/>
      <c r="F58" s="407"/>
      <c r="G58" s="407"/>
      <c r="H58" s="407"/>
      <c r="I58" s="407"/>
      <c r="J58" s="407"/>
      <c r="K58" s="277"/>
    </row>
    <row r="59" spans="2:11" s="1" customFormat="1" ht="15" customHeight="1">
      <c r="B59" s="276"/>
      <c r="C59" s="281"/>
      <c r="D59" s="407" t="s">
        <v>1161</v>
      </c>
      <c r="E59" s="407"/>
      <c r="F59" s="407"/>
      <c r="G59" s="407"/>
      <c r="H59" s="407"/>
      <c r="I59" s="407"/>
      <c r="J59" s="407"/>
      <c r="K59" s="277"/>
    </row>
    <row r="60" spans="2:11" s="1" customFormat="1" ht="15" customHeight="1">
      <c r="B60" s="276"/>
      <c r="C60" s="281"/>
      <c r="D60" s="407" t="s">
        <v>1162</v>
      </c>
      <c r="E60" s="407"/>
      <c r="F60" s="407"/>
      <c r="G60" s="407"/>
      <c r="H60" s="407"/>
      <c r="I60" s="407"/>
      <c r="J60" s="407"/>
      <c r="K60" s="277"/>
    </row>
    <row r="61" spans="2:11" s="1" customFormat="1" ht="15" customHeight="1">
      <c r="B61" s="276"/>
      <c r="C61" s="281"/>
      <c r="D61" s="407" t="s">
        <v>1163</v>
      </c>
      <c r="E61" s="407"/>
      <c r="F61" s="407"/>
      <c r="G61" s="407"/>
      <c r="H61" s="407"/>
      <c r="I61" s="407"/>
      <c r="J61" s="407"/>
      <c r="K61" s="277"/>
    </row>
    <row r="62" spans="2:11" s="1" customFormat="1" ht="15" customHeight="1">
      <c r="B62" s="276"/>
      <c r="C62" s="281"/>
      <c r="D62" s="410" t="s">
        <v>1164</v>
      </c>
      <c r="E62" s="410"/>
      <c r="F62" s="410"/>
      <c r="G62" s="410"/>
      <c r="H62" s="410"/>
      <c r="I62" s="410"/>
      <c r="J62" s="410"/>
      <c r="K62" s="277"/>
    </row>
    <row r="63" spans="2:11" s="1" customFormat="1" ht="15" customHeight="1">
      <c r="B63" s="276"/>
      <c r="C63" s="281"/>
      <c r="D63" s="407" t="s">
        <v>1165</v>
      </c>
      <c r="E63" s="407"/>
      <c r="F63" s="407"/>
      <c r="G63" s="407"/>
      <c r="H63" s="407"/>
      <c r="I63" s="407"/>
      <c r="J63" s="407"/>
      <c r="K63" s="277"/>
    </row>
    <row r="64" spans="2:11" s="1" customFormat="1" ht="12.75" customHeight="1">
      <c r="B64" s="276"/>
      <c r="C64" s="281"/>
      <c r="D64" s="281"/>
      <c r="E64" s="284"/>
      <c r="F64" s="281"/>
      <c r="G64" s="281"/>
      <c r="H64" s="281"/>
      <c r="I64" s="281"/>
      <c r="J64" s="281"/>
      <c r="K64" s="277"/>
    </row>
    <row r="65" spans="2:11" s="1" customFormat="1" ht="15" customHeight="1">
      <c r="B65" s="276"/>
      <c r="C65" s="281"/>
      <c r="D65" s="407" t="s">
        <v>1166</v>
      </c>
      <c r="E65" s="407"/>
      <c r="F65" s="407"/>
      <c r="G65" s="407"/>
      <c r="H65" s="407"/>
      <c r="I65" s="407"/>
      <c r="J65" s="407"/>
      <c r="K65" s="277"/>
    </row>
    <row r="66" spans="2:11" s="1" customFormat="1" ht="15" customHeight="1">
      <c r="B66" s="276"/>
      <c r="C66" s="281"/>
      <c r="D66" s="410" t="s">
        <v>1167</v>
      </c>
      <c r="E66" s="410"/>
      <c r="F66" s="410"/>
      <c r="G66" s="410"/>
      <c r="H66" s="410"/>
      <c r="I66" s="410"/>
      <c r="J66" s="410"/>
      <c r="K66" s="277"/>
    </row>
    <row r="67" spans="2:11" s="1" customFormat="1" ht="15" customHeight="1">
      <c r="B67" s="276"/>
      <c r="C67" s="281"/>
      <c r="D67" s="407" t="s">
        <v>1168</v>
      </c>
      <c r="E67" s="407"/>
      <c r="F67" s="407"/>
      <c r="G67" s="407"/>
      <c r="H67" s="407"/>
      <c r="I67" s="407"/>
      <c r="J67" s="407"/>
      <c r="K67" s="277"/>
    </row>
    <row r="68" spans="2:11" s="1" customFormat="1" ht="15" customHeight="1">
      <c r="B68" s="276"/>
      <c r="C68" s="281"/>
      <c r="D68" s="407" t="s">
        <v>1169</v>
      </c>
      <c r="E68" s="407"/>
      <c r="F68" s="407"/>
      <c r="G68" s="407"/>
      <c r="H68" s="407"/>
      <c r="I68" s="407"/>
      <c r="J68" s="407"/>
      <c r="K68" s="277"/>
    </row>
    <row r="69" spans="2:11" s="1" customFormat="1" ht="15" customHeight="1">
      <c r="B69" s="276"/>
      <c r="C69" s="281"/>
      <c r="D69" s="407" t="s">
        <v>1170</v>
      </c>
      <c r="E69" s="407"/>
      <c r="F69" s="407"/>
      <c r="G69" s="407"/>
      <c r="H69" s="407"/>
      <c r="I69" s="407"/>
      <c r="J69" s="407"/>
      <c r="K69" s="277"/>
    </row>
    <row r="70" spans="2:11" s="1" customFormat="1" ht="15" customHeight="1">
      <c r="B70" s="276"/>
      <c r="C70" s="281"/>
      <c r="D70" s="407" t="s">
        <v>1171</v>
      </c>
      <c r="E70" s="407"/>
      <c r="F70" s="407"/>
      <c r="G70" s="407"/>
      <c r="H70" s="407"/>
      <c r="I70" s="407"/>
      <c r="J70" s="407"/>
      <c r="K70" s="277"/>
    </row>
    <row r="71" spans="2:11" s="1" customFormat="1" ht="12.75" customHeight="1">
      <c r="B71" s="285"/>
      <c r="C71" s="286"/>
      <c r="D71" s="286"/>
      <c r="E71" s="286"/>
      <c r="F71" s="286"/>
      <c r="G71" s="286"/>
      <c r="H71" s="286"/>
      <c r="I71" s="286"/>
      <c r="J71" s="286"/>
      <c r="K71" s="287"/>
    </row>
    <row r="72" spans="2:11" s="1" customFormat="1" ht="18.75" customHeight="1">
      <c r="B72" s="288"/>
      <c r="C72" s="288"/>
      <c r="D72" s="288"/>
      <c r="E72" s="288"/>
      <c r="F72" s="288"/>
      <c r="G72" s="288"/>
      <c r="H72" s="288"/>
      <c r="I72" s="288"/>
      <c r="J72" s="288"/>
      <c r="K72" s="289"/>
    </row>
    <row r="73" spans="2:11" s="1" customFormat="1" ht="18.75" customHeight="1">
      <c r="B73" s="289"/>
      <c r="C73" s="289"/>
      <c r="D73" s="289"/>
      <c r="E73" s="289"/>
      <c r="F73" s="289"/>
      <c r="G73" s="289"/>
      <c r="H73" s="289"/>
      <c r="I73" s="289"/>
      <c r="J73" s="289"/>
      <c r="K73" s="289"/>
    </row>
    <row r="74" spans="2:11" s="1" customFormat="1" ht="7.5" customHeight="1">
      <c r="B74" s="290"/>
      <c r="C74" s="291"/>
      <c r="D74" s="291"/>
      <c r="E74" s="291"/>
      <c r="F74" s="291"/>
      <c r="G74" s="291"/>
      <c r="H74" s="291"/>
      <c r="I74" s="291"/>
      <c r="J74" s="291"/>
      <c r="K74" s="292"/>
    </row>
    <row r="75" spans="2:11" s="1" customFormat="1" ht="45" customHeight="1">
      <c r="B75" s="293"/>
      <c r="C75" s="411" t="s">
        <v>1172</v>
      </c>
      <c r="D75" s="411"/>
      <c r="E75" s="411"/>
      <c r="F75" s="411"/>
      <c r="G75" s="411"/>
      <c r="H75" s="411"/>
      <c r="I75" s="411"/>
      <c r="J75" s="411"/>
      <c r="K75" s="294"/>
    </row>
    <row r="76" spans="2:11" s="1" customFormat="1" ht="17.25" customHeight="1">
      <c r="B76" s="293"/>
      <c r="C76" s="295" t="s">
        <v>1173</v>
      </c>
      <c r="D76" s="295"/>
      <c r="E76" s="295"/>
      <c r="F76" s="295" t="s">
        <v>1174</v>
      </c>
      <c r="G76" s="296"/>
      <c r="H76" s="295" t="s">
        <v>54</v>
      </c>
      <c r="I76" s="295" t="s">
        <v>57</v>
      </c>
      <c r="J76" s="295" t="s">
        <v>1175</v>
      </c>
      <c r="K76" s="294"/>
    </row>
    <row r="77" spans="2:11" s="1" customFormat="1" ht="17.25" customHeight="1">
      <c r="B77" s="293"/>
      <c r="C77" s="297" t="s">
        <v>1176</v>
      </c>
      <c r="D77" s="297"/>
      <c r="E77" s="297"/>
      <c r="F77" s="298" t="s">
        <v>1177</v>
      </c>
      <c r="G77" s="299"/>
      <c r="H77" s="297"/>
      <c r="I77" s="297"/>
      <c r="J77" s="297" t="s">
        <v>1178</v>
      </c>
      <c r="K77" s="294"/>
    </row>
    <row r="78" spans="2:11" s="1" customFormat="1" ht="5.25" customHeight="1">
      <c r="B78" s="293"/>
      <c r="C78" s="300"/>
      <c r="D78" s="300"/>
      <c r="E78" s="300"/>
      <c r="F78" s="300"/>
      <c r="G78" s="301"/>
      <c r="H78" s="300"/>
      <c r="I78" s="300"/>
      <c r="J78" s="300"/>
      <c r="K78" s="294"/>
    </row>
    <row r="79" spans="2:11" s="1" customFormat="1" ht="15" customHeight="1">
      <c r="B79" s="293"/>
      <c r="C79" s="282" t="s">
        <v>53</v>
      </c>
      <c r="D79" s="302"/>
      <c r="E79" s="302"/>
      <c r="F79" s="303" t="s">
        <v>1179</v>
      </c>
      <c r="G79" s="304"/>
      <c r="H79" s="282" t="s">
        <v>1180</v>
      </c>
      <c r="I79" s="282" t="s">
        <v>1181</v>
      </c>
      <c r="J79" s="282">
        <v>20</v>
      </c>
      <c r="K79" s="294"/>
    </row>
    <row r="80" spans="2:11" s="1" customFormat="1" ht="15" customHeight="1">
      <c r="B80" s="293"/>
      <c r="C80" s="282" t="s">
        <v>1182</v>
      </c>
      <c r="D80" s="282"/>
      <c r="E80" s="282"/>
      <c r="F80" s="303" t="s">
        <v>1179</v>
      </c>
      <c r="G80" s="304"/>
      <c r="H80" s="282" t="s">
        <v>1183</v>
      </c>
      <c r="I80" s="282" t="s">
        <v>1181</v>
      </c>
      <c r="J80" s="282">
        <v>120</v>
      </c>
      <c r="K80" s="294"/>
    </row>
    <row r="81" spans="2:11" s="1" customFormat="1" ht="15" customHeight="1">
      <c r="B81" s="305"/>
      <c r="C81" s="282" t="s">
        <v>1184</v>
      </c>
      <c r="D81" s="282"/>
      <c r="E81" s="282"/>
      <c r="F81" s="303" t="s">
        <v>1185</v>
      </c>
      <c r="G81" s="304"/>
      <c r="H81" s="282" t="s">
        <v>1186</v>
      </c>
      <c r="I81" s="282" t="s">
        <v>1181</v>
      </c>
      <c r="J81" s="282">
        <v>50</v>
      </c>
      <c r="K81" s="294"/>
    </row>
    <row r="82" spans="2:11" s="1" customFormat="1" ht="15" customHeight="1">
      <c r="B82" s="305"/>
      <c r="C82" s="282" t="s">
        <v>1187</v>
      </c>
      <c r="D82" s="282"/>
      <c r="E82" s="282"/>
      <c r="F82" s="303" t="s">
        <v>1179</v>
      </c>
      <c r="G82" s="304"/>
      <c r="H82" s="282" t="s">
        <v>1188</v>
      </c>
      <c r="I82" s="282" t="s">
        <v>1189</v>
      </c>
      <c r="J82" s="282"/>
      <c r="K82" s="294"/>
    </row>
    <row r="83" spans="2:11" s="1" customFormat="1" ht="15" customHeight="1">
      <c r="B83" s="305"/>
      <c r="C83" s="306" t="s">
        <v>1190</v>
      </c>
      <c r="D83" s="306"/>
      <c r="E83" s="306"/>
      <c r="F83" s="307" t="s">
        <v>1185</v>
      </c>
      <c r="G83" s="306"/>
      <c r="H83" s="306" t="s">
        <v>1191</v>
      </c>
      <c r="I83" s="306" t="s">
        <v>1181</v>
      </c>
      <c r="J83" s="306">
        <v>15</v>
      </c>
      <c r="K83" s="294"/>
    </row>
    <row r="84" spans="2:11" s="1" customFormat="1" ht="15" customHeight="1">
      <c r="B84" s="305"/>
      <c r="C84" s="306" t="s">
        <v>1192</v>
      </c>
      <c r="D84" s="306"/>
      <c r="E84" s="306"/>
      <c r="F84" s="307" t="s">
        <v>1185</v>
      </c>
      <c r="G84" s="306"/>
      <c r="H84" s="306" t="s">
        <v>1193</v>
      </c>
      <c r="I84" s="306" t="s">
        <v>1181</v>
      </c>
      <c r="J84" s="306">
        <v>15</v>
      </c>
      <c r="K84" s="294"/>
    </row>
    <row r="85" spans="2:11" s="1" customFormat="1" ht="15" customHeight="1">
      <c r="B85" s="305"/>
      <c r="C85" s="306" t="s">
        <v>1194</v>
      </c>
      <c r="D85" s="306"/>
      <c r="E85" s="306"/>
      <c r="F85" s="307" t="s">
        <v>1185</v>
      </c>
      <c r="G85" s="306"/>
      <c r="H85" s="306" t="s">
        <v>1195</v>
      </c>
      <c r="I85" s="306" t="s">
        <v>1181</v>
      </c>
      <c r="J85" s="306">
        <v>20</v>
      </c>
      <c r="K85" s="294"/>
    </row>
    <row r="86" spans="2:11" s="1" customFormat="1" ht="15" customHeight="1">
      <c r="B86" s="305"/>
      <c r="C86" s="306" t="s">
        <v>1196</v>
      </c>
      <c r="D86" s="306"/>
      <c r="E86" s="306"/>
      <c r="F86" s="307" t="s">
        <v>1185</v>
      </c>
      <c r="G86" s="306"/>
      <c r="H86" s="306" t="s">
        <v>1197</v>
      </c>
      <c r="I86" s="306" t="s">
        <v>1181</v>
      </c>
      <c r="J86" s="306">
        <v>20</v>
      </c>
      <c r="K86" s="294"/>
    </row>
    <row r="87" spans="2:11" s="1" customFormat="1" ht="15" customHeight="1">
      <c r="B87" s="305"/>
      <c r="C87" s="282" t="s">
        <v>1198</v>
      </c>
      <c r="D87" s="282"/>
      <c r="E87" s="282"/>
      <c r="F87" s="303" t="s">
        <v>1185</v>
      </c>
      <c r="G87" s="304"/>
      <c r="H87" s="282" t="s">
        <v>1199</v>
      </c>
      <c r="I87" s="282" t="s">
        <v>1181</v>
      </c>
      <c r="J87" s="282">
        <v>50</v>
      </c>
      <c r="K87" s="294"/>
    </row>
    <row r="88" spans="2:11" s="1" customFormat="1" ht="15" customHeight="1">
      <c r="B88" s="305"/>
      <c r="C88" s="282" t="s">
        <v>1200</v>
      </c>
      <c r="D88" s="282"/>
      <c r="E88" s="282"/>
      <c r="F88" s="303" t="s">
        <v>1185</v>
      </c>
      <c r="G88" s="304"/>
      <c r="H88" s="282" t="s">
        <v>1201</v>
      </c>
      <c r="I88" s="282" t="s">
        <v>1181</v>
      </c>
      <c r="J88" s="282">
        <v>20</v>
      </c>
      <c r="K88" s="294"/>
    </row>
    <row r="89" spans="2:11" s="1" customFormat="1" ht="15" customHeight="1">
      <c r="B89" s="305"/>
      <c r="C89" s="282" t="s">
        <v>1202</v>
      </c>
      <c r="D89" s="282"/>
      <c r="E89" s="282"/>
      <c r="F89" s="303" t="s">
        <v>1185</v>
      </c>
      <c r="G89" s="304"/>
      <c r="H89" s="282" t="s">
        <v>1203</v>
      </c>
      <c r="I89" s="282" t="s">
        <v>1181</v>
      </c>
      <c r="J89" s="282">
        <v>20</v>
      </c>
      <c r="K89" s="294"/>
    </row>
    <row r="90" spans="2:11" s="1" customFormat="1" ht="15" customHeight="1">
      <c r="B90" s="305"/>
      <c r="C90" s="282" t="s">
        <v>1204</v>
      </c>
      <c r="D90" s="282"/>
      <c r="E90" s="282"/>
      <c r="F90" s="303" t="s">
        <v>1185</v>
      </c>
      <c r="G90" s="304"/>
      <c r="H90" s="282" t="s">
        <v>1205</v>
      </c>
      <c r="I90" s="282" t="s">
        <v>1181</v>
      </c>
      <c r="J90" s="282">
        <v>50</v>
      </c>
      <c r="K90" s="294"/>
    </row>
    <row r="91" spans="2:11" s="1" customFormat="1" ht="15" customHeight="1">
      <c r="B91" s="305"/>
      <c r="C91" s="282" t="s">
        <v>1206</v>
      </c>
      <c r="D91" s="282"/>
      <c r="E91" s="282"/>
      <c r="F91" s="303" t="s">
        <v>1185</v>
      </c>
      <c r="G91" s="304"/>
      <c r="H91" s="282" t="s">
        <v>1206</v>
      </c>
      <c r="I91" s="282" t="s">
        <v>1181</v>
      </c>
      <c r="J91" s="282">
        <v>50</v>
      </c>
      <c r="K91" s="294"/>
    </row>
    <row r="92" spans="2:11" s="1" customFormat="1" ht="15" customHeight="1">
      <c r="B92" s="305"/>
      <c r="C92" s="282" t="s">
        <v>1207</v>
      </c>
      <c r="D92" s="282"/>
      <c r="E92" s="282"/>
      <c r="F92" s="303" t="s">
        <v>1185</v>
      </c>
      <c r="G92" s="304"/>
      <c r="H92" s="282" t="s">
        <v>1208</v>
      </c>
      <c r="I92" s="282" t="s">
        <v>1181</v>
      </c>
      <c r="J92" s="282">
        <v>255</v>
      </c>
      <c r="K92" s="294"/>
    </row>
    <row r="93" spans="2:11" s="1" customFormat="1" ht="15" customHeight="1">
      <c r="B93" s="305"/>
      <c r="C93" s="282" t="s">
        <v>1209</v>
      </c>
      <c r="D93" s="282"/>
      <c r="E93" s="282"/>
      <c r="F93" s="303" t="s">
        <v>1179</v>
      </c>
      <c r="G93" s="304"/>
      <c r="H93" s="282" t="s">
        <v>1210</v>
      </c>
      <c r="I93" s="282" t="s">
        <v>1211</v>
      </c>
      <c r="J93" s="282"/>
      <c r="K93" s="294"/>
    </row>
    <row r="94" spans="2:11" s="1" customFormat="1" ht="15" customHeight="1">
      <c r="B94" s="305"/>
      <c r="C94" s="282" t="s">
        <v>1212</v>
      </c>
      <c r="D94" s="282"/>
      <c r="E94" s="282"/>
      <c r="F94" s="303" t="s">
        <v>1179</v>
      </c>
      <c r="G94" s="304"/>
      <c r="H94" s="282" t="s">
        <v>1213</v>
      </c>
      <c r="I94" s="282" t="s">
        <v>1214</v>
      </c>
      <c r="J94" s="282"/>
      <c r="K94" s="294"/>
    </row>
    <row r="95" spans="2:11" s="1" customFormat="1" ht="15" customHeight="1">
      <c r="B95" s="305"/>
      <c r="C95" s="282" t="s">
        <v>1215</v>
      </c>
      <c r="D95" s="282"/>
      <c r="E95" s="282"/>
      <c r="F95" s="303" t="s">
        <v>1179</v>
      </c>
      <c r="G95" s="304"/>
      <c r="H95" s="282" t="s">
        <v>1215</v>
      </c>
      <c r="I95" s="282" t="s">
        <v>1214</v>
      </c>
      <c r="J95" s="282"/>
      <c r="K95" s="294"/>
    </row>
    <row r="96" spans="2:11" s="1" customFormat="1" ht="15" customHeight="1">
      <c r="B96" s="305"/>
      <c r="C96" s="282" t="s">
        <v>38</v>
      </c>
      <c r="D96" s="282"/>
      <c r="E96" s="282"/>
      <c r="F96" s="303" t="s">
        <v>1179</v>
      </c>
      <c r="G96" s="304"/>
      <c r="H96" s="282" t="s">
        <v>1216</v>
      </c>
      <c r="I96" s="282" t="s">
        <v>1214</v>
      </c>
      <c r="J96" s="282"/>
      <c r="K96" s="294"/>
    </row>
    <row r="97" spans="2:11" s="1" customFormat="1" ht="15" customHeight="1">
      <c r="B97" s="305"/>
      <c r="C97" s="282" t="s">
        <v>48</v>
      </c>
      <c r="D97" s="282"/>
      <c r="E97" s="282"/>
      <c r="F97" s="303" t="s">
        <v>1179</v>
      </c>
      <c r="G97" s="304"/>
      <c r="H97" s="282" t="s">
        <v>1217</v>
      </c>
      <c r="I97" s="282" t="s">
        <v>1214</v>
      </c>
      <c r="J97" s="282"/>
      <c r="K97" s="294"/>
    </row>
    <row r="98" spans="2:11" s="1" customFormat="1" ht="15" customHeight="1">
      <c r="B98" s="308"/>
      <c r="C98" s="309"/>
      <c r="D98" s="309"/>
      <c r="E98" s="309"/>
      <c r="F98" s="309"/>
      <c r="G98" s="309"/>
      <c r="H98" s="309"/>
      <c r="I98" s="309"/>
      <c r="J98" s="309"/>
      <c r="K98" s="310"/>
    </row>
    <row r="99" spans="2:11" s="1" customFormat="1" ht="18.75" customHeight="1">
      <c r="B99" s="311"/>
      <c r="C99" s="312"/>
      <c r="D99" s="312"/>
      <c r="E99" s="312"/>
      <c r="F99" s="312"/>
      <c r="G99" s="312"/>
      <c r="H99" s="312"/>
      <c r="I99" s="312"/>
      <c r="J99" s="312"/>
      <c r="K99" s="311"/>
    </row>
    <row r="100" spans="2:11" s="1" customFormat="1" ht="18.75" customHeight="1">
      <c r="B100" s="289"/>
      <c r="C100" s="289"/>
      <c r="D100" s="289"/>
      <c r="E100" s="289"/>
      <c r="F100" s="289"/>
      <c r="G100" s="289"/>
      <c r="H100" s="289"/>
      <c r="I100" s="289"/>
      <c r="J100" s="289"/>
      <c r="K100" s="289"/>
    </row>
    <row r="101" spans="2:11" s="1" customFormat="1" ht="7.5" customHeight="1">
      <c r="B101" s="290"/>
      <c r="C101" s="291"/>
      <c r="D101" s="291"/>
      <c r="E101" s="291"/>
      <c r="F101" s="291"/>
      <c r="G101" s="291"/>
      <c r="H101" s="291"/>
      <c r="I101" s="291"/>
      <c r="J101" s="291"/>
      <c r="K101" s="292"/>
    </row>
    <row r="102" spans="2:11" s="1" customFormat="1" ht="45" customHeight="1">
      <c r="B102" s="293"/>
      <c r="C102" s="411" t="s">
        <v>1218</v>
      </c>
      <c r="D102" s="411"/>
      <c r="E102" s="411"/>
      <c r="F102" s="411"/>
      <c r="G102" s="411"/>
      <c r="H102" s="411"/>
      <c r="I102" s="411"/>
      <c r="J102" s="411"/>
      <c r="K102" s="294"/>
    </row>
    <row r="103" spans="2:11" s="1" customFormat="1" ht="17.25" customHeight="1">
      <c r="B103" s="293"/>
      <c r="C103" s="295" t="s">
        <v>1173</v>
      </c>
      <c r="D103" s="295"/>
      <c r="E103" s="295"/>
      <c r="F103" s="295" t="s">
        <v>1174</v>
      </c>
      <c r="G103" s="296"/>
      <c r="H103" s="295" t="s">
        <v>54</v>
      </c>
      <c r="I103" s="295" t="s">
        <v>57</v>
      </c>
      <c r="J103" s="295" t="s">
        <v>1175</v>
      </c>
      <c r="K103" s="294"/>
    </row>
    <row r="104" spans="2:11" s="1" customFormat="1" ht="17.25" customHeight="1">
      <c r="B104" s="293"/>
      <c r="C104" s="297" t="s">
        <v>1176</v>
      </c>
      <c r="D104" s="297"/>
      <c r="E104" s="297"/>
      <c r="F104" s="298" t="s">
        <v>1177</v>
      </c>
      <c r="G104" s="299"/>
      <c r="H104" s="297"/>
      <c r="I104" s="297"/>
      <c r="J104" s="297" t="s">
        <v>1178</v>
      </c>
      <c r="K104" s="294"/>
    </row>
    <row r="105" spans="2:11" s="1" customFormat="1" ht="5.25" customHeight="1">
      <c r="B105" s="293"/>
      <c r="C105" s="295"/>
      <c r="D105" s="295"/>
      <c r="E105" s="295"/>
      <c r="F105" s="295"/>
      <c r="G105" s="313"/>
      <c r="H105" s="295"/>
      <c r="I105" s="295"/>
      <c r="J105" s="295"/>
      <c r="K105" s="294"/>
    </row>
    <row r="106" spans="2:11" s="1" customFormat="1" ht="15" customHeight="1">
      <c r="B106" s="293"/>
      <c r="C106" s="282" t="s">
        <v>53</v>
      </c>
      <c r="D106" s="302"/>
      <c r="E106" s="302"/>
      <c r="F106" s="303" t="s">
        <v>1179</v>
      </c>
      <c r="G106" s="282"/>
      <c r="H106" s="282" t="s">
        <v>1219</v>
      </c>
      <c r="I106" s="282" t="s">
        <v>1181</v>
      </c>
      <c r="J106" s="282">
        <v>20</v>
      </c>
      <c r="K106" s="294"/>
    </row>
    <row r="107" spans="2:11" s="1" customFormat="1" ht="15" customHeight="1">
      <c r="B107" s="293"/>
      <c r="C107" s="282" t="s">
        <v>1182</v>
      </c>
      <c r="D107" s="282"/>
      <c r="E107" s="282"/>
      <c r="F107" s="303" t="s">
        <v>1179</v>
      </c>
      <c r="G107" s="282"/>
      <c r="H107" s="282" t="s">
        <v>1219</v>
      </c>
      <c r="I107" s="282" t="s">
        <v>1181</v>
      </c>
      <c r="J107" s="282">
        <v>120</v>
      </c>
      <c r="K107" s="294"/>
    </row>
    <row r="108" spans="2:11" s="1" customFormat="1" ht="15" customHeight="1">
      <c r="B108" s="305"/>
      <c r="C108" s="282" t="s">
        <v>1184</v>
      </c>
      <c r="D108" s="282"/>
      <c r="E108" s="282"/>
      <c r="F108" s="303" t="s">
        <v>1185</v>
      </c>
      <c r="G108" s="282"/>
      <c r="H108" s="282" t="s">
        <v>1219</v>
      </c>
      <c r="I108" s="282" t="s">
        <v>1181</v>
      </c>
      <c r="J108" s="282">
        <v>50</v>
      </c>
      <c r="K108" s="294"/>
    </row>
    <row r="109" spans="2:11" s="1" customFormat="1" ht="15" customHeight="1">
      <c r="B109" s="305"/>
      <c r="C109" s="282" t="s">
        <v>1187</v>
      </c>
      <c r="D109" s="282"/>
      <c r="E109" s="282"/>
      <c r="F109" s="303" t="s">
        <v>1179</v>
      </c>
      <c r="G109" s="282"/>
      <c r="H109" s="282" t="s">
        <v>1219</v>
      </c>
      <c r="I109" s="282" t="s">
        <v>1189</v>
      </c>
      <c r="J109" s="282"/>
      <c r="K109" s="294"/>
    </row>
    <row r="110" spans="2:11" s="1" customFormat="1" ht="15" customHeight="1">
      <c r="B110" s="305"/>
      <c r="C110" s="282" t="s">
        <v>1198</v>
      </c>
      <c r="D110" s="282"/>
      <c r="E110" s="282"/>
      <c r="F110" s="303" t="s">
        <v>1185</v>
      </c>
      <c r="G110" s="282"/>
      <c r="H110" s="282" t="s">
        <v>1219</v>
      </c>
      <c r="I110" s="282" t="s">
        <v>1181</v>
      </c>
      <c r="J110" s="282">
        <v>50</v>
      </c>
      <c r="K110" s="294"/>
    </row>
    <row r="111" spans="2:11" s="1" customFormat="1" ht="15" customHeight="1">
      <c r="B111" s="305"/>
      <c r="C111" s="282" t="s">
        <v>1206</v>
      </c>
      <c r="D111" s="282"/>
      <c r="E111" s="282"/>
      <c r="F111" s="303" t="s">
        <v>1185</v>
      </c>
      <c r="G111" s="282"/>
      <c r="H111" s="282" t="s">
        <v>1219</v>
      </c>
      <c r="I111" s="282" t="s">
        <v>1181</v>
      </c>
      <c r="J111" s="282">
        <v>50</v>
      </c>
      <c r="K111" s="294"/>
    </row>
    <row r="112" spans="2:11" s="1" customFormat="1" ht="15" customHeight="1">
      <c r="B112" s="305"/>
      <c r="C112" s="282" t="s">
        <v>1204</v>
      </c>
      <c r="D112" s="282"/>
      <c r="E112" s="282"/>
      <c r="F112" s="303" t="s">
        <v>1185</v>
      </c>
      <c r="G112" s="282"/>
      <c r="H112" s="282" t="s">
        <v>1219</v>
      </c>
      <c r="I112" s="282" t="s">
        <v>1181</v>
      </c>
      <c r="J112" s="282">
        <v>50</v>
      </c>
      <c r="K112" s="294"/>
    </row>
    <row r="113" spans="2:11" s="1" customFormat="1" ht="15" customHeight="1">
      <c r="B113" s="305"/>
      <c r="C113" s="282" t="s">
        <v>53</v>
      </c>
      <c r="D113" s="282"/>
      <c r="E113" s="282"/>
      <c r="F113" s="303" t="s">
        <v>1179</v>
      </c>
      <c r="G113" s="282"/>
      <c r="H113" s="282" t="s">
        <v>1220</v>
      </c>
      <c r="I113" s="282" t="s">
        <v>1181</v>
      </c>
      <c r="J113" s="282">
        <v>20</v>
      </c>
      <c r="K113" s="294"/>
    </row>
    <row r="114" spans="2:11" s="1" customFormat="1" ht="15" customHeight="1">
      <c r="B114" s="305"/>
      <c r="C114" s="282" t="s">
        <v>1221</v>
      </c>
      <c r="D114" s="282"/>
      <c r="E114" s="282"/>
      <c r="F114" s="303" t="s">
        <v>1179</v>
      </c>
      <c r="G114" s="282"/>
      <c r="H114" s="282" t="s">
        <v>1222</v>
      </c>
      <c r="I114" s="282" t="s">
        <v>1181</v>
      </c>
      <c r="J114" s="282">
        <v>120</v>
      </c>
      <c r="K114" s="294"/>
    </row>
    <row r="115" spans="2:11" s="1" customFormat="1" ht="15" customHeight="1">
      <c r="B115" s="305"/>
      <c r="C115" s="282" t="s">
        <v>38</v>
      </c>
      <c r="D115" s="282"/>
      <c r="E115" s="282"/>
      <c r="F115" s="303" t="s">
        <v>1179</v>
      </c>
      <c r="G115" s="282"/>
      <c r="H115" s="282" t="s">
        <v>1223</v>
      </c>
      <c r="I115" s="282" t="s">
        <v>1214</v>
      </c>
      <c r="J115" s="282"/>
      <c r="K115" s="294"/>
    </row>
    <row r="116" spans="2:11" s="1" customFormat="1" ht="15" customHeight="1">
      <c r="B116" s="305"/>
      <c r="C116" s="282" t="s">
        <v>48</v>
      </c>
      <c r="D116" s="282"/>
      <c r="E116" s="282"/>
      <c r="F116" s="303" t="s">
        <v>1179</v>
      </c>
      <c r="G116" s="282"/>
      <c r="H116" s="282" t="s">
        <v>1224</v>
      </c>
      <c r="I116" s="282" t="s">
        <v>1214</v>
      </c>
      <c r="J116" s="282"/>
      <c r="K116" s="294"/>
    </row>
    <row r="117" spans="2:11" s="1" customFormat="1" ht="15" customHeight="1">
      <c r="B117" s="305"/>
      <c r="C117" s="282" t="s">
        <v>57</v>
      </c>
      <c r="D117" s="282"/>
      <c r="E117" s="282"/>
      <c r="F117" s="303" t="s">
        <v>1179</v>
      </c>
      <c r="G117" s="282"/>
      <c r="H117" s="282" t="s">
        <v>1225</v>
      </c>
      <c r="I117" s="282" t="s">
        <v>1226</v>
      </c>
      <c r="J117" s="282"/>
      <c r="K117" s="294"/>
    </row>
    <row r="118" spans="2:11" s="1" customFormat="1" ht="15" customHeight="1">
      <c r="B118" s="308"/>
      <c r="C118" s="314"/>
      <c r="D118" s="314"/>
      <c r="E118" s="314"/>
      <c r="F118" s="314"/>
      <c r="G118" s="314"/>
      <c r="H118" s="314"/>
      <c r="I118" s="314"/>
      <c r="J118" s="314"/>
      <c r="K118" s="310"/>
    </row>
    <row r="119" spans="2:11" s="1" customFormat="1" ht="18.75" customHeight="1">
      <c r="B119" s="315"/>
      <c r="C119" s="316"/>
      <c r="D119" s="316"/>
      <c r="E119" s="316"/>
      <c r="F119" s="317"/>
      <c r="G119" s="316"/>
      <c r="H119" s="316"/>
      <c r="I119" s="316"/>
      <c r="J119" s="316"/>
      <c r="K119" s="315"/>
    </row>
    <row r="120" spans="2:11" s="1" customFormat="1" ht="18.75" customHeight="1">
      <c r="B120" s="289"/>
      <c r="C120" s="289"/>
      <c r="D120" s="289"/>
      <c r="E120" s="289"/>
      <c r="F120" s="289"/>
      <c r="G120" s="289"/>
      <c r="H120" s="289"/>
      <c r="I120" s="289"/>
      <c r="J120" s="289"/>
      <c r="K120" s="289"/>
    </row>
    <row r="121" spans="2:11" s="1" customFormat="1" ht="7.5" customHeight="1">
      <c r="B121" s="318"/>
      <c r="C121" s="319"/>
      <c r="D121" s="319"/>
      <c r="E121" s="319"/>
      <c r="F121" s="319"/>
      <c r="G121" s="319"/>
      <c r="H121" s="319"/>
      <c r="I121" s="319"/>
      <c r="J121" s="319"/>
      <c r="K121" s="320"/>
    </row>
    <row r="122" spans="2:11" s="1" customFormat="1" ht="45" customHeight="1">
      <c r="B122" s="321"/>
      <c r="C122" s="409" t="s">
        <v>1227</v>
      </c>
      <c r="D122" s="409"/>
      <c r="E122" s="409"/>
      <c r="F122" s="409"/>
      <c r="G122" s="409"/>
      <c r="H122" s="409"/>
      <c r="I122" s="409"/>
      <c r="J122" s="409"/>
      <c r="K122" s="322"/>
    </row>
    <row r="123" spans="2:11" s="1" customFormat="1" ht="17.25" customHeight="1">
      <c r="B123" s="323"/>
      <c r="C123" s="295" t="s">
        <v>1173</v>
      </c>
      <c r="D123" s="295"/>
      <c r="E123" s="295"/>
      <c r="F123" s="295" t="s">
        <v>1174</v>
      </c>
      <c r="G123" s="296"/>
      <c r="H123" s="295" t="s">
        <v>54</v>
      </c>
      <c r="I123" s="295" t="s">
        <v>57</v>
      </c>
      <c r="J123" s="295" t="s">
        <v>1175</v>
      </c>
      <c r="K123" s="324"/>
    </row>
    <row r="124" spans="2:11" s="1" customFormat="1" ht="17.25" customHeight="1">
      <c r="B124" s="323"/>
      <c r="C124" s="297" t="s">
        <v>1176</v>
      </c>
      <c r="D124" s="297"/>
      <c r="E124" s="297"/>
      <c r="F124" s="298" t="s">
        <v>1177</v>
      </c>
      <c r="G124" s="299"/>
      <c r="H124" s="297"/>
      <c r="I124" s="297"/>
      <c r="J124" s="297" t="s">
        <v>1178</v>
      </c>
      <c r="K124" s="324"/>
    </row>
    <row r="125" spans="2:11" s="1" customFormat="1" ht="5.25" customHeight="1">
      <c r="B125" s="325"/>
      <c r="C125" s="300"/>
      <c r="D125" s="300"/>
      <c r="E125" s="300"/>
      <c r="F125" s="300"/>
      <c r="G125" s="326"/>
      <c r="H125" s="300"/>
      <c r="I125" s="300"/>
      <c r="J125" s="300"/>
      <c r="K125" s="327"/>
    </row>
    <row r="126" spans="2:11" s="1" customFormat="1" ht="15" customHeight="1">
      <c r="B126" s="325"/>
      <c r="C126" s="282" t="s">
        <v>1182</v>
      </c>
      <c r="D126" s="302"/>
      <c r="E126" s="302"/>
      <c r="F126" s="303" t="s">
        <v>1179</v>
      </c>
      <c r="G126" s="282"/>
      <c r="H126" s="282" t="s">
        <v>1219</v>
      </c>
      <c r="I126" s="282" t="s">
        <v>1181</v>
      </c>
      <c r="J126" s="282">
        <v>120</v>
      </c>
      <c r="K126" s="328"/>
    </row>
    <row r="127" spans="2:11" s="1" customFormat="1" ht="15" customHeight="1">
      <c r="B127" s="325"/>
      <c r="C127" s="282" t="s">
        <v>1228</v>
      </c>
      <c r="D127" s="282"/>
      <c r="E127" s="282"/>
      <c r="F127" s="303" t="s">
        <v>1179</v>
      </c>
      <c r="G127" s="282"/>
      <c r="H127" s="282" t="s">
        <v>1229</v>
      </c>
      <c r="I127" s="282" t="s">
        <v>1181</v>
      </c>
      <c r="J127" s="282" t="s">
        <v>1230</v>
      </c>
      <c r="K127" s="328"/>
    </row>
    <row r="128" spans="2:11" s="1" customFormat="1" ht="15" customHeight="1">
      <c r="B128" s="325"/>
      <c r="C128" s="282" t="s">
        <v>1127</v>
      </c>
      <c r="D128" s="282"/>
      <c r="E128" s="282"/>
      <c r="F128" s="303" t="s">
        <v>1179</v>
      </c>
      <c r="G128" s="282"/>
      <c r="H128" s="282" t="s">
        <v>1231</v>
      </c>
      <c r="I128" s="282" t="s">
        <v>1181</v>
      </c>
      <c r="J128" s="282" t="s">
        <v>1230</v>
      </c>
      <c r="K128" s="328"/>
    </row>
    <row r="129" spans="2:11" s="1" customFormat="1" ht="15" customHeight="1">
      <c r="B129" s="325"/>
      <c r="C129" s="282" t="s">
        <v>1190</v>
      </c>
      <c r="D129" s="282"/>
      <c r="E129" s="282"/>
      <c r="F129" s="303" t="s">
        <v>1185</v>
      </c>
      <c r="G129" s="282"/>
      <c r="H129" s="282" t="s">
        <v>1191</v>
      </c>
      <c r="I129" s="282" t="s">
        <v>1181</v>
      </c>
      <c r="J129" s="282">
        <v>15</v>
      </c>
      <c r="K129" s="328"/>
    </row>
    <row r="130" spans="2:11" s="1" customFormat="1" ht="15" customHeight="1">
      <c r="B130" s="325"/>
      <c r="C130" s="306" t="s">
        <v>1192</v>
      </c>
      <c r="D130" s="306"/>
      <c r="E130" s="306"/>
      <c r="F130" s="307" t="s">
        <v>1185</v>
      </c>
      <c r="G130" s="306"/>
      <c r="H130" s="306" t="s">
        <v>1193</v>
      </c>
      <c r="I130" s="306" t="s">
        <v>1181</v>
      </c>
      <c r="J130" s="306">
        <v>15</v>
      </c>
      <c r="K130" s="328"/>
    </row>
    <row r="131" spans="2:11" s="1" customFormat="1" ht="15" customHeight="1">
      <c r="B131" s="325"/>
      <c r="C131" s="306" t="s">
        <v>1194</v>
      </c>
      <c r="D131" s="306"/>
      <c r="E131" s="306"/>
      <c r="F131" s="307" t="s">
        <v>1185</v>
      </c>
      <c r="G131" s="306"/>
      <c r="H131" s="306" t="s">
        <v>1195</v>
      </c>
      <c r="I131" s="306" t="s">
        <v>1181</v>
      </c>
      <c r="J131" s="306">
        <v>20</v>
      </c>
      <c r="K131" s="328"/>
    </row>
    <row r="132" spans="2:11" s="1" customFormat="1" ht="15" customHeight="1">
      <c r="B132" s="325"/>
      <c r="C132" s="306" t="s">
        <v>1196</v>
      </c>
      <c r="D132" s="306"/>
      <c r="E132" s="306"/>
      <c r="F132" s="307" t="s">
        <v>1185</v>
      </c>
      <c r="G132" s="306"/>
      <c r="H132" s="306" t="s">
        <v>1197</v>
      </c>
      <c r="I132" s="306" t="s">
        <v>1181</v>
      </c>
      <c r="J132" s="306">
        <v>20</v>
      </c>
      <c r="K132" s="328"/>
    </row>
    <row r="133" spans="2:11" s="1" customFormat="1" ht="15" customHeight="1">
      <c r="B133" s="325"/>
      <c r="C133" s="282" t="s">
        <v>1184</v>
      </c>
      <c r="D133" s="282"/>
      <c r="E133" s="282"/>
      <c r="F133" s="303" t="s">
        <v>1185</v>
      </c>
      <c r="G133" s="282"/>
      <c r="H133" s="282" t="s">
        <v>1219</v>
      </c>
      <c r="I133" s="282" t="s">
        <v>1181</v>
      </c>
      <c r="J133" s="282">
        <v>50</v>
      </c>
      <c r="K133" s="328"/>
    </row>
    <row r="134" spans="2:11" s="1" customFormat="1" ht="15" customHeight="1">
      <c r="B134" s="325"/>
      <c r="C134" s="282" t="s">
        <v>1198</v>
      </c>
      <c r="D134" s="282"/>
      <c r="E134" s="282"/>
      <c r="F134" s="303" t="s">
        <v>1185</v>
      </c>
      <c r="G134" s="282"/>
      <c r="H134" s="282" t="s">
        <v>1219</v>
      </c>
      <c r="I134" s="282" t="s">
        <v>1181</v>
      </c>
      <c r="J134" s="282">
        <v>50</v>
      </c>
      <c r="K134" s="328"/>
    </row>
    <row r="135" spans="2:11" s="1" customFormat="1" ht="15" customHeight="1">
      <c r="B135" s="325"/>
      <c r="C135" s="282" t="s">
        <v>1204</v>
      </c>
      <c r="D135" s="282"/>
      <c r="E135" s="282"/>
      <c r="F135" s="303" t="s">
        <v>1185</v>
      </c>
      <c r="G135" s="282"/>
      <c r="H135" s="282" t="s">
        <v>1219</v>
      </c>
      <c r="I135" s="282" t="s">
        <v>1181</v>
      </c>
      <c r="J135" s="282">
        <v>50</v>
      </c>
      <c r="K135" s="328"/>
    </row>
    <row r="136" spans="2:11" s="1" customFormat="1" ht="15" customHeight="1">
      <c r="B136" s="325"/>
      <c r="C136" s="282" t="s">
        <v>1206</v>
      </c>
      <c r="D136" s="282"/>
      <c r="E136" s="282"/>
      <c r="F136" s="303" t="s">
        <v>1185</v>
      </c>
      <c r="G136" s="282"/>
      <c r="H136" s="282" t="s">
        <v>1219</v>
      </c>
      <c r="I136" s="282" t="s">
        <v>1181</v>
      </c>
      <c r="J136" s="282">
        <v>50</v>
      </c>
      <c r="K136" s="328"/>
    </row>
    <row r="137" spans="2:11" s="1" customFormat="1" ht="15" customHeight="1">
      <c r="B137" s="325"/>
      <c r="C137" s="282" t="s">
        <v>1207</v>
      </c>
      <c r="D137" s="282"/>
      <c r="E137" s="282"/>
      <c r="F137" s="303" t="s">
        <v>1185</v>
      </c>
      <c r="G137" s="282"/>
      <c r="H137" s="282" t="s">
        <v>1232</v>
      </c>
      <c r="I137" s="282" t="s">
        <v>1181</v>
      </c>
      <c r="J137" s="282">
        <v>255</v>
      </c>
      <c r="K137" s="328"/>
    </row>
    <row r="138" spans="2:11" s="1" customFormat="1" ht="15" customHeight="1">
      <c r="B138" s="325"/>
      <c r="C138" s="282" t="s">
        <v>1209</v>
      </c>
      <c r="D138" s="282"/>
      <c r="E138" s="282"/>
      <c r="F138" s="303" t="s">
        <v>1179</v>
      </c>
      <c r="G138" s="282"/>
      <c r="H138" s="282" t="s">
        <v>1233</v>
      </c>
      <c r="I138" s="282" t="s">
        <v>1211</v>
      </c>
      <c r="J138" s="282"/>
      <c r="K138" s="328"/>
    </row>
    <row r="139" spans="2:11" s="1" customFormat="1" ht="15" customHeight="1">
      <c r="B139" s="325"/>
      <c r="C139" s="282" t="s">
        <v>1212</v>
      </c>
      <c r="D139" s="282"/>
      <c r="E139" s="282"/>
      <c r="F139" s="303" t="s">
        <v>1179</v>
      </c>
      <c r="G139" s="282"/>
      <c r="H139" s="282" t="s">
        <v>1234</v>
      </c>
      <c r="I139" s="282" t="s">
        <v>1214</v>
      </c>
      <c r="J139" s="282"/>
      <c r="K139" s="328"/>
    </row>
    <row r="140" spans="2:11" s="1" customFormat="1" ht="15" customHeight="1">
      <c r="B140" s="325"/>
      <c r="C140" s="282" t="s">
        <v>1215</v>
      </c>
      <c r="D140" s="282"/>
      <c r="E140" s="282"/>
      <c r="F140" s="303" t="s">
        <v>1179</v>
      </c>
      <c r="G140" s="282"/>
      <c r="H140" s="282" t="s">
        <v>1215</v>
      </c>
      <c r="I140" s="282" t="s">
        <v>1214</v>
      </c>
      <c r="J140" s="282"/>
      <c r="K140" s="328"/>
    </row>
    <row r="141" spans="2:11" s="1" customFormat="1" ht="15" customHeight="1">
      <c r="B141" s="325"/>
      <c r="C141" s="282" t="s">
        <v>38</v>
      </c>
      <c r="D141" s="282"/>
      <c r="E141" s="282"/>
      <c r="F141" s="303" t="s">
        <v>1179</v>
      </c>
      <c r="G141" s="282"/>
      <c r="H141" s="282" t="s">
        <v>1235</v>
      </c>
      <c r="I141" s="282" t="s">
        <v>1214</v>
      </c>
      <c r="J141" s="282"/>
      <c r="K141" s="328"/>
    </row>
    <row r="142" spans="2:11" s="1" customFormat="1" ht="15" customHeight="1">
      <c r="B142" s="325"/>
      <c r="C142" s="282" t="s">
        <v>1236</v>
      </c>
      <c r="D142" s="282"/>
      <c r="E142" s="282"/>
      <c r="F142" s="303" t="s">
        <v>1179</v>
      </c>
      <c r="G142" s="282"/>
      <c r="H142" s="282" t="s">
        <v>1237</v>
      </c>
      <c r="I142" s="282" t="s">
        <v>1214</v>
      </c>
      <c r="J142" s="282"/>
      <c r="K142" s="328"/>
    </row>
    <row r="143" spans="2:11" s="1" customFormat="1" ht="15" customHeight="1">
      <c r="B143" s="329"/>
      <c r="C143" s="330"/>
      <c r="D143" s="330"/>
      <c r="E143" s="330"/>
      <c r="F143" s="330"/>
      <c r="G143" s="330"/>
      <c r="H143" s="330"/>
      <c r="I143" s="330"/>
      <c r="J143" s="330"/>
      <c r="K143" s="331"/>
    </row>
    <row r="144" spans="2:11" s="1" customFormat="1" ht="18.75" customHeight="1">
      <c r="B144" s="316"/>
      <c r="C144" s="316"/>
      <c r="D144" s="316"/>
      <c r="E144" s="316"/>
      <c r="F144" s="317"/>
      <c r="G144" s="316"/>
      <c r="H144" s="316"/>
      <c r="I144" s="316"/>
      <c r="J144" s="316"/>
      <c r="K144" s="316"/>
    </row>
    <row r="145" spans="2:11" s="1" customFormat="1" ht="18.75" customHeight="1">
      <c r="B145" s="289"/>
      <c r="C145" s="289"/>
      <c r="D145" s="289"/>
      <c r="E145" s="289"/>
      <c r="F145" s="289"/>
      <c r="G145" s="289"/>
      <c r="H145" s="289"/>
      <c r="I145" s="289"/>
      <c r="J145" s="289"/>
      <c r="K145" s="289"/>
    </row>
    <row r="146" spans="2:11" s="1" customFormat="1" ht="7.5" customHeight="1">
      <c r="B146" s="290"/>
      <c r="C146" s="291"/>
      <c r="D146" s="291"/>
      <c r="E146" s="291"/>
      <c r="F146" s="291"/>
      <c r="G146" s="291"/>
      <c r="H146" s="291"/>
      <c r="I146" s="291"/>
      <c r="J146" s="291"/>
      <c r="K146" s="292"/>
    </row>
    <row r="147" spans="2:11" s="1" customFormat="1" ht="45" customHeight="1">
      <c r="B147" s="293"/>
      <c r="C147" s="411" t="s">
        <v>1238</v>
      </c>
      <c r="D147" s="411"/>
      <c r="E147" s="411"/>
      <c r="F147" s="411"/>
      <c r="G147" s="411"/>
      <c r="H147" s="411"/>
      <c r="I147" s="411"/>
      <c r="J147" s="411"/>
      <c r="K147" s="294"/>
    </row>
    <row r="148" spans="2:11" s="1" customFormat="1" ht="17.25" customHeight="1">
      <c r="B148" s="293"/>
      <c r="C148" s="295" t="s">
        <v>1173</v>
      </c>
      <c r="D148" s="295"/>
      <c r="E148" s="295"/>
      <c r="F148" s="295" t="s">
        <v>1174</v>
      </c>
      <c r="G148" s="296"/>
      <c r="H148" s="295" t="s">
        <v>54</v>
      </c>
      <c r="I148" s="295" t="s">
        <v>57</v>
      </c>
      <c r="J148" s="295" t="s">
        <v>1175</v>
      </c>
      <c r="K148" s="294"/>
    </row>
    <row r="149" spans="2:11" s="1" customFormat="1" ht="17.25" customHeight="1">
      <c r="B149" s="293"/>
      <c r="C149" s="297" t="s">
        <v>1176</v>
      </c>
      <c r="D149" s="297"/>
      <c r="E149" s="297"/>
      <c r="F149" s="298" t="s">
        <v>1177</v>
      </c>
      <c r="G149" s="299"/>
      <c r="H149" s="297"/>
      <c r="I149" s="297"/>
      <c r="J149" s="297" t="s">
        <v>1178</v>
      </c>
      <c r="K149" s="294"/>
    </row>
    <row r="150" spans="2:11" s="1" customFormat="1" ht="5.25" customHeight="1">
      <c r="B150" s="305"/>
      <c r="C150" s="300"/>
      <c r="D150" s="300"/>
      <c r="E150" s="300"/>
      <c r="F150" s="300"/>
      <c r="G150" s="301"/>
      <c r="H150" s="300"/>
      <c r="I150" s="300"/>
      <c r="J150" s="300"/>
      <c r="K150" s="328"/>
    </row>
    <row r="151" spans="2:11" s="1" customFormat="1" ht="15" customHeight="1">
      <c r="B151" s="305"/>
      <c r="C151" s="332" t="s">
        <v>1182</v>
      </c>
      <c r="D151" s="282"/>
      <c r="E151" s="282"/>
      <c r="F151" s="333" t="s">
        <v>1179</v>
      </c>
      <c r="G151" s="282"/>
      <c r="H151" s="332" t="s">
        <v>1219</v>
      </c>
      <c r="I151" s="332" t="s">
        <v>1181</v>
      </c>
      <c r="J151" s="332">
        <v>120</v>
      </c>
      <c r="K151" s="328"/>
    </row>
    <row r="152" spans="2:11" s="1" customFormat="1" ht="15" customHeight="1">
      <c r="B152" s="305"/>
      <c r="C152" s="332" t="s">
        <v>1228</v>
      </c>
      <c r="D152" s="282"/>
      <c r="E152" s="282"/>
      <c r="F152" s="333" t="s">
        <v>1179</v>
      </c>
      <c r="G152" s="282"/>
      <c r="H152" s="332" t="s">
        <v>1239</v>
      </c>
      <c r="I152" s="332" t="s">
        <v>1181</v>
      </c>
      <c r="J152" s="332" t="s">
        <v>1230</v>
      </c>
      <c r="K152" s="328"/>
    </row>
    <row r="153" spans="2:11" s="1" customFormat="1" ht="15" customHeight="1">
      <c r="B153" s="305"/>
      <c r="C153" s="332" t="s">
        <v>1127</v>
      </c>
      <c r="D153" s="282"/>
      <c r="E153" s="282"/>
      <c r="F153" s="333" t="s">
        <v>1179</v>
      </c>
      <c r="G153" s="282"/>
      <c r="H153" s="332" t="s">
        <v>1240</v>
      </c>
      <c r="I153" s="332" t="s">
        <v>1181</v>
      </c>
      <c r="J153" s="332" t="s">
        <v>1230</v>
      </c>
      <c r="K153" s="328"/>
    </row>
    <row r="154" spans="2:11" s="1" customFormat="1" ht="15" customHeight="1">
      <c r="B154" s="305"/>
      <c r="C154" s="332" t="s">
        <v>1184</v>
      </c>
      <c r="D154" s="282"/>
      <c r="E154" s="282"/>
      <c r="F154" s="333" t="s">
        <v>1185</v>
      </c>
      <c r="G154" s="282"/>
      <c r="H154" s="332" t="s">
        <v>1219</v>
      </c>
      <c r="I154" s="332" t="s">
        <v>1181</v>
      </c>
      <c r="J154" s="332">
        <v>50</v>
      </c>
      <c r="K154" s="328"/>
    </row>
    <row r="155" spans="2:11" s="1" customFormat="1" ht="15" customHeight="1">
      <c r="B155" s="305"/>
      <c r="C155" s="332" t="s">
        <v>1187</v>
      </c>
      <c r="D155" s="282"/>
      <c r="E155" s="282"/>
      <c r="F155" s="333" t="s">
        <v>1179</v>
      </c>
      <c r="G155" s="282"/>
      <c r="H155" s="332" t="s">
        <v>1219</v>
      </c>
      <c r="I155" s="332" t="s">
        <v>1189</v>
      </c>
      <c r="J155" s="332"/>
      <c r="K155" s="328"/>
    </row>
    <row r="156" spans="2:11" s="1" customFormat="1" ht="15" customHeight="1">
      <c r="B156" s="305"/>
      <c r="C156" s="332" t="s">
        <v>1198</v>
      </c>
      <c r="D156" s="282"/>
      <c r="E156" s="282"/>
      <c r="F156" s="333" t="s">
        <v>1185</v>
      </c>
      <c r="G156" s="282"/>
      <c r="H156" s="332" t="s">
        <v>1219</v>
      </c>
      <c r="I156" s="332" t="s">
        <v>1181</v>
      </c>
      <c r="J156" s="332">
        <v>50</v>
      </c>
      <c r="K156" s="328"/>
    </row>
    <row r="157" spans="2:11" s="1" customFormat="1" ht="15" customHeight="1">
      <c r="B157" s="305"/>
      <c r="C157" s="332" t="s">
        <v>1206</v>
      </c>
      <c r="D157" s="282"/>
      <c r="E157" s="282"/>
      <c r="F157" s="333" t="s">
        <v>1185</v>
      </c>
      <c r="G157" s="282"/>
      <c r="H157" s="332" t="s">
        <v>1219</v>
      </c>
      <c r="I157" s="332" t="s">
        <v>1181</v>
      </c>
      <c r="J157" s="332">
        <v>50</v>
      </c>
      <c r="K157" s="328"/>
    </row>
    <row r="158" spans="2:11" s="1" customFormat="1" ht="15" customHeight="1">
      <c r="B158" s="305"/>
      <c r="C158" s="332" t="s">
        <v>1204</v>
      </c>
      <c r="D158" s="282"/>
      <c r="E158" s="282"/>
      <c r="F158" s="333" t="s">
        <v>1185</v>
      </c>
      <c r="G158" s="282"/>
      <c r="H158" s="332" t="s">
        <v>1219</v>
      </c>
      <c r="I158" s="332" t="s">
        <v>1181</v>
      </c>
      <c r="J158" s="332">
        <v>50</v>
      </c>
      <c r="K158" s="328"/>
    </row>
    <row r="159" spans="2:11" s="1" customFormat="1" ht="15" customHeight="1">
      <c r="B159" s="305"/>
      <c r="C159" s="332" t="s">
        <v>96</v>
      </c>
      <c r="D159" s="282"/>
      <c r="E159" s="282"/>
      <c r="F159" s="333" t="s">
        <v>1179</v>
      </c>
      <c r="G159" s="282"/>
      <c r="H159" s="332" t="s">
        <v>1241</v>
      </c>
      <c r="I159" s="332" t="s">
        <v>1181</v>
      </c>
      <c r="J159" s="332" t="s">
        <v>1242</v>
      </c>
      <c r="K159" s="328"/>
    </row>
    <row r="160" spans="2:11" s="1" customFormat="1" ht="15" customHeight="1">
      <c r="B160" s="305"/>
      <c r="C160" s="332" t="s">
        <v>1243</v>
      </c>
      <c r="D160" s="282"/>
      <c r="E160" s="282"/>
      <c r="F160" s="333" t="s">
        <v>1179</v>
      </c>
      <c r="G160" s="282"/>
      <c r="H160" s="332" t="s">
        <v>1244</v>
      </c>
      <c r="I160" s="332" t="s">
        <v>1214</v>
      </c>
      <c r="J160" s="332"/>
      <c r="K160" s="328"/>
    </row>
    <row r="161" spans="2:11" s="1" customFormat="1" ht="15" customHeight="1">
      <c r="B161" s="334"/>
      <c r="C161" s="314"/>
      <c r="D161" s="314"/>
      <c r="E161" s="314"/>
      <c r="F161" s="314"/>
      <c r="G161" s="314"/>
      <c r="H161" s="314"/>
      <c r="I161" s="314"/>
      <c r="J161" s="314"/>
      <c r="K161" s="335"/>
    </row>
    <row r="162" spans="2:11" s="1" customFormat="1" ht="18.75" customHeight="1">
      <c r="B162" s="316"/>
      <c r="C162" s="326"/>
      <c r="D162" s="326"/>
      <c r="E162" s="326"/>
      <c r="F162" s="336"/>
      <c r="G162" s="326"/>
      <c r="H162" s="326"/>
      <c r="I162" s="326"/>
      <c r="J162" s="326"/>
      <c r="K162" s="316"/>
    </row>
    <row r="163" spans="2:11" s="1" customFormat="1" ht="18.75" customHeight="1">
      <c r="B163" s="289"/>
      <c r="C163" s="289"/>
      <c r="D163" s="289"/>
      <c r="E163" s="289"/>
      <c r="F163" s="289"/>
      <c r="G163" s="289"/>
      <c r="H163" s="289"/>
      <c r="I163" s="289"/>
      <c r="J163" s="289"/>
      <c r="K163" s="289"/>
    </row>
    <row r="164" spans="2:11" s="1" customFormat="1" ht="7.5" customHeight="1">
      <c r="B164" s="271"/>
      <c r="C164" s="272"/>
      <c r="D164" s="272"/>
      <c r="E164" s="272"/>
      <c r="F164" s="272"/>
      <c r="G164" s="272"/>
      <c r="H164" s="272"/>
      <c r="I164" s="272"/>
      <c r="J164" s="272"/>
      <c r="K164" s="273"/>
    </row>
    <row r="165" spans="2:11" s="1" customFormat="1" ht="45" customHeight="1">
      <c r="B165" s="274"/>
      <c r="C165" s="409" t="s">
        <v>1245</v>
      </c>
      <c r="D165" s="409"/>
      <c r="E165" s="409"/>
      <c r="F165" s="409"/>
      <c r="G165" s="409"/>
      <c r="H165" s="409"/>
      <c r="I165" s="409"/>
      <c r="J165" s="409"/>
      <c r="K165" s="275"/>
    </row>
    <row r="166" spans="2:11" s="1" customFormat="1" ht="17.25" customHeight="1">
      <c r="B166" s="274"/>
      <c r="C166" s="295" t="s">
        <v>1173</v>
      </c>
      <c r="D166" s="295"/>
      <c r="E166" s="295"/>
      <c r="F166" s="295" t="s">
        <v>1174</v>
      </c>
      <c r="G166" s="337"/>
      <c r="H166" s="338" t="s">
        <v>54</v>
      </c>
      <c r="I166" s="338" t="s">
        <v>57</v>
      </c>
      <c r="J166" s="295" t="s">
        <v>1175</v>
      </c>
      <c r="K166" s="275"/>
    </row>
    <row r="167" spans="2:11" s="1" customFormat="1" ht="17.25" customHeight="1">
      <c r="B167" s="276"/>
      <c r="C167" s="297" t="s">
        <v>1176</v>
      </c>
      <c r="D167" s="297"/>
      <c r="E167" s="297"/>
      <c r="F167" s="298" t="s">
        <v>1177</v>
      </c>
      <c r="G167" s="339"/>
      <c r="H167" s="340"/>
      <c r="I167" s="340"/>
      <c r="J167" s="297" t="s">
        <v>1178</v>
      </c>
      <c r="K167" s="277"/>
    </row>
    <row r="168" spans="2:11" s="1" customFormat="1" ht="5.25" customHeight="1">
      <c r="B168" s="305"/>
      <c r="C168" s="300"/>
      <c r="D168" s="300"/>
      <c r="E168" s="300"/>
      <c r="F168" s="300"/>
      <c r="G168" s="301"/>
      <c r="H168" s="300"/>
      <c r="I168" s="300"/>
      <c r="J168" s="300"/>
      <c r="K168" s="328"/>
    </row>
    <row r="169" spans="2:11" s="1" customFormat="1" ht="15" customHeight="1">
      <c r="B169" s="305"/>
      <c r="C169" s="282" t="s">
        <v>1182</v>
      </c>
      <c r="D169" s="282"/>
      <c r="E169" s="282"/>
      <c r="F169" s="303" t="s">
        <v>1179</v>
      </c>
      <c r="G169" s="282"/>
      <c r="H169" s="282" t="s">
        <v>1219</v>
      </c>
      <c r="I169" s="282" t="s">
        <v>1181</v>
      </c>
      <c r="J169" s="282">
        <v>120</v>
      </c>
      <c r="K169" s="328"/>
    </row>
    <row r="170" spans="2:11" s="1" customFormat="1" ht="15" customHeight="1">
      <c r="B170" s="305"/>
      <c r="C170" s="282" t="s">
        <v>1228</v>
      </c>
      <c r="D170" s="282"/>
      <c r="E170" s="282"/>
      <c r="F170" s="303" t="s">
        <v>1179</v>
      </c>
      <c r="G170" s="282"/>
      <c r="H170" s="282" t="s">
        <v>1229</v>
      </c>
      <c r="I170" s="282" t="s">
        <v>1181</v>
      </c>
      <c r="J170" s="282" t="s">
        <v>1230</v>
      </c>
      <c r="K170" s="328"/>
    </row>
    <row r="171" spans="2:11" s="1" customFormat="1" ht="15" customHeight="1">
      <c r="B171" s="305"/>
      <c r="C171" s="282" t="s">
        <v>1127</v>
      </c>
      <c r="D171" s="282"/>
      <c r="E171" s="282"/>
      <c r="F171" s="303" t="s">
        <v>1179</v>
      </c>
      <c r="G171" s="282"/>
      <c r="H171" s="282" t="s">
        <v>1246</v>
      </c>
      <c r="I171" s="282" t="s">
        <v>1181</v>
      </c>
      <c r="J171" s="282" t="s">
        <v>1230</v>
      </c>
      <c r="K171" s="328"/>
    </row>
    <row r="172" spans="2:11" s="1" customFormat="1" ht="15" customHeight="1">
      <c r="B172" s="305"/>
      <c r="C172" s="282" t="s">
        <v>1184</v>
      </c>
      <c r="D172" s="282"/>
      <c r="E172" s="282"/>
      <c r="F172" s="303" t="s">
        <v>1185</v>
      </c>
      <c r="G172" s="282"/>
      <c r="H172" s="282" t="s">
        <v>1246</v>
      </c>
      <c r="I172" s="282" t="s">
        <v>1181</v>
      </c>
      <c r="J172" s="282">
        <v>50</v>
      </c>
      <c r="K172" s="328"/>
    </row>
    <row r="173" spans="2:11" s="1" customFormat="1" ht="15" customHeight="1">
      <c r="B173" s="305"/>
      <c r="C173" s="282" t="s">
        <v>1187</v>
      </c>
      <c r="D173" s="282"/>
      <c r="E173" s="282"/>
      <c r="F173" s="303" t="s">
        <v>1179</v>
      </c>
      <c r="G173" s="282"/>
      <c r="H173" s="282" t="s">
        <v>1246</v>
      </c>
      <c r="I173" s="282" t="s">
        <v>1189</v>
      </c>
      <c r="J173" s="282"/>
      <c r="K173" s="328"/>
    </row>
    <row r="174" spans="2:11" s="1" customFormat="1" ht="15" customHeight="1">
      <c r="B174" s="305"/>
      <c r="C174" s="282" t="s">
        <v>1198</v>
      </c>
      <c r="D174" s="282"/>
      <c r="E174" s="282"/>
      <c r="F174" s="303" t="s">
        <v>1185</v>
      </c>
      <c r="G174" s="282"/>
      <c r="H174" s="282" t="s">
        <v>1246</v>
      </c>
      <c r="I174" s="282" t="s">
        <v>1181</v>
      </c>
      <c r="J174" s="282">
        <v>50</v>
      </c>
      <c r="K174" s="328"/>
    </row>
    <row r="175" spans="2:11" s="1" customFormat="1" ht="15" customHeight="1">
      <c r="B175" s="305"/>
      <c r="C175" s="282" t="s">
        <v>1206</v>
      </c>
      <c r="D175" s="282"/>
      <c r="E175" s="282"/>
      <c r="F175" s="303" t="s">
        <v>1185</v>
      </c>
      <c r="G175" s="282"/>
      <c r="H175" s="282" t="s">
        <v>1246</v>
      </c>
      <c r="I175" s="282" t="s">
        <v>1181</v>
      </c>
      <c r="J175" s="282">
        <v>50</v>
      </c>
      <c r="K175" s="328"/>
    </row>
    <row r="176" spans="2:11" s="1" customFormat="1" ht="15" customHeight="1">
      <c r="B176" s="305"/>
      <c r="C176" s="282" t="s">
        <v>1204</v>
      </c>
      <c r="D176" s="282"/>
      <c r="E176" s="282"/>
      <c r="F176" s="303" t="s">
        <v>1185</v>
      </c>
      <c r="G176" s="282"/>
      <c r="H176" s="282" t="s">
        <v>1246</v>
      </c>
      <c r="I176" s="282" t="s">
        <v>1181</v>
      </c>
      <c r="J176" s="282">
        <v>50</v>
      </c>
      <c r="K176" s="328"/>
    </row>
    <row r="177" spans="2:11" s="1" customFormat="1" ht="15" customHeight="1">
      <c r="B177" s="305"/>
      <c r="C177" s="282" t="s">
        <v>118</v>
      </c>
      <c r="D177" s="282"/>
      <c r="E177" s="282"/>
      <c r="F177" s="303" t="s">
        <v>1179</v>
      </c>
      <c r="G177" s="282"/>
      <c r="H177" s="282" t="s">
        <v>1247</v>
      </c>
      <c r="I177" s="282" t="s">
        <v>1248</v>
      </c>
      <c r="J177" s="282"/>
      <c r="K177" s="328"/>
    </row>
    <row r="178" spans="2:11" s="1" customFormat="1" ht="15" customHeight="1">
      <c r="B178" s="305"/>
      <c r="C178" s="282" t="s">
        <v>57</v>
      </c>
      <c r="D178" s="282"/>
      <c r="E178" s="282"/>
      <c r="F178" s="303" t="s">
        <v>1179</v>
      </c>
      <c r="G178" s="282"/>
      <c r="H178" s="282" t="s">
        <v>1249</v>
      </c>
      <c r="I178" s="282" t="s">
        <v>1250</v>
      </c>
      <c r="J178" s="282">
        <v>1</v>
      </c>
      <c r="K178" s="328"/>
    </row>
    <row r="179" spans="2:11" s="1" customFormat="1" ht="15" customHeight="1">
      <c r="B179" s="305"/>
      <c r="C179" s="282" t="s">
        <v>53</v>
      </c>
      <c r="D179" s="282"/>
      <c r="E179" s="282"/>
      <c r="F179" s="303" t="s">
        <v>1179</v>
      </c>
      <c r="G179" s="282"/>
      <c r="H179" s="282" t="s">
        <v>1251</v>
      </c>
      <c r="I179" s="282" t="s">
        <v>1181</v>
      </c>
      <c r="J179" s="282">
        <v>20</v>
      </c>
      <c r="K179" s="328"/>
    </row>
    <row r="180" spans="2:11" s="1" customFormat="1" ht="15" customHeight="1">
      <c r="B180" s="305"/>
      <c r="C180" s="282" t="s">
        <v>54</v>
      </c>
      <c r="D180" s="282"/>
      <c r="E180" s="282"/>
      <c r="F180" s="303" t="s">
        <v>1179</v>
      </c>
      <c r="G180" s="282"/>
      <c r="H180" s="282" t="s">
        <v>1252</v>
      </c>
      <c r="I180" s="282" t="s">
        <v>1181</v>
      </c>
      <c r="J180" s="282">
        <v>255</v>
      </c>
      <c r="K180" s="328"/>
    </row>
    <row r="181" spans="2:11" s="1" customFormat="1" ht="15" customHeight="1">
      <c r="B181" s="305"/>
      <c r="C181" s="282" t="s">
        <v>119</v>
      </c>
      <c r="D181" s="282"/>
      <c r="E181" s="282"/>
      <c r="F181" s="303" t="s">
        <v>1179</v>
      </c>
      <c r="G181" s="282"/>
      <c r="H181" s="282" t="s">
        <v>1143</v>
      </c>
      <c r="I181" s="282" t="s">
        <v>1181</v>
      </c>
      <c r="J181" s="282">
        <v>10</v>
      </c>
      <c r="K181" s="328"/>
    </row>
    <row r="182" spans="2:11" s="1" customFormat="1" ht="15" customHeight="1">
      <c r="B182" s="305"/>
      <c r="C182" s="282" t="s">
        <v>120</v>
      </c>
      <c r="D182" s="282"/>
      <c r="E182" s="282"/>
      <c r="F182" s="303" t="s">
        <v>1179</v>
      </c>
      <c r="G182" s="282"/>
      <c r="H182" s="282" t="s">
        <v>1253</v>
      </c>
      <c r="I182" s="282" t="s">
        <v>1214</v>
      </c>
      <c r="J182" s="282"/>
      <c r="K182" s="328"/>
    </row>
    <row r="183" spans="2:11" s="1" customFormat="1" ht="15" customHeight="1">
      <c r="B183" s="305"/>
      <c r="C183" s="282" t="s">
        <v>1254</v>
      </c>
      <c r="D183" s="282"/>
      <c r="E183" s="282"/>
      <c r="F183" s="303" t="s">
        <v>1179</v>
      </c>
      <c r="G183" s="282"/>
      <c r="H183" s="282" t="s">
        <v>1255</v>
      </c>
      <c r="I183" s="282" t="s">
        <v>1214</v>
      </c>
      <c r="J183" s="282"/>
      <c r="K183" s="328"/>
    </row>
    <row r="184" spans="2:11" s="1" customFormat="1" ht="15" customHeight="1">
      <c r="B184" s="305"/>
      <c r="C184" s="282" t="s">
        <v>1243</v>
      </c>
      <c r="D184" s="282"/>
      <c r="E184" s="282"/>
      <c r="F184" s="303" t="s">
        <v>1179</v>
      </c>
      <c r="G184" s="282"/>
      <c r="H184" s="282" t="s">
        <v>1256</v>
      </c>
      <c r="I184" s="282" t="s">
        <v>1214</v>
      </c>
      <c r="J184" s="282"/>
      <c r="K184" s="328"/>
    </row>
    <row r="185" spans="2:11" s="1" customFormat="1" ht="15" customHeight="1">
      <c r="B185" s="305"/>
      <c r="C185" s="282" t="s">
        <v>122</v>
      </c>
      <c r="D185" s="282"/>
      <c r="E185" s="282"/>
      <c r="F185" s="303" t="s">
        <v>1185</v>
      </c>
      <c r="G185" s="282"/>
      <c r="H185" s="282" t="s">
        <v>1257</v>
      </c>
      <c r="I185" s="282" t="s">
        <v>1181</v>
      </c>
      <c r="J185" s="282">
        <v>50</v>
      </c>
      <c r="K185" s="328"/>
    </row>
    <row r="186" spans="2:11" s="1" customFormat="1" ht="15" customHeight="1">
      <c r="B186" s="305"/>
      <c r="C186" s="282" t="s">
        <v>1258</v>
      </c>
      <c r="D186" s="282"/>
      <c r="E186" s="282"/>
      <c r="F186" s="303" t="s">
        <v>1185</v>
      </c>
      <c r="G186" s="282"/>
      <c r="H186" s="282" t="s">
        <v>1259</v>
      </c>
      <c r="I186" s="282" t="s">
        <v>1260</v>
      </c>
      <c r="J186" s="282"/>
      <c r="K186" s="328"/>
    </row>
    <row r="187" spans="2:11" s="1" customFormat="1" ht="15" customHeight="1">
      <c r="B187" s="305"/>
      <c r="C187" s="282" t="s">
        <v>1261</v>
      </c>
      <c r="D187" s="282"/>
      <c r="E187" s="282"/>
      <c r="F187" s="303" t="s">
        <v>1185</v>
      </c>
      <c r="G187" s="282"/>
      <c r="H187" s="282" t="s">
        <v>1262</v>
      </c>
      <c r="I187" s="282" t="s">
        <v>1260</v>
      </c>
      <c r="J187" s="282"/>
      <c r="K187" s="328"/>
    </row>
    <row r="188" spans="2:11" s="1" customFormat="1" ht="15" customHeight="1">
      <c r="B188" s="305"/>
      <c r="C188" s="282" t="s">
        <v>1263</v>
      </c>
      <c r="D188" s="282"/>
      <c r="E188" s="282"/>
      <c r="F188" s="303" t="s">
        <v>1185</v>
      </c>
      <c r="G188" s="282"/>
      <c r="H188" s="282" t="s">
        <v>1264</v>
      </c>
      <c r="I188" s="282" t="s">
        <v>1260</v>
      </c>
      <c r="J188" s="282"/>
      <c r="K188" s="328"/>
    </row>
    <row r="189" spans="2:11" s="1" customFormat="1" ht="15" customHeight="1">
      <c r="B189" s="305"/>
      <c r="C189" s="341" t="s">
        <v>1265</v>
      </c>
      <c r="D189" s="282"/>
      <c r="E189" s="282"/>
      <c r="F189" s="303" t="s">
        <v>1185</v>
      </c>
      <c r="G189" s="282"/>
      <c r="H189" s="282" t="s">
        <v>1266</v>
      </c>
      <c r="I189" s="282" t="s">
        <v>1267</v>
      </c>
      <c r="J189" s="342" t="s">
        <v>1268</v>
      </c>
      <c r="K189" s="328"/>
    </row>
    <row r="190" spans="2:11" s="19" customFormat="1" ht="15" customHeight="1">
      <c r="B190" s="343"/>
      <c r="C190" s="344" t="s">
        <v>1269</v>
      </c>
      <c r="D190" s="345"/>
      <c r="E190" s="345"/>
      <c r="F190" s="346" t="s">
        <v>1185</v>
      </c>
      <c r="G190" s="345"/>
      <c r="H190" s="345" t="s">
        <v>1270</v>
      </c>
      <c r="I190" s="345" t="s">
        <v>1267</v>
      </c>
      <c r="J190" s="347" t="s">
        <v>1268</v>
      </c>
      <c r="K190" s="348"/>
    </row>
    <row r="191" spans="2:11" s="1" customFormat="1" ht="15" customHeight="1">
      <c r="B191" s="305"/>
      <c r="C191" s="341" t="s">
        <v>42</v>
      </c>
      <c r="D191" s="282"/>
      <c r="E191" s="282"/>
      <c r="F191" s="303" t="s">
        <v>1179</v>
      </c>
      <c r="G191" s="282"/>
      <c r="H191" s="279" t="s">
        <v>1271</v>
      </c>
      <c r="I191" s="282" t="s">
        <v>1272</v>
      </c>
      <c r="J191" s="282"/>
      <c r="K191" s="328"/>
    </row>
    <row r="192" spans="2:11" s="1" customFormat="1" ht="15" customHeight="1">
      <c r="B192" s="305"/>
      <c r="C192" s="341" t="s">
        <v>1273</v>
      </c>
      <c r="D192" s="282"/>
      <c r="E192" s="282"/>
      <c r="F192" s="303" t="s">
        <v>1179</v>
      </c>
      <c r="G192" s="282"/>
      <c r="H192" s="282" t="s">
        <v>1274</v>
      </c>
      <c r="I192" s="282" t="s">
        <v>1214</v>
      </c>
      <c r="J192" s="282"/>
      <c r="K192" s="328"/>
    </row>
    <row r="193" spans="2:11" s="1" customFormat="1" ht="15" customHeight="1">
      <c r="B193" s="305"/>
      <c r="C193" s="341" t="s">
        <v>1275</v>
      </c>
      <c r="D193" s="282"/>
      <c r="E193" s="282"/>
      <c r="F193" s="303" t="s">
        <v>1179</v>
      </c>
      <c r="G193" s="282"/>
      <c r="H193" s="282" t="s">
        <v>1276</v>
      </c>
      <c r="I193" s="282" t="s">
        <v>1214</v>
      </c>
      <c r="J193" s="282"/>
      <c r="K193" s="328"/>
    </row>
    <row r="194" spans="2:11" s="1" customFormat="1" ht="15" customHeight="1">
      <c r="B194" s="305"/>
      <c r="C194" s="341" t="s">
        <v>1277</v>
      </c>
      <c r="D194" s="282"/>
      <c r="E194" s="282"/>
      <c r="F194" s="303" t="s">
        <v>1185</v>
      </c>
      <c r="G194" s="282"/>
      <c r="H194" s="282" t="s">
        <v>1278</v>
      </c>
      <c r="I194" s="282" t="s">
        <v>1214</v>
      </c>
      <c r="J194" s="282"/>
      <c r="K194" s="328"/>
    </row>
    <row r="195" spans="2:11" s="1" customFormat="1" ht="15" customHeight="1">
      <c r="B195" s="334"/>
      <c r="C195" s="349"/>
      <c r="D195" s="314"/>
      <c r="E195" s="314"/>
      <c r="F195" s="314"/>
      <c r="G195" s="314"/>
      <c r="H195" s="314"/>
      <c r="I195" s="314"/>
      <c r="J195" s="314"/>
      <c r="K195" s="335"/>
    </row>
    <row r="196" spans="2:11" s="1" customFormat="1" ht="18.75" customHeight="1">
      <c r="B196" s="316"/>
      <c r="C196" s="326"/>
      <c r="D196" s="326"/>
      <c r="E196" s="326"/>
      <c r="F196" s="336"/>
      <c r="G196" s="326"/>
      <c r="H196" s="326"/>
      <c r="I196" s="326"/>
      <c r="J196" s="326"/>
      <c r="K196" s="316"/>
    </row>
    <row r="197" spans="2:11" s="1" customFormat="1" ht="18.75" customHeight="1">
      <c r="B197" s="316"/>
      <c r="C197" s="326"/>
      <c r="D197" s="326"/>
      <c r="E197" s="326"/>
      <c r="F197" s="336"/>
      <c r="G197" s="326"/>
      <c r="H197" s="326"/>
      <c r="I197" s="326"/>
      <c r="J197" s="326"/>
      <c r="K197" s="316"/>
    </row>
    <row r="198" spans="2:11" s="1" customFormat="1" ht="18.75" customHeight="1">
      <c r="B198" s="289"/>
      <c r="C198" s="289"/>
      <c r="D198" s="289"/>
      <c r="E198" s="289"/>
      <c r="F198" s="289"/>
      <c r="G198" s="289"/>
      <c r="H198" s="289"/>
      <c r="I198" s="289"/>
      <c r="J198" s="289"/>
      <c r="K198" s="289"/>
    </row>
    <row r="199" spans="2:11" s="1" customFormat="1" ht="13.5">
      <c r="B199" s="271"/>
      <c r="C199" s="272"/>
      <c r="D199" s="272"/>
      <c r="E199" s="272"/>
      <c r="F199" s="272"/>
      <c r="G199" s="272"/>
      <c r="H199" s="272"/>
      <c r="I199" s="272"/>
      <c r="J199" s="272"/>
      <c r="K199" s="273"/>
    </row>
    <row r="200" spans="2:11" s="1" customFormat="1" ht="21">
      <c r="B200" s="274"/>
      <c r="C200" s="409" t="s">
        <v>1279</v>
      </c>
      <c r="D200" s="409"/>
      <c r="E200" s="409"/>
      <c r="F200" s="409"/>
      <c r="G200" s="409"/>
      <c r="H200" s="409"/>
      <c r="I200" s="409"/>
      <c r="J200" s="409"/>
      <c r="K200" s="275"/>
    </row>
    <row r="201" spans="2:11" s="1" customFormat="1" ht="25.5" customHeight="1">
      <c r="B201" s="274"/>
      <c r="C201" s="350" t="s">
        <v>1280</v>
      </c>
      <c r="D201" s="350"/>
      <c r="E201" s="350"/>
      <c r="F201" s="350" t="s">
        <v>1281</v>
      </c>
      <c r="G201" s="351"/>
      <c r="H201" s="412" t="s">
        <v>1282</v>
      </c>
      <c r="I201" s="412"/>
      <c r="J201" s="412"/>
      <c r="K201" s="275"/>
    </row>
    <row r="202" spans="2:11" s="1" customFormat="1" ht="5.25" customHeight="1">
      <c r="B202" s="305"/>
      <c r="C202" s="300"/>
      <c r="D202" s="300"/>
      <c r="E202" s="300"/>
      <c r="F202" s="300"/>
      <c r="G202" s="326"/>
      <c r="H202" s="300"/>
      <c r="I202" s="300"/>
      <c r="J202" s="300"/>
      <c r="K202" s="328"/>
    </row>
    <row r="203" spans="2:11" s="1" customFormat="1" ht="15" customHeight="1">
      <c r="B203" s="305"/>
      <c r="C203" s="282" t="s">
        <v>1272</v>
      </c>
      <c r="D203" s="282"/>
      <c r="E203" s="282"/>
      <c r="F203" s="303" t="s">
        <v>43</v>
      </c>
      <c r="G203" s="282"/>
      <c r="H203" s="413" t="s">
        <v>1283</v>
      </c>
      <c r="I203" s="413"/>
      <c r="J203" s="413"/>
      <c r="K203" s="328"/>
    </row>
    <row r="204" spans="2:11" s="1" customFormat="1" ht="15" customHeight="1">
      <c r="B204" s="305"/>
      <c r="C204" s="282"/>
      <c r="D204" s="282"/>
      <c r="E204" s="282"/>
      <c r="F204" s="303" t="s">
        <v>44</v>
      </c>
      <c r="G204" s="282"/>
      <c r="H204" s="413" t="s">
        <v>1284</v>
      </c>
      <c r="I204" s="413"/>
      <c r="J204" s="413"/>
      <c r="K204" s="328"/>
    </row>
    <row r="205" spans="2:11" s="1" customFormat="1" ht="15" customHeight="1">
      <c r="B205" s="305"/>
      <c r="C205" s="282"/>
      <c r="D205" s="282"/>
      <c r="E205" s="282"/>
      <c r="F205" s="303" t="s">
        <v>47</v>
      </c>
      <c r="G205" s="282"/>
      <c r="H205" s="413" t="s">
        <v>1285</v>
      </c>
      <c r="I205" s="413"/>
      <c r="J205" s="413"/>
      <c r="K205" s="328"/>
    </row>
    <row r="206" spans="2:11" s="1" customFormat="1" ht="15" customHeight="1">
      <c r="B206" s="305"/>
      <c r="C206" s="282"/>
      <c r="D206" s="282"/>
      <c r="E206" s="282"/>
      <c r="F206" s="303" t="s">
        <v>45</v>
      </c>
      <c r="G206" s="282"/>
      <c r="H206" s="413" t="s">
        <v>1286</v>
      </c>
      <c r="I206" s="413"/>
      <c r="J206" s="413"/>
      <c r="K206" s="328"/>
    </row>
    <row r="207" spans="2:11" s="1" customFormat="1" ht="15" customHeight="1">
      <c r="B207" s="305"/>
      <c r="C207" s="282"/>
      <c r="D207" s="282"/>
      <c r="E207" s="282"/>
      <c r="F207" s="303" t="s">
        <v>46</v>
      </c>
      <c r="G207" s="282"/>
      <c r="H207" s="413" t="s">
        <v>1287</v>
      </c>
      <c r="I207" s="413"/>
      <c r="J207" s="413"/>
      <c r="K207" s="328"/>
    </row>
    <row r="208" spans="2:11" s="1" customFormat="1" ht="15" customHeight="1">
      <c r="B208" s="305"/>
      <c r="C208" s="282"/>
      <c r="D208" s="282"/>
      <c r="E208" s="282"/>
      <c r="F208" s="303"/>
      <c r="G208" s="282"/>
      <c r="H208" s="282"/>
      <c r="I208" s="282"/>
      <c r="J208" s="282"/>
      <c r="K208" s="328"/>
    </row>
    <row r="209" spans="2:11" s="1" customFormat="1" ht="15" customHeight="1">
      <c r="B209" s="305"/>
      <c r="C209" s="282" t="s">
        <v>1226</v>
      </c>
      <c r="D209" s="282"/>
      <c r="E209" s="282"/>
      <c r="F209" s="303" t="s">
        <v>79</v>
      </c>
      <c r="G209" s="282"/>
      <c r="H209" s="413" t="s">
        <v>1288</v>
      </c>
      <c r="I209" s="413"/>
      <c r="J209" s="413"/>
      <c r="K209" s="328"/>
    </row>
    <row r="210" spans="2:11" s="1" customFormat="1" ht="15" customHeight="1">
      <c r="B210" s="305"/>
      <c r="C210" s="282"/>
      <c r="D210" s="282"/>
      <c r="E210" s="282"/>
      <c r="F210" s="303" t="s">
        <v>1123</v>
      </c>
      <c r="G210" s="282"/>
      <c r="H210" s="413" t="s">
        <v>1124</v>
      </c>
      <c r="I210" s="413"/>
      <c r="J210" s="413"/>
      <c r="K210" s="328"/>
    </row>
    <row r="211" spans="2:11" s="1" customFormat="1" ht="15" customHeight="1">
      <c r="B211" s="305"/>
      <c r="C211" s="282"/>
      <c r="D211" s="282"/>
      <c r="E211" s="282"/>
      <c r="F211" s="303" t="s">
        <v>1121</v>
      </c>
      <c r="G211" s="282"/>
      <c r="H211" s="413" t="s">
        <v>1289</v>
      </c>
      <c r="I211" s="413"/>
      <c r="J211" s="413"/>
      <c r="K211" s="328"/>
    </row>
    <row r="212" spans="2:11" s="1" customFormat="1" ht="15" customHeight="1">
      <c r="B212" s="352"/>
      <c r="C212" s="282"/>
      <c r="D212" s="282"/>
      <c r="E212" s="282"/>
      <c r="F212" s="303" t="s">
        <v>89</v>
      </c>
      <c r="G212" s="341"/>
      <c r="H212" s="414" t="s">
        <v>90</v>
      </c>
      <c r="I212" s="414"/>
      <c r="J212" s="414"/>
      <c r="K212" s="353"/>
    </row>
    <row r="213" spans="2:11" s="1" customFormat="1" ht="15" customHeight="1">
      <c r="B213" s="352"/>
      <c r="C213" s="282"/>
      <c r="D213" s="282"/>
      <c r="E213" s="282"/>
      <c r="F213" s="303" t="s">
        <v>1125</v>
      </c>
      <c r="G213" s="341"/>
      <c r="H213" s="414" t="s">
        <v>1051</v>
      </c>
      <c r="I213" s="414"/>
      <c r="J213" s="414"/>
      <c r="K213" s="353"/>
    </row>
    <row r="214" spans="2:11" s="1" customFormat="1" ht="15" customHeight="1">
      <c r="B214" s="352"/>
      <c r="C214" s="282"/>
      <c r="D214" s="282"/>
      <c r="E214" s="282"/>
      <c r="F214" s="303"/>
      <c r="G214" s="341"/>
      <c r="H214" s="332"/>
      <c r="I214" s="332"/>
      <c r="J214" s="332"/>
      <c r="K214" s="353"/>
    </row>
    <row r="215" spans="2:11" s="1" customFormat="1" ht="15" customHeight="1">
      <c r="B215" s="352"/>
      <c r="C215" s="282" t="s">
        <v>1250</v>
      </c>
      <c r="D215" s="282"/>
      <c r="E215" s="282"/>
      <c r="F215" s="303">
        <v>1</v>
      </c>
      <c r="G215" s="341"/>
      <c r="H215" s="414" t="s">
        <v>1290</v>
      </c>
      <c r="I215" s="414"/>
      <c r="J215" s="414"/>
      <c r="K215" s="353"/>
    </row>
    <row r="216" spans="2:11" s="1" customFormat="1" ht="15" customHeight="1">
      <c r="B216" s="352"/>
      <c r="C216" s="282"/>
      <c r="D216" s="282"/>
      <c r="E216" s="282"/>
      <c r="F216" s="303">
        <v>2</v>
      </c>
      <c r="G216" s="341"/>
      <c r="H216" s="414" t="s">
        <v>1291</v>
      </c>
      <c r="I216" s="414"/>
      <c r="J216" s="414"/>
      <c r="K216" s="353"/>
    </row>
    <row r="217" spans="2:11" s="1" customFormat="1" ht="15" customHeight="1">
      <c r="B217" s="352"/>
      <c r="C217" s="282"/>
      <c r="D217" s="282"/>
      <c r="E217" s="282"/>
      <c r="F217" s="303">
        <v>3</v>
      </c>
      <c r="G217" s="341"/>
      <c r="H217" s="414" t="s">
        <v>1292</v>
      </c>
      <c r="I217" s="414"/>
      <c r="J217" s="414"/>
      <c r="K217" s="353"/>
    </row>
    <row r="218" spans="2:11" s="1" customFormat="1" ht="15" customHeight="1">
      <c r="B218" s="352"/>
      <c r="C218" s="282"/>
      <c r="D218" s="282"/>
      <c r="E218" s="282"/>
      <c r="F218" s="303">
        <v>4</v>
      </c>
      <c r="G218" s="341"/>
      <c r="H218" s="414" t="s">
        <v>1293</v>
      </c>
      <c r="I218" s="414"/>
      <c r="J218" s="414"/>
      <c r="K218" s="353"/>
    </row>
    <row r="219" spans="2:11" s="1" customFormat="1" ht="12.75" customHeight="1">
      <c r="B219" s="354"/>
      <c r="C219" s="355"/>
      <c r="D219" s="355"/>
      <c r="E219" s="355"/>
      <c r="F219" s="355"/>
      <c r="G219" s="355"/>
      <c r="H219" s="355"/>
      <c r="I219" s="355"/>
      <c r="J219" s="355"/>
      <c r="K219" s="356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01 - objekt A - stavební ...</vt:lpstr>
      <vt:lpstr>02 - Silnoproudá elektrot...</vt:lpstr>
      <vt:lpstr>03 - Záchytný systém</vt:lpstr>
      <vt:lpstr>VON - Vedlejší a ostatní ...</vt:lpstr>
      <vt:lpstr>Pokyny pro vyplnění</vt:lpstr>
      <vt:lpstr>'01 - objekt A - stavební ...'!Názvy_tisku</vt:lpstr>
      <vt:lpstr>'02 - Silnoproudá elektrot...'!Názvy_tisku</vt:lpstr>
      <vt:lpstr>'03 - Záchytný systém'!Názvy_tisku</vt:lpstr>
      <vt:lpstr>'Rekapitulace stavby'!Názvy_tisku</vt:lpstr>
      <vt:lpstr>'VON - Vedlejší a ostatní ...'!Názvy_tisku</vt:lpstr>
      <vt:lpstr>'01 - objekt A - stavební ...'!Oblast_tisku</vt:lpstr>
      <vt:lpstr>'02 - Silnoproudá elektrot...'!Oblast_tisku</vt:lpstr>
      <vt:lpstr>'03 - Záchytný systém'!Oblast_tisku</vt:lpstr>
      <vt:lpstr>'Pokyny pro vyplnění'!Oblast_tisku</vt:lpstr>
      <vt:lpstr>'Rekapitulace stavby'!Oblast_tisku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NEUWIRTH\Uzivatel</dc:creator>
  <cp:lastModifiedBy>MĚRTL Marek</cp:lastModifiedBy>
  <dcterms:created xsi:type="dcterms:W3CDTF">2025-02-07T09:40:14Z</dcterms:created>
  <dcterms:modified xsi:type="dcterms:W3CDTF">2025-04-04T08:51:15Z</dcterms:modified>
</cp:coreProperties>
</file>