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KT\Veřejné zakázkyOdd\01 ZÁKONNÉ\VYHLÁŠENÉ\ZPŘ - OD - parkování část sídliště U Hřbitova_v2\15. PRACOVNÍ\"/>
    </mc:Choice>
  </mc:AlternateContent>
  <bookViews>
    <workbookView xWindow="0" yWindow="0" windowWidth="32910" windowHeight="13230"/>
  </bookViews>
  <sheets>
    <sheet name="Stavební rozpočet" sheetId="1" r:id="rId1"/>
    <sheet name="Rozpočet - Jen objekty celkem" sheetId="2" r:id="rId2"/>
    <sheet name="Krycí list rozpočtu" sheetId="3" r:id="rId3"/>
    <sheet name="VORN" sheetId="4" state="hidden" r:id="rId4"/>
  </sheets>
  <definedNames>
    <definedName name="vorn_sum">VORN!$I$36</definedName>
  </definedNames>
  <calcPr calcId="162913"/>
</workbook>
</file>

<file path=xl/calcChain.xml><?xml version="1.0" encoding="utf-8"?>
<calcChain xmlns="http://schemas.openxmlformats.org/spreadsheetml/2006/main">
  <c r="L71" i="1" l="1"/>
  <c r="M71" i="1" s="1"/>
  <c r="K71" i="1"/>
  <c r="I35" i="4"/>
  <c r="I36" i="4" s="1"/>
  <c r="I24" i="3" s="1"/>
  <c r="I26" i="4"/>
  <c r="I19" i="3" s="1"/>
  <c r="I25" i="4"/>
  <c r="I24" i="4"/>
  <c r="I23" i="4"/>
  <c r="I16" i="3" s="1"/>
  <c r="I22" i="4"/>
  <c r="I15" i="3" s="1"/>
  <c r="I21" i="4"/>
  <c r="I17" i="4"/>
  <c r="F16" i="3" s="1"/>
  <c r="I16" i="4"/>
  <c r="I18" i="4" s="1"/>
  <c r="I15" i="4"/>
  <c r="I10" i="4"/>
  <c r="F10" i="4"/>
  <c r="C10" i="4"/>
  <c r="F8" i="4"/>
  <c r="C8" i="4"/>
  <c r="F6" i="4"/>
  <c r="C6" i="4"/>
  <c r="F4" i="4"/>
  <c r="C4" i="4"/>
  <c r="F2" i="4"/>
  <c r="C2" i="4"/>
  <c r="I18" i="3"/>
  <c r="I17" i="3"/>
  <c r="F15" i="3"/>
  <c r="F22" i="3" s="1"/>
  <c r="F14" i="3"/>
  <c r="I10" i="3"/>
  <c r="F10" i="3"/>
  <c r="C10" i="3"/>
  <c r="F8" i="3"/>
  <c r="C8" i="3"/>
  <c r="F6" i="3"/>
  <c r="C6" i="3"/>
  <c r="F4" i="3"/>
  <c r="C4" i="3"/>
  <c r="F2" i="3"/>
  <c r="C2" i="3"/>
  <c r="N14" i="2"/>
  <c r="N13" i="2"/>
  <c r="N12" i="2"/>
  <c r="J8" i="2"/>
  <c r="H8" i="2"/>
  <c r="D8" i="2"/>
  <c r="J6" i="2"/>
  <c r="H6" i="2"/>
  <c r="D6" i="2"/>
  <c r="J4" i="2"/>
  <c r="H4" i="2"/>
  <c r="D4" i="2"/>
  <c r="J2" i="2"/>
  <c r="H2" i="2"/>
  <c r="D2" i="2"/>
  <c r="BW200" i="1"/>
  <c r="BJ200" i="1"/>
  <c r="BI200" i="1"/>
  <c r="AC200" i="1" s="1"/>
  <c r="BF200" i="1"/>
  <c r="BD200" i="1"/>
  <c r="AW200" i="1"/>
  <c r="AV200" i="1" s="1"/>
  <c r="AP200" i="1"/>
  <c r="AX200" i="1" s="1"/>
  <c r="AO200" i="1"/>
  <c r="BH200" i="1" s="1"/>
  <c r="AB200" i="1" s="1"/>
  <c r="AK200" i="1"/>
  <c r="AT199" i="1" s="1"/>
  <c r="AJ200" i="1"/>
  <c r="AS199" i="1" s="1"/>
  <c r="AH200" i="1"/>
  <c r="AG200" i="1"/>
  <c r="AF200" i="1"/>
  <c r="AE200" i="1"/>
  <c r="AD200" i="1"/>
  <c r="Z200" i="1"/>
  <c r="O200" i="1"/>
  <c r="O199" i="1" s="1"/>
  <c r="O198" i="1" s="1"/>
  <c r="L14" i="2" s="1"/>
  <c r="L200" i="1"/>
  <c r="K200" i="1"/>
  <c r="K199" i="1" s="1"/>
  <c r="K198" i="1" s="1"/>
  <c r="J14" i="2" s="1"/>
  <c r="J200" i="1"/>
  <c r="J199" i="1" s="1"/>
  <c r="J198" i="1" s="1"/>
  <c r="I14" i="2" s="1"/>
  <c r="BW196" i="1"/>
  <c r="BJ196" i="1"/>
  <c r="BF196" i="1"/>
  <c r="BD196" i="1"/>
  <c r="AP196" i="1"/>
  <c r="K196" i="1" s="1"/>
  <c r="AO196" i="1"/>
  <c r="AK196" i="1"/>
  <c r="AJ196" i="1"/>
  <c r="AH196" i="1"/>
  <c r="AG196" i="1"/>
  <c r="AF196" i="1"/>
  <c r="AE196" i="1"/>
  <c r="AD196" i="1"/>
  <c r="Z196" i="1"/>
  <c r="O196" i="1"/>
  <c r="L196" i="1"/>
  <c r="AL196" i="1" s="1"/>
  <c r="BW194" i="1"/>
  <c r="BJ194" i="1"/>
  <c r="BD194" i="1"/>
  <c r="AP194" i="1"/>
  <c r="AO194" i="1"/>
  <c r="AW194" i="1" s="1"/>
  <c r="AL194" i="1"/>
  <c r="AK194" i="1"/>
  <c r="AJ194" i="1"/>
  <c r="AH194" i="1"/>
  <c r="AG194" i="1"/>
  <c r="AF194" i="1"/>
  <c r="AE194" i="1"/>
  <c r="AD194" i="1"/>
  <c r="Z194" i="1"/>
  <c r="O194" i="1"/>
  <c r="BF194" i="1" s="1"/>
  <c r="L194" i="1"/>
  <c r="BW192" i="1"/>
  <c r="BJ192" i="1"/>
  <c r="BF192" i="1"/>
  <c r="BD192" i="1"/>
  <c r="AP192" i="1"/>
  <c r="BI192" i="1" s="1"/>
  <c r="AC192" i="1" s="1"/>
  <c r="AO192" i="1"/>
  <c r="BH192" i="1" s="1"/>
  <c r="AB192" i="1" s="1"/>
  <c r="AL192" i="1"/>
  <c r="AK192" i="1"/>
  <c r="AJ192" i="1"/>
  <c r="AH192" i="1"/>
  <c r="AG192" i="1"/>
  <c r="AF192" i="1"/>
  <c r="AE192" i="1"/>
  <c r="AD192" i="1"/>
  <c r="Z192" i="1"/>
  <c r="O192" i="1"/>
  <c r="L192" i="1"/>
  <c r="M192" i="1" s="1"/>
  <c r="BW190" i="1"/>
  <c r="M190" i="1" s="1"/>
  <c r="BJ190" i="1"/>
  <c r="BD190" i="1"/>
  <c r="AP190" i="1"/>
  <c r="BI190" i="1" s="1"/>
  <c r="AC190" i="1" s="1"/>
  <c r="AO190" i="1"/>
  <c r="AL190" i="1"/>
  <c r="AK190" i="1"/>
  <c r="AJ190" i="1"/>
  <c r="AH190" i="1"/>
  <c r="AG190" i="1"/>
  <c r="AF190" i="1"/>
  <c r="AE190" i="1"/>
  <c r="AD190" i="1"/>
  <c r="Z190" i="1"/>
  <c r="O190" i="1"/>
  <c r="BF190" i="1" s="1"/>
  <c r="L190" i="1"/>
  <c r="BW188" i="1"/>
  <c r="BJ188" i="1"/>
  <c r="BF188" i="1"/>
  <c r="BD188" i="1"/>
  <c r="AP188" i="1"/>
  <c r="BI188" i="1" s="1"/>
  <c r="AC188" i="1" s="1"/>
  <c r="AO188" i="1"/>
  <c r="BH188" i="1" s="1"/>
  <c r="AB188" i="1" s="1"/>
  <c r="AK188" i="1"/>
  <c r="AJ188" i="1"/>
  <c r="AH188" i="1"/>
  <c r="AG188" i="1"/>
  <c r="AF188" i="1"/>
  <c r="AE188" i="1"/>
  <c r="AD188" i="1"/>
  <c r="Z188" i="1"/>
  <c r="O188" i="1"/>
  <c r="L188" i="1"/>
  <c r="AL188" i="1" s="1"/>
  <c r="BW186" i="1"/>
  <c r="BJ186" i="1"/>
  <c r="BF186" i="1"/>
  <c r="BD186" i="1"/>
  <c r="AX186" i="1"/>
  <c r="AP186" i="1"/>
  <c r="AO186" i="1"/>
  <c r="AK186" i="1"/>
  <c r="AJ186" i="1"/>
  <c r="AH186" i="1"/>
  <c r="AG186" i="1"/>
  <c r="AF186" i="1"/>
  <c r="AE186" i="1"/>
  <c r="AD186" i="1"/>
  <c r="Z186" i="1"/>
  <c r="O186" i="1"/>
  <c r="L186" i="1"/>
  <c r="BW184" i="1"/>
  <c r="BJ184" i="1"/>
  <c r="BD184" i="1"/>
  <c r="AX184" i="1"/>
  <c r="AW184" i="1"/>
  <c r="AV184" i="1" s="1"/>
  <c r="AP184" i="1"/>
  <c r="AO184" i="1"/>
  <c r="AL184" i="1"/>
  <c r="AK184" i="1"/>
  <c r="AJ184" i="1"/>
  <c r="AH184" i="1"/>
  <c r="AG184" i="1"/>
  <c r="AF184" i="1"/>
  <c r="AE184" i="1"/>
  <c r="AD184" i="1"/>
  <c r="Z184" i="1"/>
  <c r="O184" i="1"/>
  <c r="BF184" i="1" s="1"/>
  <c r="L184" i="1"/>
  <c r="M184" i="1" s="1"/>
  <c r="BW182" i="1"/>
  <c r="BJ182" i="1"/>
  <c r="BD182" i="1"/>
  <c r="AP182" i="1"/>
  <c r="K182" i="1" s="1"/>
  <c r="AO182" i="1"/>
  <c r="AK182" i="1"/>
  <c r="AJ182" i="1"/>
  <c r="AH182" i="1"/>
  <c r="AG182" i="1"/>
  <c r="AF182" i="1"/>
  <c r="AE182" i="1"/>
  <c r="AD182" i="1"/>
  <c r="Z182" i="1"/>
  <c r="O182" i="1"/>
  <c r="BF182" i="1" s="1"/>
  <c r="L182" i="1"/>
  <c r="AL182" i="1" s="1"/>
  <c r="BW180" i="1"/>
  <c r="BJ180" i="1"/>
  <c r="BH180" i="1"/>
  <c r="AB180" i="1" s="1"/>
  <c r="BF180" i="1"/>
  <c r="BD180" i="1"/>
  <c r="AW180" i="1"/>
  <c r="AP180" i="1"/>
  <c r="AO180" i="1"/>
  <c r="AK180" i="1"/>
  <c r="AJ180" i="1"/>
  <c r="AH180" i="1"/>
  <c r="AG180" i="1"/>
  <c r="AF180" i="1"/>
  <c r="AE180" i="1"/>
  <c r="AD180" i="1"/>
  <c r="Z180" i="1"/>
  <c r="O180" i="1"/>
  <c r="L180" i="1"/>
  <c r="AL180" i="1" s="1"/>
  <c r="J180" i="1"/>
  <c r="BW178" i="1"/>
  <c r="M178" i="1" s="1"/>
  <c r="BJ178" i="1"/>
  <c r="BF178" i="1"/>
  <c r="BD178" i="1"/>
  <c r="AP178" i="1"/>
  <c r="K178" i="1" s="1"/>
  <c r="AO178" i="1"/>
  <c r="BH178" i="1" s="1"/>
  <c r="AB178" i="1" s="1"/>
  <c r="AK178" i="1"/>
  <c r="AJ178" i="1"/>
  <c r="AH178" i="1"/>
  <c r="AG178" i="1"/>
  <c r="AF178" i="1"/>
  <c r="AE178" i="1"/>
  <c r="AD178" i="1"/>
  <c r="Z178" i="1"/>
  <c r="O178" i="1"/>
  <c r="L178" i="1"/>
  <c r="AL178" i="1" s="1"/>
  <c r="BW176" i="1"/>
  <c r="M176" i="1" s="1"/>
  <c r="BJ176" i="1"/>
  <c r="BI176" i="1"/>
  <c r="AC176" i="1" s="1"/>
  <c r="BH176" i="1"/>
  <c r="AB176" i="1" s="1"/>
  <c r="BF176" i="1"/>
  <c r="BD176" i="1"/>
  <c r="AP176" i="1"/>
  <c r="AX176" i="1" s="1"/>
  <c r="AO176" i="1"/>
  <c r="AK176" i="1"/>
  <c r="AJ176" i="1"/>
  <c r="AH176" i="1"/>
  <c r="AG176" i="1"/>
  <c r="AF176" i="1"/>
  <c r="AE176" i="1"/>
  <c r="AD176" i="1"/>
  <c r="Z176" i="1"/>
  <c r="O176" i="1"/>
  <c r="O173" i="1" s="1"/>
  <c r="O172" i="1" s="1"/>
  <c r="L13" i="2" s="1"/>
  <c r="L176" i="1"/>
  <c r="AL176" i="1" s="1"/>
  <c r="BW174" i="1"/>
  <c r="BJ174" i="1"/>
  <c r="BH174" i="1"/>
  <c r="AB174" i="1" s="1"/>
  <c r="BF174" i="1"/>
  <c r="BD174" i="1"/>
  <c r="AP174" i="1"/>
  <c r="AX174" i="1" s="1"/>
  <c r="AO174" i="1"/>
  <c r="AW174" i="1" s="1"/>
  <c r="AK174" i="1"/>
  <c r="AJ174" i="1"/>
  <c r="AH174" i="1"/>
  <c r="AG174" i="1"/>
  <c r="AF174" i="1"/>
  <c r="AE174" i="1"/>
  <c r="AD174" i="1"/>
  <c r="Z174" i="1"/>
  <c r="O174" i="1"/>
  <c r="L174" i="1"/>
  <c r="M174" i="1" s="1"/>
  <c r="BW169" i="1"/>
  <c r="BJ169" i="1"/>
  <c r="AH169" i="1" s="1"/>
  <c r="BI169" i="1"/>
  <c r="BD169" i="1"/>
  <c r="AP169" i="1"/>
  <c r="K169" i="1" s="1"/>
  <c r="AO169" i="1"/>
  <c r="AK169" i="1"/>
  <c r="AJ169" i="1"/>
  <c r="AG169" i="1"/>
  <c r="AF169" i="1"/>
  <c r="AE169" i="1"/>
  <c r="AD169" i="1"/>
  <c r="AC169" i="1"/>
  <c r="AB169" i="1"/>
  <c r="Z169" i="1"/>
  <c r="O169" i="1"/>
  <c r="BF169" i="1" s="1"/>
  <c r="L169" i="1"/>
  <c r="AL169" i="1" s="1"/>
  <c r="BW166" i="1"/>
  <c r="M166" i="1" s="1"/>
  <c r="BJ166" i="1"/>
  <c r="AH166" i="1" s="1"/>
  <c r="BD166" i="1"/>
  <c r="AP166" i="1"/>
  <c r="AO166" i="1"/>
  <c r="BH166" i="1" s="1"/>
  <c r="AK166" i="1"/>
  <c r="AJ166" i="1"/>
  <c r="AG166" i="1"/>
  <c r="AF166" i="1"/>
  <c r="AE166" i="1"/>
  <c r="AD166" i="1"/>
  <c r="AC166" i="1"/>
  <c r="AB166" i="1"/>
  <c r="Z166" i="1"/>
  <c r="O166" i="1"/>
  <c r="BF166" i="1" s="1"/>
  <c r="L166" i="1"/>
  <c r="AL166" i="1" s="1"/>
  <c r="BW163" i="1"/>
  <c r="BJ163" i="1"/>
  <c r="AH163" i="1" s="1"/>
  <c r="BF163" i="1"/>
  <c r="BD163" i="1"/>
  <c r="AP163" i="1"/>
  <c r="AX163" i="1" s="1"/>
  <c r="AO163" i="1"/>
  <c r="BH163" i="1" s="1"/>
  <c r="AK163" i="1"/>
  <c r="AJ163" i="1"/>
  <c r="AG163" i="1"/>
  <c r="AF163" i="1"/>
  <c r="AE163" i="1"/>
  <c r="AD163" i="1"/>
  <c r="AC163" i="1"/>
  <c r="AB163" i="1"/>
  <c r="Z163" i="1"/>
  <c r="O163" i="1"/>
  <c r="L163" i="1"/>
  <c r="M163" i="1" s="1"/>
  <c r="BW159" i="1"/>
  <c r="BJ159" i="1"/>
  <c r="AH159" i="1" s="1"/>
  <c r="BI159" i="1"/>
  <c r="BH159" i="1"/>
  <c r="BF159" i="1"/>
  <c r="BD159" i="1"/>
  <c r="AP159" i="1"/>
  <c r="AX159" i="1" s="1"/>
  <c r="AO159" i="1"/>
  <c r="AW159" i="1" s="1"/>
  <c r="AK159" i="1"/>
  <c r="AJ159" i="1"/>
  <c r="AG159" i="1"/>
  <c r="AF159" i="1"/>
  <c r="AE159" i="1"/>
  <c r="AD159" i="1"/>
  <c r="AC159" i="1"/>
  <c r="AB159" i="1"/>
  <c r="Z159" i="1"/>
  <c r="O159" i="1"/>
  <c r="L159" i="1"/>
  <c r="K159" i="1"/>
  <c r="BW156" i="1"/>
  <c r="BJ156" i="1"/>
  <c r="AH156" i="1" s="1"/>
  <c r="BD156" i="1"/>
  <c r="AP156" i="1"/>
  <c r="AX156" i="1" s="1"/>
  <c r="AO156" i="1"/>
  <c r="AW156" i="1" s="1"/>
  <c r="AV156" i="1" s="1"/>
  <c r="AK156" i="1"/>
  <c r="AJ156" i="1"/>
  <c r="AG156" i="1"/>
  <c r="AF156" i="1"/>
  <c r="AE156" i="1"/>
  <c r="AD156" i="1"/>
  <c r="AC156" i="1"/>
  <c r="AB156" i="1"/>
  <c r="Z156" i="1"/>
  <c r="O156" i="1"/>
  <c r="BF156" i="1" s="1"/>
  <c r="L156" i="1"/>
  <c r="AL156" i="1" s="1"/>
  <c r="BW153" i="1"/>
  <c r="BJ153" i="1"/>
  <c r="AH153" i="1" s="1"/>
  <c r="BD153" i="1"/>
  <c r="AP153" i="1"/>
  <c r="BI153" i="1" s="1"/>
  <c r="AO153" i="1"/>
  <c r="AK153" i="1"/>
  <c r="AJ153" i="1"/>
  <c r="AG153" i="1"/>
  <c r="AF153" i="1"/>
  <c r="AE153" i="1"/>
  <c r="AD153" i="1"/>
  <c r="AC153" i="1"/>
  <c r="AB153" i="1"/>
  <c r="Z153" i="1"/>
  <c r="O153" i="1"/>
  <c r="BF153" i="1" s="1"/>
  <c r="L153" i="1"/>
  <c r="K153" i="1"/>
  <c r="BW150" i="1"/>
  <c r="BJ150" i="1"/>
  <c r="BF150" i="1"/>
  <c r="BD150" i="1"/>
  <c r="AW150" i="1"/>
  <c r="AP150" i="1"/>
  <c r="AO150" i="1"/>
  <c r="AK150" i="1"/>
  <c r="AJ150" i="1"/>
  <c r="AH150" i="1"/>
  <c r="AG150" i="1"/>
  <c r="AF150" i="1"/>
  <c r="AE150" i="1"/>
  <c r="AD150" i="1"/>
  <c r="AC150" i="1"/>
  <c r="AB150" i="1"/>
  <c r="Z150" i="1"/>
  <c r="O150" i="1"/>
  <c r="L150" i="1"/>
  <c r="BW146" i="1"/>
  <c r="BJ146" i="1"/>
  <c r="BD146" i="1"/>
  <c r="AP146" i="1"/>
  <c r="AO146" i="1"/>
  <c r="AK146" i="1"/>
  <c r="AJ146" i="1"/>
  <c r="AH146" i="1"/>
  <c r="AG146" i="1"/>
  <c r="AF146" i="1"/>
  <c r="AE146" i="1"/>
  <c r="AD146" i="1"/>
  <c r="AC146" i="1"/>
  <c r="AB146" i="1"/>
  <c r="Z146" i="1"/>
  <c r="O146" i="1"/>
  <c r="BF146" i="1" s="1"/>
  <c r="L146" i="1"/>
  <c r="AL146" i="1" s="1"/>
  <c r="BW142" i="1"/>
  <c r="M142" i="1" s="1"/>
  <c r="BJ142" i="1"/>
  <c r="AH142" i="1" s="1"/>
  <c r="BI142" i="1"/>
  <c r="BD142" i="1"/>
  <c r="AX142" i="1"/>
  <c r="AP142" i="1"/>
  <c r="AO142" i="1"/>
  <c r="AL142" i="1"/>
  <c r="AK142" i="1"/>
  <c r="AJ142" i="1"/>
  <c r="AG142" i="1"/>
  <c r="AF142" i="1"/>
  <c r="AE142" i="1"/>
  <c r="AD142" i="1"/>
  <c r="AC142" i="1"/>
  <c r="AB142" i="1"/>
  <c r="Z142" i="1"/>
  <c r="O142" i="1"/>
  <c r="BF142" i="1" s="1"/>
  <c r="L142" i="1"/>
  <c r="K142" i="1"/>
  <c r="BW140" i="1"/>
  <c r="BJ140" i="1"/>
  <c r="AH140" i="1" s="1"/>
  <c r="BI140" i="1"/>
  <c r="BH140" i="1"/>
  <c r="BF140" i="1"/>
  <c r="BD140" i="1"/>
  <c r="AP140" i="1"/>
  <c r="K140" i="1" s="1"/>
  <c r="AO140" i="1"/>
  <c r="AW140" i="1" s="1"/>
  <c r="AK140" i="1"/>
  <c r="AJ140" i="1"/>
  <c r="AG140" i="1"/>
  <c r="AF140" i="1"/>
  <c r="AE140" i="1"/>
  <c r="AD140" i="1"/>
  <c r="AC140" i="1"/>
  <c r="AB140" i="1"/>
  <c r="Z140" i="1"/>
  <c r="O140" i="1"/>
  <c r="M140" i="1"/>
  <c r="L140" i="1"/>
  <c r="AL140" i="1" s="1"/>
  <c r="BW138" i="1"/>
  <c r="BJ138" i="1"/>
  <c r="AH138" i="1" s="1"/>
  <c r="BF138" i="1"/>
  <c r="BD138" i="1"/>
  <c r="AP138" i="1"/>
  <c r="AO138" i="1"/>
  <c r="AW138" i="1" s="1"/>
  <c r="AL138" i="1"/>
  <c r="AK138" i="1"/>
  <c r="AJ138" i="1"/>
  <c r="AS137" i="1" s="1"/>
  <c r="AG138" i="1"/>
  <c r="AF138" i="1"/>
  <c r="AE138" i="1"/>
  <c r="AD138" i="1"/>
  <c r="AC138" i="1"/>
  <c r="AB138" i="1"/>
  <c r="Z138" i="1"/>
  <c r="O138" i="1"/>
  <c r="L138" i="1"/>
  <c r="BW136" i="1"/>
  <c r="BJ136" i="1"/>
  <c r="Z136" i="1" s="1"/>
  <c r="BF136" i="1"/>
  <c r="BD136" i="1"/>
  <c r="AP136" i="1"/>
  <c r="AO136" i="1"/>
  <c r="AW136" i="1" s="1"/>
  <c r="AL136" i="1"/>
  <c r="AK136" i="1"/>
  <c r="AJ136" i="1"/>
  <c r="AH136" i="1"/>
  <c r="AG136" i="1"/>
  <c r="AF136" i="1"/>
  <c r="AE136" i="1"/>
  <c r="AD136" i="1"/>
  <c r="AC136" i="1"/>
  <c r="AB136" i="1"/>
  <c r="O136" i="1"/>
  <c r="L136" i="1"/>
  <c r="BW134" i="1"/>
  <c r="BJ134" i="1"/>
  <c r="Z134" i="1" s="1"/>
  <c r="BI134" i="1"/>
  <c r="BF134" i="1"/>
  <c r="BD134" i="1"/>
  <c r="AP134" i="1"/>
  <c r="AX134" i="1" s="1"/>
  <c r="AO134" i="1"/>
  <c r="BH134" i="1" s="1"/>
  <c r="AK134" i="1"/>
  <c r="AJ134" i="1"/>
  <c r="AH134" i="1"/>
  <c r="AG134" i="1"/>
  <c r="AF134" i="1"/>
  <c r="AE134" i="1"/>
  <c r="AD134" i="1"/>
  <c r="AC134" i="1"/>
  <c r="AB134" i="1"/>
  <c r="O134" i="1"/>
  <c r="L134" i="1"/>
  <c r="AL134" i="1" s="1"/>
  <c r="K134" i="1"/>
  <c r="BW133" i="1"/>
  <c r="BJ133" i="1"/>
  <c r="Z133" i="1" s="1"/>
  <c r="BF133" i="1"/>
  <c r="BD133" i="1"/>
  <c r="AP133" i="1"/>
  <c r="BI133" i="1" s="1"/>
  <c r="AO133" i="1"/>
  <c r="AK133" i="1"/>
  <c r="AJ133" i="1"/>
  <c r="AH133" i="1"/>
  <c r="AG133" i="1"/>
  <c r="AF133" i="1"/>
  <c r="AE133" i="1"/>
  <c r="AD133" i="1"/>
  <c r="AC133" i="1"/>
  <c r="AB133" i="1"/>
  <c r="O133" i="1"/>
  <c r="L133" i="1"/>
  <c r="BW130" i="1"/>
  <c r="BJ130" i="1"/>
  <c r="Z130" i="1" s="1"/>
  <c r="BD130" i="1"/>
  <c r="AP130" i="1"/>
  <c r="AX130" i="1" s="1"/>
  <c r="AO130" i="1"/>
  <c r="J130" i="1" s="1"/>
  <c r="AL130" i="1"/>
  <c r="AK130" i="1"/>
  <c r="AJ130" i="1"/>
  <c r="AH130" i="1"/>
  <c r="AG130" i="1"/>
  <c r="AF130" i="1"/>
  <c r="AE130" i="1"/>
  <c r="AD130" i="1"/>
  <c r="AC130" i="1"/>
  <c r="AB130" i="1"/>
  <c r="O130" i="1"/>
  <c r="BF130" i="1" s="1"/>
  <c r="L130" i="1"/>
  <c r="M130" i="1" s="1"/>
  <c r="BW127" i="1"/>
  <c r="M127" i="1" s="1"/>
  <c r="BJ127" i="1"/>
  <c r="Z127" i="1" s="1"/>
  <c r="BD127" i="1"/>
  <c r="AP127" i="1"/>
  <c r="AO127" i="1"/>
  <c r="BH127" i="1" s="1"/>
  <c r="AL127" i="1"/>
  <c r="AK127" i="1"/>
  <c r="AJ127" i="1"/>
  <c r="AH127" i="1"/>
  <c r="AG127" i="1"/>
  <c r="AF127" i="1"/>
  <c r="AE127" i="1"/>
  <c r="AD127" i="1"/>
  <c r="AC127" i="1"/>
  <c r="AB127" i="1"/>
  <c r="O127" i="1"/>
  <c r="BF127" i="1" s="1"/>
  <c r="L127" i="1"/>
  <c r="BW125" i="1"/>
  <c r="BJ125" i="1"/>
  <c r="Z125" i="1" s="1"/>
  <c r="BF125" i="1"/>
  <c r="BD125" i="1"/>
  <c r="AP125" i="1"/>
  <c r="AO125" i="1"/>
  <c r="AW125" i="1" s="1"/>
  <c r="AK125" i="1"/>
  <c r="AJ125" i="1"/>
  <c r="AH125" i="1"/>
  <c r="AG125" i="1"/>
  <c r="AF125" i="1"/>
  <c r="AE125" i="1"/>
  <c r="AD125" i="1"/>
  <c r="AC125" i="1"/>
  <c r="AB125" i="1"/>
  <c r="O125" i="1"/>
  <c r="L125" i="1"/>
  <c r="BW122" i="1"/>
  <c r="BJ122" i="1"/>
  <c r="Z122" i="1" s="1"/>
  <c r="BF122" i="1"/>
  <c r="BD122" i="1"/>
  <c r="AP122" i="1"/>
  <c r="AX122" i="1" s="1"/>
  <c r="AO122" i="1"/>
  <c r="BH122" i="1" s="1"/>
  <c r="AK122" i="1"/>
  <c r="AT121" i="1" s="1"/>
  <c r="AJ122" i="1"/>
  <c r="AS121" i="1" s="1"/>
  <c r="AH122" i="1"/>
  <c r="AG122" i="1"/>
  <c r="AF122" i="1"/>
  <c r="AE122" i="1"/>
  <c r="AD122" i="1"/>
  <c r="AC122" i="1"/>
  <c r="AB122" i="1"/>
  <c r="O122" i="1"/>
  <c r="O121" i="1" s="1"/>
  <c r="L122" i="1"/>
  <c r="BW120" i="1"/>
  <c r="BJ120" i="1"/>
  <c r="BH120" i="1"/>
  <c r="AB120" i="1" s="1"/>
  <c r="BF120" i="1"/>
  <c r="BD120" i="1"/>
  <c r="AW120" i="1"/>
  <c r="AP120" i="1"/>
  <c r="AO120" i="1"/>
  <c r="AK120" i="1"/>
  <c r="AJ120" i="1"/>
  <c r="AH120" i="1"/>
  <c r="AG120" i="1"/>
  <c r="AF120" i="1"/>
  <c r="AE120" i="1"/>
  <c r="AD120" i="1"/>
  <c r="Z120" i="1"/>
  <c r="O120" i="1"/>
  <c r="L120" i="1"/>
  <c r="J120" i="1"/>
  <c r="BW119" i="1"/>
  <c r="BJ119" i="1"/>
  <c r="BH119" i="1"/>
  <c r="AB119" i="1" s="1"/>
  <c r="BF119" i="1"/>
  <c r="BD119" i="1"/>
  <c r="AP119" i="1"/>
  <c r="BI119" i="1" s="1"/>
  <c r="AC119" i="1" s="1"/>
  <c r="AO119" i="1"/>
  <c r="AW119" i="1" s="1"/>
  <c r="AK119" i="1"/>
  <c r="AJ119" i="1"/>
  <c r="AH119" i="1"/>
  <c r="AG119" i="1"/>
  <c r="AF119" i="1"/>
  <c r="AE119" i="1"/>
  <c r="AD119" i="1"/>
  <c r="Z119" i="1"/>
  <c r="O119" i="1"/>
  <c r="L119" i="1"/>
  <c r="AL119" i="1" s="1"/>
  <c r="K119" i="1"/>
  <c r="J119" i="1"/>
  <c r="BW118" i="1"/>
  <c r="BJ118" i="1"/>
  <c r="BD118" i="1"/>
  <c r="AP118" i="1"/>
  <c r="BI118" i="1" s="1"/>
  <c r="AC118" i="1" s="1"/>
  <c r="AO118" i="1"/>
  <c r="AW118" i="1" s="1"/>
  <c r="AK118" i="1"/>
  <c r="AJ118" i="1"/>
  <c r="AH118" i="1"/>
  <c r="AG118" i="1"/>
  <c r="AF118" i="1"/>
  <c r="AE118" i="1"/>
  <c r="AD118" i="1"/>
  <c r="Z118" i="1"/>
  <c r="O118" i="1"/>
  <c r="BF118" i="1" s="1"/>
  <c r="L118" i="1"/>
  <c r="K118" i="1"/>
  <c r="BW115" i="1"/>
  <c r="BJ115" i="1"/>
  <c r="BD115" i="1"/>
  <c r="AP115" i="1"/>
  <c r="BI115" i="1" s="1"/>
  <c r="AO115" i="1"/>
  <c r="AK115" i="1"/>
  <c r="AJ115" i="1"/>
  <c r="AH115" i="1"/>
  <c r="AG115" i="1"/>
  <c r="AF115" i="1"/>
  <c r="AE115" i="1"/>
  <c r="AD115" i="1"/>
  <c r="AC115" i="1"/>
  <c r="Z115" i="1"/>
  <c r="O115" i="1"/>
  <c r="BF115" i="1" s="1"/>
  <c r="M115" i="1"/>
  <c r="L115" i="1"/>
  <c r="AL115" i="1" s="1"/>
  <c r="BW111" i="1"/>
  <c r="BJ111" i="1"/>
  <c r="BD111" i="1"/>
  <c r="AP111" i="1"/>
  <c r="AO111" i="1"/>
  <c r="AL111" i="1"/>
  <c r="AK111" i="1"/>
  <c r="AJ111" i="1"/>
  <c r="AH111" i="1"/>
  <c r="AG111" i="1"/>
  <c r="AF111" i="1"/>
  <c r="AE111" i="1"/>
  <c r="AD111" i="1"/>
  <c r="Z111" i="1"/>
  <c r="O111" i="1"/>
  <c r="BF111" i="1" s="1"/>
  <c r="L111" i="1"/>
  <c r="BW109" i="1"/>
  <c r="BJ109" i="1"/>
  <c r="BD109" i="1"/>
  <c r="AP109" i="1"/>
  <c r="AO109" i="1"/>
  <c r="BH109" i="1" s="1"/>
  <c r="AB109" i="1" s="1"/>
  <c r="AK109" i="1"/>
  <c r="AJ109" i="1"/>
  <c r="AH109" i="1"/>
  <c r="AG109" i="1"/>
  <c r="AF109" i="1"/>
  <c r="AE109" i="1"/>
  <c r="AD109" i="1"/>
  <c r="Z109" i="1"/>
  <c r="O109" i="1"/>
  <c r="O108" i="1" s="1"/>
  <c r="L109" i="1"/>
  <c r="BW107" i="1"/>
  <c r="BJ107" i="1"/>
  <c r="BD107" i="1"/>
  <c r="AP107" i="1"/>
  <c r="K107" i="1" s="1"/>
  <c r="AO107" i="1"/>
  <c r="BH107" i="1" s="1"/>
  <c r="AB107" i="1" s="1"/>
  <c r="AL107" i="1"/>
  <c r="AK107" i="1"/>
  <c r="AJ107" i="1"/>
  <c r="AH107" i="1"/>
  <c r="AG107" i="1"/>
  <c r="AF107" i="1"/>
  <c r="AE107" i="1"/>
  <c r="AD107" i="1"/>
  <c r="Z107" i="1"/>
  <c r="O107" i="1"/>
  <c r="L107" i="1"/>
  <c r="M107" i="1" s="1"/>
  <c r="BW106" i="1"/>
  <c r="BJ106" i="1"/>
  <c r="BF106" i="1"/>
  <c r="BD106" i="1"/>
  <c r="AP106" i="1"/>
  <c r="BI106" i="1" s="1"/>
  <c r="AC106" i="1" s="1"/>
  <c r="AO106" i="1"/>
  <c r="AW106" i="1" s="1"/>
  <c r="AK106" i="1"/>
  <c r="AJ106" i="1"/>
  <c r="AH106" i="1"/>
  <c r="AG106" i="1"/>
  <c r="AF106" i="1"/>
  <c r="AE106" i="1"/>
  <c r="AD106" i="1"/>
  <c r="Z106" i="1"/>
  <c r="O106" i="1"/>
  <c r="L106" i="1"/>
  <c r="BW104" i="1"/>
  <c r="BJ104" i="1"/>
  <c r="BH104" i="1"/>
  <c r="AB104" i="1" s="1"/>
  <c r="BF104" i="1"/>
  <c r="BD104" i="1"/>
  <c r="AW104" i="1"/>
  <c r="AP104" i="1"/>
  <c r="AO104" i="1"/>
  <c r="AK104" i="1"/>
  <c r="AJ104" i="1"/>
  <c r="AH104" i="1"/>
  <c r="AG104" i="1"/>
  <c r="AF104" i="1"/>
  <c r="AE104" i="1"/>
  <c r="AD104" i="1"/>
  <c r="Z104" i="1"/>
  <c r="O104" i="1"/>
  <c r="L104" i="1"/>
  <c r="J104" i="1"/>
  <c r="BW102" i="1"/>
  <c r="BJ102" i="1"/>
  <c r="BD102" i="1"/>
  <c r="AP102" i="1"/>
  <c r="AO102" i="1"/>
  <c r="J102" i="1" s="1"/>
  <c r="AK102" i="1"/>
  <c r="AJ102" i="1"/>
  <c r="AH102" i="1"/>
  <c r="AG102" i="1"/>
  <c r="AF102" i="1"/>
  <c r="AE102" i="1"/>
  <c r="AD102" i="1"/>
  <c r="Z102" i="1"/>
  <c r="O102" i="1"/>
  <c r="BF102" i="1" s="1"/>
  <c r="L102" i="1"/>
  <c r="AL102" i="1" s="1"/>
  <c r="BW100" i="1"/>
  <c r="BJ100" i="1"/>
  <c r="BI100" i="1"/>
  <c r="AC100" i="1" s="1"/>
  <c r="BD100" i="1"/>
  <c r="AX100" i="1"/>
  <c r="AW100" i="1"/>
  <c r="AP100" i="1"/>
  <c r="AO100" i="1"/>
  <c r="BH100" i="1" s="1"/>
  <c r="AB100" i="1" s="1"/>
  <c r="AK100" i="1"/>
  <c r="AJ100" i="1"/>
  <c r="AH100" i="1"/>
  <c r="AG100" i="1"/>
  <c r="AF100" i="1"/>
  <c r="AE100" i="1"/>
  <c r="AD100" i="1"/>
  <c r="Z100" i="1"/>
  <c r="O100" i="1"/>
  <c r="BF100" i="1" s="1"/>
  <c r="L100" i="1"/>
  <c r="AL100" i="1" s="1"/>
  <c r="K100" i="1"/>
  <c r="J100" i="1"/>
  <c r="BW99" i="1"/>
  <c r="BJ99" i="1"/>
  <c r="BI99" i="1"/>
  <c r="AC99" i="1" s="1"/>
  <c r="BH99" i="1"/>
  <c r="AB99" i="1" s="1"/>
  <c r="BF99" i="1"/>
  <c r="BD99" i="1"/>
  <c r="AP99" i="1"/>
  <c r="K99" i="1" s="1"/>
  <c r="AO99" i="1"/>
  <c r="AW99" i="1" s="1"/>
  <c r="AK99" i="1"/>
  <c r="AJ99" i="1"/>
  <c r="AH99" i="1"/>
  <c r="AG99" i="1"/>
  <c r="AF99" i="1"/>
  <c r="AE99" i="1"/>
  <c r="AD99" i="1"/>
  <c r="Z99" i="1"/>
  <c r="O99" i="1"/>
  <c r="L99" i="1"/>
  <c r="J99" i="1"/>
  <c r="BW98" i="1"/>
  <c r="BJ98" i="1"/>
  <c r="BF98" i="1"/>
  <c r="BD98" i="1"/>
  <c r="AP98" i="1"/>
  <c r="AO98" i="1"/>
  <c r="AK98" i="1"/>
  <c r="AJ98" i="1"/>
  <c r="AH98" i="1"/>
  <c r="AG98" i="1"/>
  <c r="AF98" i="1"/>
  <c r="AE98" i="1"/>
  <c r="AD98" i="1"/>
  <c r="Z98" i="1"/>
  <c r="O98" i="1"/>
  <c r="L98" i="1"/>
  <c r="M98" i="1" s="1"/>
  <c r="BW96" i="1"/>
  <c r="BJ96" i="1"/>
  <c r="BD96" i="1"/>
  <c r="AP96" i="1"/>
  <c r="AO96" i="1"/>
  <c r="AK96" i="1"/>
  <c r="AJ96" i="1"/>
  <c r="AH96" i="1"/>
  <c r="AG96" i="1"/>
  <c r="AF96" i="1"/>
  <c r="AE96" i="1"/>
  <c r="AD96" i="1"/>
  <c r="Z96" i="1"/>
  <c r="O96" i="1"/>
  <c r="L96" i="1"/>
  <c r="AL96" i="1" s="1"/>
  <c r="BW93" i="1"/>
  <c r="BJ93" i="1"/>
  <c r="BD93" i="1"/>
  <c r="AP93" i="1"/>
  <c r="BI93" i="1" s="1"/>
  <c r="AC93" i="1" s="1"/>
  <c r="AO93" i="1"/>
  <c r="BH93" i="1" s="1"/>
  <c r="AB93" i="1" s="1"/>
  <c r="AK93" i="1"/>
  <c r="AJ93" i="1"/>
  <c r="AH93" i="1"/>
  <c r="AG93" i="1"/>
  <c r="AF93" i="1"/>
  <c r="AE93" i="1"/>
  <c r="AD93" i="1"/>
  <c r="Z93" i="1"/>
  <c r="O93" i="1"/>
  <c r="BF93" i="1" s="1"/>
  <c r="L93" i="1"/>
  <c r="K93" i="1"/>
  <c r="J93" i="1"/>
  <c r="BW89" i="1"/>
  <c r="BJ89" i="1"/>
  <c r="BD89" i="1"/>
  <c r="AP89" i="1"/>
  <c r="AO89" i="1"/>
  <c r="BH89" i="1" s="1"/>
  <c r="AB89" i="1" s="1"/>
  <c r="AK89" i="1"/>
  <c r="AT86" i="1" s="1"/>
  <c r="AJ89" i="1"/>
  <c r="AH89" i="1"/>
  <c r="AG89" i="1"/>
  <c r="AF89" i="1"/>
  <c r="AE89" i="1"/>
  <c r="AD89" i="1"/>
  <c r="Z89" i="1"/>
  <c r="O89" i="1"/>
  <c r="BF89" i="1" s="1"/>
  <c r="L89" i="1"/>
  <c r="AL89" i="1" s="1"/>
  <c r="BW87" i="1"/>
  <c r="BJ87" i="1"/>
  <c r="BF87" i="1"/>
  <c r="BD87" i="1"/>
  <c r="AP87" i="1"/>
  <c r="AO87" i="1"/>
  <c r="AW87" i="1" s="1"/>
  <c r="AK87" i="1"/>
  <c r="AJ87" i="1"/>
  <c r="AH87" i="1"/>
  <c r="AG87" i="1"/>
  <c r="AF87" i="1"/>
  <c r="AE87" i="1"/>
  <c r="AD87" i="1"/>
  <c r="Z87" i="1"/>
  <c r="O87" i="1"/>
  <c r="L87" i="1"/>
  <c r="AL87" i="1" s="1"/>
  <c r="O86" i="1"/>
  <c r="L86" i="1"/>
  <c r="BW84" i="1"/>
  <c r="BJ84" i="1"/>
  <c r="BF84" i="1"/>
  <c r="BD84" i="1"/>
  <c r="AP84" i="1"/>
  <c r="AO84" i="1"/>
  <c r="AL84" i="1"/>
  <c r="AK84" i="1"/>
  <c r="AJ84" i="1"/>
  <c r="AH84" i="1"/>
  <c r="AG84" i="1"/>
  <c r="AF84" i="1"/>
  <c r="AE84" i="1"/>
  <c r="AD84" i="1"/>
  <c r="Z84" i="1"/>
  <c r="O84" i="1"/>
  <c r="L84" i="1"/>
  <c r="M84" i="1" s="1"/>
  <c r="BW81" i="1"/>
  <c r="BJ81" i="1"/>
  <c r="BD81" i="1"/>
  <c r="AP81" i="1"/>
  <c r="BI81" i="1" s="1"/>
  <c r="AC81" i="1" s="1"/>
  <c r="AO81" i="1"/>
  <c r="BH81" i="1" s="1"/>
  <c r="AB81" i="1" s="1"/>
  <c r="AL81" i="1"/>
  <c r="AK81" i="1"/>
  <c r="AJ81" i="1"/>
  <c r="AH81" i="1"/>
  <c r="AG81" i="1"/>
  <c r="AF81" i="1"/>
  <c r="AE81" i="1"/>
  <c r="AD81" i="1"/>
  <c r="Z81" i="1"/>
  <c r="O81" i="1"/>
  <c r="O70" i="1" s="1"/>
  <c r="M81" i="1"/>
  <c r="L81" i="1"/>
  <c r="BW78" i="1"/>
  <c r="BJ78" i="1"/>
  <c r="BF78" i="1"/>
  <c r="BD78" i="1"/>
  <c r="AP78" i="1"/>
  <c r="BI78" i="1" s="1"/>
  <c r="AC78" i="1" s="1"/>
  <c r="AO78" i="1"/>
  <c r="AL78" i="1"/>
  <c r="AK78" i="1"/>
  <c r="AJ78" i="1"/>
  <c r="AH78" i="1"/>
  <c r="AG78" i="1"/>
  <c r="AF78" i="1"/>
  <c r="AE78" i="1"/>
  <c r="AD78" i="1"/>
  <c r="Z78" i="1"/>
  <c r="O78" i="1"/>
  <c r="L78" i="1"/>
  <c r="M78" i="1" s="1"/>
  <c r="BW75" i="1"/>
  <c r="BJ75" i="1"/>
  <c r="BD75" i="1"/>
  <c r="AP75" i="1"/>
  <c r="AO75" i="1"/>
  <c r="AK75" i="1"/>
  <c r="AJ75" i="1"/>
  <c r="AH75" i="1"/>
  <c r="AG75" i="1"/>
  <c r="AF75" i="1"/>
  <c r="AE75" i="1"/>
  <c r="AD75" i="1"/>
  <c r="Z75" i="1"/>
  <c r="O75" i="1"/>
  <c r="BF75" i="1" s="1"/>
  <c r="L75" i="1"/>
  <c r="AL75" i="1" s="1"/>
  <c r="BW71" i="1"/>
  <c r="BJ71" i="1"/>
  <c r="BD71" i="1"/>
  <c r="AP71" i="1"/>
  <c r="AO71" i="1"/>
  <c r="BH71" i="1" s="1"/>
  <c r="AB71" i="1" s="1"/>
  <c r="AL71" i="1"/>
  <c r="AK71" i="1"/>
  <c r="AJ71" i="1"/>
  <c r="AH71" i="1"/>
  <c r="AG71" i="1"/>
  <c r="AF71" i="1"/>
  <c r="AE71" i="1"/>
  <c r="AD71" i="1"/>
  <c r="Z71" i="1"/>
  <c r="O71" i="1"/>
  <c r="BF71" i="1" s="1"/>
  <c r="BW68" i="1"/>
  <c r="M68" i="1" s="1"/>
  <c r="M67" i="1" s="1"/>
  <c r="BJ68" i="1"/>
  <c r="BD68" i="1"/>
  <c r="AP68" i="1"/>
  <c r="BI68" i="1" s="1"/>
  <c r="AC68" i="1" s="1"/>
  <c r="AO68" i="1"/>
  <c r="AK68" i="1"/>
  <c r="AT67" i="1" s="1"/>
  <c r="AJ68" i="1"/>
  <c r="AS67" i="1" s="1"/>
  <c r="AH68" i="1"/>
  <c r="AG68" i="1"/>
  <c r="AF68" i="1"/>
  <c r="AE68" i="1"/>
  <c r="AD68" i="1"/>
  <c r="Z68" i="1"/>
  <c r="O68" i="1"/>
  <c r="L68" i="1"/>
  <c r="BW66" i="1"/>
  <c r="BJ66" i="1"/>
  <c r="BD66" i="1"/>
  <c r="AP66" i="1"/>
  <c r="K66" i="1" s="1"/>
  <c r="AO66" i="1"/>
  <c r="BH66" i="1" s="1"/>
  <c r="AB66" i="1" s="1"/>
  <c r="AK66" i="1"/>
  <c r="AJ66" i="1"/>
  <c r="AH66" i="1"/>
  <c r="AG66" i="1"/>
  <c r="AF66" i="1"/>
  <c r="AE66" i="1"/>
  <c r="AD66" i="1"/>
  <c r="Z66" i="1"/>
  <c r="O66" i="1"/>
  <c r="BF66" i="1" s="1"/>
  <c r="L66" i="1"/>
  <c r="AL66" i="1" s="1"/>
  <c r="BW64" i="1"/>
  <c r="BJ64" i="1"/>
  <c r="BH64" i="1"/>
  <c r="AB64" i="1" s="1"/>
  <c r="BD64" i="1"/>
  <c r="AW64" i="1"/>
  <c r="AP64" i="1"/>
  <c r="BI64" i="1" s="1"/>
  <c r="AC64" i="1" s="1"/>
  <c r="AO64" i="1"/>
  <c r="AK64" i="1"/>
  <c r="AJ64" i="1"/>
  <c r="AH64" i="1"/>
  <c r="AG64" i="1"/>
  <c r="AF64" i="1"/>
  <c r="AE64" i="1"/>
  <c r="AD64" i="1"/>
  <c r="Z64" i="1"/>
  <c r="O64" i="1"/>
  <c r="BF64" i="1" s="1"/>
  <c r="L64" i="1"/>
  <c r="J64" i="1"/>
  <c r="BW63" i="1"/>
  <c r="BJ63" i="1"/>
  <c r="BD63" i="1"/>
  <c r="AP63" i="1"/>
  <c r="AO63" i="1"/>
  <c r="AK63" i="1"/>
  <c r="AJ63" i="1"/>
  <c r="AH63" i="1"/>
  <c r="AG63" i="1"/>
  <c r="AF63" i="1"/>
  <c r="AE63" i="1"/>
  <c r="AD63" i="1"/>
  <c r="Z63" i="1"/>
  <c r="O63" i="1"/>
  <c r="BF63" i="1" s="1"/>
  <c r="L63" i="1"/>
  <c r="M63" i="1" s="1"/>
  <c r="BW61" i="1"/>
  <c r="BJ61" i="1"/>
  <c r="BI61" i="1"/>
  <c r="AC61" i="1" s="1"/>
  <c r="BH61" i="1"/>
  <c r="AB61" i="1" s="1"/>
  <c r="BD61" i="1"/>
  <c r="AX61" i="1"/>
  <c r="AP61" i="1"/>
  <c r="AO61" i="1"/>
  <c r="J61" i="1" s="1"/>
  <c r="AK61" i="1"/>
  <c r="AJ61" i="1"/>
  <c r="AH61" i="1"/>
  <c r="AG61" i="1"/>
  <c r="AF61" i="1"/>
  <c r="AE61" i="1"/>
  <c r="AD61" i="1"/>
  <c r="Z61" i="1"/>
  <c r="O61" i="1"/>
  <c r="L61" i="1"/>
  <c r="AL61" i="1" s="1"/>
  <c r="K61" i="1"/>
  <c r="BW60" i="1"/>
  <c r="BJ60" i="1"/>
  <c r="BD60" i="1"/>
  <c r="AX60" i="1"/>
  <c r="AP60" i="1"/>
  <c r="BI60" i="1" s="1"/>
  <c r="AO60" i="1"/>
  <c r="BH60" i="1" s="1"/>
  <c r="AB60" i="1" s="1"/>
  <c r="AK60" i="1"/>
  <c r="AJ60" i="1"/>
  <c r="AH60" i="1"/>
  <c r="AG60" i="1"/>
  <c r="AF60" i="1"/>
  <c r="AE60" i="1"/>
  <c r="AD60" i="1"/>
  <c r="AC60" i="1"/>
  <c r="Z60" i="1"/>
  <c r="O60" i="1"/>
  <c r="BF60" i="1" s="1"/>
  <c r="L60" i="1"/>
  <c r="AL60" i="1" s="1"/>
  <c r="K60" i="1"/>
  <c r="J60" i="1"/>
  <c r="BW59" i="1"/>
  <c r="M59" i="1" s="1"/>
  <c r="BJ59" i="1"/>
  <c r="BF59" i="1"/>
  <c r="BD59" i="1"/>
  <c r="AP59" i="1"/>
  <c r="AO59" i="1"/>
  <c r="AW59" i="1" s="1"/>
  <c r="AK59" i="1"/>
  <c r="AJ59" i="1"/>
  <c r="AH59" i="1"/>
  <c r="AG59" i="1"/>
  <c r="AF59" i="1"/>
  <c r="AE59" i="1"/>
  <c r="AD59" i="1"/>
  <c r="Z59" i="1"/>
  <c r="O59" i="1"/>
  <c r="L59" i="1"/>
  <c r="AL59" i="1" s="1"/>
  <c r="L58" i="1"/>
  <c r="BW55" i="1"/>
  <c r="BJ55" i="1"/>
  <c r="BF55" i="1"/>
  <c r="BD55" i="1"/>
  <c r="AP55" i="1"/>
  <c r="AO55" i="1"/>
  <c r="AK55" i="1"/>
  <c r="AJ55" i="1"/>
  <c r="AH55" i="1"/>
  <c r="AG55" i="1"/>
  <c r="AF55" i="1"/>
  <c r="AE55" i="1"/>
  <c r="AD55" i="1"/>
  <c r="Z55" i="1"/>
  <c r="O55" i="1"/>
  <c r="L55" i="1"/>
  <c r="AL55" i="1" s="1"/>
  <c r="J55" i="1"/>
  <c r="BW53" i="1"/>
  <c r="BJ53" i="1"/>
  <c r="BI53" i="1"/>
  <c r="AC53" i="1" s="1"/>
  <c r="BH53" i="1"/>
  <c r="AB53" i="1" s="1"/>
  <c r="BF53" i="1"/>
  <c r="BD53" i="1"/>
  <c r="AP53" i="1"/>
  <c r="AX53" i="1" s="1"/>
  <c r="AO53" i="1"/>
  <c r="AK53" i="1"/>
  <c r="AJ53" i="1"/>
  <c r="AH53" i="1"/>
  <c r="AG53" i="1"/>
  <c r="AF53" i="1"/>
  <c r="AE53" i="1"/>
  <c r="AD53" i="1"/>
  <c r="Z53" i="1"/>
  <c r="O53" i="1"/>
  <c r="L53" i="1"/>
  <c r="AL53" i="1" s="1"/>
  <c r="K53" i="1"/>
  <c r="BW51" i="1"/>
  <c r="BJ51" i="1"/>
  <c r="BF51" i="1"/>
  <c r="BD51" i="1"/>
  <c r="AP51" i="1"/>
  <c r="AO51" i="1"/>
  <c r="AK51" i="1"/>
  <c r="AT50" i="1" s="1"/>
  <c r="AJ51" i="1"/>
  <c r="AS50" i="1" s="1"/>
  <c r="AH51" i="1"/>
  <c r="AG51" i="1"/>
  <c r="AF51" i="1"/>
  <c r="AE51" i="1"/>
  <c r="AD51" i="1"/>
  <c r="Z51" i="1"/>
  <c r="O51" i="1"/>
  <c r="L51" i="1"/>
  <c r="M51" i="1" s="1"/>
  <c r="O50" i="1"/>
  <c r="BW49" i="1"/>
  <c r="BJ49" i="1"/>
  <c r="BF49" i="1"/>
  <c r="BD49" i="1"/>
  <c r="AP49" i="1"/>
  <c r="AO49" i="1"/>
  <c r="AK49" i="1"/>
  <c r="AJ49" i="1"/>
  <c r="AH49" i="1"/>
  <c r="AG49" i="1"/>
  <c r="AF49" i="1"/>
  <c r="AE49" i="1"/>
  <c r="AD49" i="1"/>
  <c r="Z49" i="1"/>
  <c r="O49" i="1"/>
  <c r="L49" i="1"/>
  <c r="M49" i="1" s="1"/>
  <c r="BW47" i="1"/>
  <c r="BJ47" i="1"/>
  <c r="BD47" i="1"/>
  <c r="AP47" i="1"/>
  <c r="AO47" i="1"/>
  <c r="J47" i="1" s="1"/>
  <c r="AL47" i="1"/>
  <c r="AK47" i="1"/>
  <c r="AJ47" i="1"/>
  <c r="AH47" i="1"/>
  <c r="AG47" i="1"/>
  <c r="AF47" i="1"/>
  <c r="AE47" i="1"/>
  <c r="AD47" i="1"/>
  <c r="Z47" i="1"/>
  <c r="O47" i="1"/>
  <c r="BF47" i="1" s="1"/>
  <c r="L47" i="1"/>
  <c r="M47" i="1" s="1"/>
  <c r="BW45" i="1"/>
  <c r="BJ45" i="1"/>
  <c r="BD45" i="1"/>
  <c r="AX45" i="1"/>
  <c r="AP45" i="1"/>
  <c r="K45" i="1" s="1"/>
  <c r="AO45" i="1"/>
  <c r="BH45" i="1" s="1"/>
  <c r="AB45" i="1" s="1"/>
  <c r="AK45" i="1"/>
  <c r="AJ45" i="1"/>
  <c r="AH45" i="1"/>
  <c r="AG45" i="1"/>
  <c r="AF45" i="1"/>
  <c r="AE45" i="1"/>
  <c r="AD45" i="1"/>
  <c r="Z45" i="1"/>
  <c r="O45" i="1"/>
  <c r="BF45" i="1" s="1"/>
  <c r="L45" i="1"/>
  <c r="BW43" i="1"/>
  <c r="BJ43" i="1"/>
  <c r="BD43" i="1"/>
  <c r="AP43" i="1"/>
  <c r="BI43" i="1" s="1"/>
  <c r="AC43" i="1" s="1"/>
  <c r="AO43" i="1"/>
  <c r="AK43" i="1"/>
  <c r="AJ43" i="1"/>
  <c r="AH43" i="1"/>
  <c r="AG43" i="1"/>
  <c r="AF43" i="1"/>
  <c r="AE43" i="1"/>
  <c r="AD43" i="1"/>
  <c r="Z43" i="1"/>
  <c r="O43" i="1"/>
  <c r="BF43" i="1" s="1"/>
  <c r="L43" i="1"/>
  <c r="AL43" i="1" s="1"/>
  <c r="BW39" i="1"/>
  <c r="BJ39" i="1"/>
  <c r="BH39" i="1"/>
  <c r="AB39" i="1" s="1"/>
  <c r="BF39" i="1"/>
  <c r="BD39" i="1"/>
  <c r="AP39" i="1"/>
  <c r="AO39" i="1"/>
  <c r="J39" i="1" s="1"/>
  <c r="AK39" i="1"/>
  <c r="AJ39" i="1"/>
  <c r="AH39" i="1"/>
  <c r="AG39" i="1"/>
  <c r="AF39" i="1"/>
  <c r="AE39" i="1"/>
  <c r="AD39" i="1"/>
  <c r="Z39" i="1"/>
  <c r="O39" i="1"/>
  <c r="L39" i="1"/>
  <c r="BW37" i="1"/>
  <c r="BJ37" i="1"/>
  <c r="BH37" i="1"/>
  <c r="AB37" i="1" s="1"/>
  <c r="BF37" i="1"/>
  <c r="BD37" i="1"/>
  <c r="AX37" i="1"/>
  <c r="AW37" i="1"/>
  <c r="BC37" i="1" s="1"/>
  <c r="AP37" i="1"/>
  <c r="BI37" i="1" s="1"/>
  <c r="AC37" i="1" s="1"/>
  <c r="AO37" i="1"/>
  <c r="AK37" i="1"/>
  <c r="AJ37" i="1"/>
  <c r="AH37" i="1"/>
  <c r="AG37" i="1"/>
  <c r="AF37" i="1"/>
  <c r="AE37" i="1"/>
  <c r="AD37" i="1"/>
  <c r="Z37" i="1"/>
  <c r="O37" i="1"/>
  <c r="O36" i="1" s="1"/>
  <c r="L37" i="1"/>
  <c r="K37" i="1"/>
  <c r="J37" i="1"/>
  <c r="BW33" i="1"/>
  <c r="BJ33" i="1"/>
  <c r="BF33" i="1"/>
  <c r="BD33" i="1"/>
  <c r="AP33" i="1"/>
  <c r="BI33" i="1" s="1"/>
  <c r="AC33" i="1" s="1"/>
  <c r="AO33" i="1"/>
  <c r="BH33" i="1" s="1"/>
  <c r="AB33" i="1" s="1"/>
  <c r="AK33" i="1"/>
  <c r="AJ33" i="1"/>
  <c r="AH33" i="1"/>
  <c r="AG33" i="1"/>
  <c r="AF33" i="1"/>
  <c r="AE33" i="1"/>
  <c r="AD33" i="1"/>
  <c r="Z33" i="1"/>
  <c r="O33" i="1"/>
  <c r="L33" i="1"/>
  <c r="M33" i="1" s="1"/>
  <c r="BW31" i="1"/>
  <c r="BJ31" i="1"/>
  <c r="BD31" i="1"/>
  <c r="AP31" i="1"/>
  <c r="K31" i="1" s="1"/>
  <c r="AO31" i="1"/>
  <c r="J31" i="1" s="1"/>
  <c r="AK31" i="1"/>
  <c r="AJ31" i="1"/>
  <c r="AH31" i="1"/>
  <c r="AG31" i="1"/>
  <c r="AF31" i="1"/>
  <c r="AE31" i="1"/>
  <c r="AD31" i="1"/>
  <c r="Z31" i="1"/>
  <c r="O31" i="1"/>
  <c r="BF31" i="1" s="1"/>
  <c r="L31" i="1"/>
  <c r="AL31" i="1" s="1"/>
  <c r="BW29" i="1"/>
  <c r="BJ29" i="1"/>
  <c r="BD29" i="1"/>
  <c r="AP29" i="1"/>
  <c r="BI29" i="1" s="1"/>
  <c r="AC29" i="1" s="1"/>
  <c r="AO29" i="1"/>
  <c r="BH29" i="1" s="1"/>
  <c r="AB29" i="1" s="1"/>
  <c r="AK29" i="1"/>
  <c r="AJ29" i="1"/>
  <c r="AH29" i="1"/>
  <c r="AG29" i="1"/>
  <c r="AF29" i="1"/>
  <c r="AE29" i="1"/>
  <c r="AD29" i="1"/>
  <c r="Z29" i="1"/>
  <c r="O29" i="1"/>
  <c r="BF29" i="1" s="1"/>
  <c r="L29" i="1"/>
  <c r="K29" i="1"/>
  <c r="BW26" i="1"/>
  <c r="BJ26" i="1"/>
  <c r="BD26" i="1"/>
  <c r="AP26" i="1"/>
  <c r="AO26" i="1"/>
  <c r="AK26" i="1"/>
  <c r="AJ26" i="1"/>
  <c r="AH26" i="1"/>
  <c r="AG26" i="1"/>
  <c r="AF26" i="1"/>
  <c r="AE26" i="1"/>
  <c r="AD26" i="1"/>
  <c r="Z26" i="1"/>
  <c r="O26" i="1"/>
  <c r="BF26" i="1" s="1"/>
  <c r="L26" i="1"/>
  <c r="M26" i="1" s="1"/>
  <c r="BW24" i="1"/>
  <c r="BJ24" i="1"/>
  <c r="BF24" i="1"/>
  <c r="BD24" i="1"/>
  <c r="AP24" i="1"/>
  <c r="BI24" i="1" s="1"/>
  <c r="AC24" i="1" s="1"/>
  <c r="AO24" i="1"/>
  <c r="BH24" i="1" s="1"/>
  <c r="AB24" i="1" s="1"/>
  <c r="AK24" i="1"/>
  <c r="AJ24" i="1"/>
  <c r="AH24" i="1"/>
  <c r="AG24" i="1"/>
  <c r="AF24" i="1"/>
  <c r="AE24" i="1"/>
  <c r="AD24" i="1"/>
  <c r="Z24" i="1"/>
  <c r="O24" i="1"/>
  <c r="L24" i="1"/>
  <c r="M24" i="1" s="1"/>
  <c r="BW22" i="1"/>
  <c r="BJ22" i="1"/>
  <c r="BF22" i="1"/>
  <c r="BD22" i="1"/>
  <c r="AP22" i="1"/>
  <c r="K22" i="1" s="1"/>
  <c r="AO22" i="1"/>
  <c r="AW22" i="1" s="1"/>
  <c r="AK22" i="1"/>
  <c r="AJ22" i="1"/>
  <c r="AH22" i="1"/>
  <c r="AG22" i="1"/>
  <c r="AF22" i="1"/>
  <c r="AE22" i="1"/>
  <c r="AD22" i="1"/>
  <c r="Z22" i="1"/>
  <c r="O22" i="1"/>
  <c r="L22" i="1"/>
  <c r="BW19" i="1"/>
  <c r="BJ19" i="1"/>
  <c r="BF19" i="1"/>
  <c r="BD19" i="1"/>
  <c r="AP19" i="1"/>
  <c r="K19" i="1" s="1"/>
  <c r="AO19" i="1"/>
  <c r="AK19" i="1"/>
  <c r="AJ19" i="1"/>
  <c r="AH19" i="1"/>
  <c r="AG19" i="1"/>
  <c r="AF19" i="1"/>
  <c r="AE19" i="1"/>
  <c r="AD19" i="1"/>
  <c r="Z19" i="1"/>
  <c r="O19" i="1"/>
  <c r="L19" i="1"/>
  <c r="AL19" i="1" s="1"/>
  <c r="BW18" i="1"/>
  <c r="BJ18" i="1"/>
  <c r="BD18" i="1"/>
  <c r="AP18" i="1"/>
  <c r="BI18" i="1" s="1"/>
  <c r="AC18" i="1" s="1"/>
  <c r="AO18" i="1"/>
  <c r="BH18" i="1" s="1"/>
  <c r="AB18" i="1" s="1"/>
  <c r="AL18" i="1"/>
  <c r="AK18" i="1"/>
  <c r="AJ18" i="1"/>
  <c r="AH18" i="1"/>
  <c r="AG18" i="1"/>
  <c r="AF18" i="1"/>
  <c r="AE18" i="1"/>
  <c r="AD18" i="1"/>
  <c r="Z18" i="1"/>
  <c r="O18" i="1"/>
  <c r="BF18" i="1" s="1"/>
  <c r="L18" i="1"/>
  <c r="M18" i="1" s="1"/>
  <c r="BW16" i="1"/>
  <c r="BJ16" i="1"/>
  <c r="BD16" i="1"/>
  <c r="AP16" i="1"/>
  <c r="K16" i="1" s="1"/>
  <c r="AO16" i="1"/>
  <c r="AW16" i="1" s="1"/>
  <c r="AK16" i="1"/>
  <c r="AJ16" i="1"/>
  <c r="AH16" i="1"/>
  <c r="AG16" i="1"/>
  <c r="AF16" i="1"/>
  <c r="AE16" i="1"/>
  <c r="AD16" i="1"/>
  <c r="Z16" i="1"/>
  <c r="O16" i="1"/>
  <c r="BF16" i="1" s="1"/>
  <c r="L16" i="1"/>
  <c r="BW14" i="1"/>
  <c r="BJ14" i="1"/>
  <c r="BD14" i="1"/>
  <c r="AP14" i="1"/>
  <c r="BI14" i="1" s="1"/>
  <c r="AC14" i="1" s="1"/>
  <c r="AO14" i="1"/>
  <c r="BH14" i="1" s="1"/>
  <c r="AB14" i="1" s="1"/>
  <c r="AK14" i="1"/>
  <c r="AJ14" i="1"/>
  <c r="AH14" i="1"/>
  <c r="AG14" i="1"/>
  <c r="AF14" i="1"/>
  <c r="AE14" i="1"/>
  <c r="AD14" i="1"/>
  <c r="Z14" i="1"/>
  <c r="O14" i="1"/>
  <c r="BF14" i="1" s="1"/>
  <c r="L14" i="1"/>
  <c r="AL14" i="1" s="1"/>
  <c r="AU1" i="1"/>
  <c r="AT1" i="1"/>
  <c r="AS1" i="1"/>
  <c r="AX16" i="1" l="1"/>
  <c r="BH16" i="1"/>
  <c r="AB16" i="1" s="1"/>
  <c r="J16" i="1"/>
  <c r="BI16" i="1"/>
  <c r="AC16" i="1" s="1"/>
  <c r="AT13" i="1"/>
  <c r="K14" i="1"/>
  <c r="J136" i="1"/>
  <c r="BH136" i="1"/>
  <c r="M136" i="1"/>
  <c r="BC100" i="1"/>
  <c r="AX106" i="1"/>
  <c r="BC106" i="1" s="1"/>
  <c r="BH68" i="1"/>
  <c r="AB68" i="1" s="1"/>
  <c r="J68" i="1"/>
  <c r="J67" i="1" s="1"/>
  <c r="K163" i="1"/>
  <c r="AX66" i="1"/>
  <c r="BI71" i="1"/>
  <c r="AC71" i="1" s="1"/>
  <c r="AX71" i="1"/>
  <c r="BH106" i="1"/>
  <c r="AB106" i="1" s="1"/>
  <c r="BI66" i="1"/>
  <c r="AC66" i="1" s="1"/>
  <c r="C19" i="3"/>
  <c r="C18" i="3"/>
  <c r="AU86" i="1"/>
  <c r="AL24" i="1"/>
  <c r="AL49" i="1"/>
  <c r="M75" i="1"/>
  <c r="M70" i="1" s="1"/>
  <c r="L70" i="1"/>
  <c r="M87" i="1"/>
  <c r="J107" i="1"/>
  <c r="J105" i="1" s="1"/>
  <c r="AL33" i="1"/>
  <c r="BH125" i="1"/>
  <c r="BH196" i="1"/>
  <c r="AB196" i="1" s="1"/>
  <c r="J196" i="1"/>
  <c r="AW196" i="1"/>
  <c r="AV118" i="1"/>
  <c r="BC118" i="1"/>
  <c r="AS108" i="1"/>
  <c r="BI182" i="1"/>
  <c r="AC182" i="1" s="1"/>
  <c r="M53" i="1"/>
  <c r="AX64" i="1"/>
  <c r="AV64" i="1" s="1"/>
  <c r="AU70" i="1"/>
  <c r="M156" i="1"/>
  <c r="BI163" i="1"/>
  <c r="BI174" i="1"/>
  <c r="AC174" i="1" s="1"/>
  <c r="J106" i="1"/>
  <c r="AX107" i="1"/>
  <c r="BH133" i="1"/>
  <c r="J133" i="1"/>
  <c r="AW133" i="1"/>
  <c r="BC133" i="1" s="1"/>
  <c r="J122" i="1"/>
  <c r="J121" i="1" s="1"/>
  <c r="J66" i="1"/>
  <c r="BI122" i="1"/>
  <c r="BI19" i="1"/>
  <c r="AC19" i="1" s="1"/>
  <c r="AW31" i="1"/>
  <c r="AL51" i="1"/>
  <c r="AU50" i="1" s="1"/>
  <c r="AL98" i="1"/>
  <c r="J125" i="1"/>
  <c r="BH22" i="1"/>
  <c r="AB22" i="1" s="1"/>
  <c r="AX24" i="1"/>
  <c r="AL26" i="1"/>
  <c r="AX31" i="1"/>
  <c r="AS36" i="1"/>
  <c r="K194" i="1"/>
  <c r="BI194" i="1"/>
  <c r="AC194" i="1" s="1"/>
  <c r="M19" i="1"/>
  <c r="BI22" i="1"/>
  <c r="AC22" i="1" s="1"/>
  <c r="AV37" i="1"/>
  <c r="J53" i="1"/>
  <c r="AW53" i="1"/>
  <c r="BC53" i="1" s="1"/>
  <c r="BH138" i="1"/>
  <c r="BH150" i="1"/>
  <c r="J150" i="1"/>
  <c r="AX194" i="1"/>
  <c r="AT70" i="1"/>
  <c r="BH115" i="1"/>
  <c r="AB115" i="1" s="1"/>
  <c r="J115" i="1"/>
  <c r="AW115" i="1"/>
  <c r="BC115" i="1" s="1"/>
  <c r="AT108" i="1"/>
  <c r="AL200" i="1"/>
  <c r="AU199" i="1" s="1"/>
  <c r="L199" i="1"/>
  <c r="L198" i="1" s="1"/>
  <c r="K14" i="2" s="1"/>
  <c r="P14" i="2" s="1"/>
  <c r="K64" i="1"/>
  <c r="K109" i="1"/>
  <c r="BI109" i="1"/>
  <c r="AC109" i="1" s="1"/>
  <c r="AX109" i="1"/>
  <c r="AW122" i="1"/>
  <c r="BC122" i="1" s="1"/>
  <c r="M55" i="1"/>
  <c r="AW68" i="1"/>
  <c r="K106" i="1"/>
  <c r="K105" i="1" s="1"/>
  <c r="K125" i="1"/>
  <c r="BI125" i="1"/>
  <c r="BI107" i="1"/>
  <c r="AC107" i="1" s="1"/>
  <c r="K122" i="1"/>
  <c r="K121" i="1" s="1"/>
  <c r="AX127" i="1"/>
  <c r="BI127" i="1"/>
  <c r="AX22" i="1"/>
  <c r="J18" i="1"/>
  <c r="BH31" i="1"/>
  <c r="AB31" i="1" s="1"/>
  <c r="BH43" i="1"/>
  <c r="AB43" i="1" s="1"/>
  <c r="J43" i="1"/>
  <c r="J36" i="1" s="1"/>
  <c r="AS58" i="1"/>
  <c r="J96" i="1"/>
  <c r="J92" i="1" s="1"/>
  <c r="BH96" i="1"/>
  <c r="AB96" i="1" s="1"/>
  <c r="AW96" i="1"/>
  <c r="AV96" i="1" s="1"/>
  <c r="BI150" i="1"/>
  <c r="K150" i="1"/>
  <c r="BH153" i="1"/>
  <c r="J153" i="1"/>
  <c r="AW153" i="1"/>
  <c r="AV153" i="1" s="1"/>
  <c r="BH186" i="1"/>
  <c r="AB186" i="1" s="1"/>
  <c r="J186" i="1"/>
  <c r="K18" i="1"/>
  <c r="BI31" i="1"/>
  <c r="AC31" i="1" s="1"/>
  <c r="AL63" i="1"/>
  <c r="AS86" i="1"/>
  <c r="AT92" i="1"/>
  <c r="BI96" i="1"/>
  <c r="AC96" i="1" s="1"/>
  <c r="K96" i="1"/>
  <c r="AX96" i="1"/>
  <c r="M138" i="1"/>
  <c r="M137" i="1" s="1"/>
  <c r="AL163" i="1"/>
  <c r="AL174" i="1"/>
  <c r="BH184" i="1"/>
  <c r="AB184" i="1" s="1"/>
  <c r="J184" i="1"/>
  <c r="BI186" i="1"/>
  <c r="AC186" i="1" s="1"/>
  <c r="K186" i="1"/>
  <c r="M196" i="1"/>
  <c r="K24" i="1"/>
  <c r="AW39" i="1"/>
  <c r="AW43" i="1"/>
  <c r="BC43" i="1" s="1"/>
  <c r="BI45" i="1"/>
  <c r="AC45" i="1" s="1"/>
  <c r="L50" i="1"/>
  <c r="AW61" i="1"/>
  <c r="AV61" i="1" s="1"/>
  <c r="AV119" i="1"/>
  <c r="J169" i="1"/>
  <c r="BH169" i="1"/>
  <c r="BI184" i="1"/>
  <c r="AC184" i="1" s="1"/>
  <c r="K184" i="1"/>
  <c r="AW186" i="1"/>
  <c r="BC186" i="1" s="1"/>
  <c r="M180" i="1"/>
  <c r="AX81" i="1"/>
  <c r="AX118" i="1"/>
  <c r="M111" i="1"/>
  <c r="AX153" i="1"/>
  <c r="M194" i="1"/>
  <c r="L44" i="1"/>
  <c r="K81" i="1"/>
  <c r="C28" i="3"/>
  <c r="F28" i="3" s="1"/>
  <c r="AX119" i="1"/>
  <c r="BC119" i="1" s="1"/>
  <c r="BH51" i="1"/>
  <c r="AB51" i="1" s="1"/>
  <c r="J51" i="1"/>
  <c r="M118" i="1"/>
  <c r="AL118" i="1"/>
  <c r="BI51" i="1"/>
  <c r="AC51" i="1" s="1"/>
  <c r="K51" i="1"/>
  <c r="K50" i="1" s="1"/>
  <c r="K102" i="1"/>
  <c r="K92" i="1" s="1"/>
  <c r="BI102" i="1"/>
  <c r="AC102" i="1" s="1"/>
  <c r="BC120" i="1"/>
  <c r="BI63" i="1"/>
  <c r="AC63" i="1" s="1"/>
  <c r="K63" i="1"/>
  <c r="AX63" i="1"/>
  <c r="AX87" i="1"/>
  <c r="AV87" i="1" s="1"/>
  <c r="K87" i="1"/>
  <c r="BI87" i="1"/>
  <c r="AC87" i="1" s="1"/>
  <c r="AW51" i="1"/>
  <c r="AX89" i="1"/>
  <c r="K89" i="1"/>
  <c r="BI89" i="1"/>
  <c r="AC89" i="1" s="1"/>
  <c r="M100" i="1"/>
  <c r="AX102" i="1"/>
  <c r="M119" i="1"/>
  <c r="C17" i="3"/>
  <c r="BC22" i="1"/>
  <c r="AV22" i="1"/>
  <c r="AU58" i="1"/>
  <c r="BC174" i="1"/>
  <c r="AV174" i="1"/>
  <c r="C16" i="3"/>
  <c r="M45" i="1"/>
  <c r="M44" i="1" s="1"/>
  <c r="BF81" i="1"/>
  <c r="M106" i="1"/>
  <c r="M105" i="1" s="1"/>
  <c r="AL106" i="1"/>
  <c r="AU105" i="1" s="1"/>
  <c r="AT137" i="1"/>
  <c r="M169" i="1"/>
  <c r="M182" i="1"/>
  <c r="BC153" i="1"/>
  <c r="BC184" i="1"/>
  <c r="C20" i="3"/>
  <c r="J24" i="1"/>
  <c r="AW24" i="1"/>
  <c r="M66" i="1"/>
  <c r="AV100" i="1"/>
  <c r="K130" i="1"/>
  <c r="BI130" i="1"/>
  <c r="AL153" i="1"/>
  <c r="L137" i="1"/>
  <c r="C27" i="3"/>
  <c r="AW107" i="1"/>
  <c r="AX120" i="1"/>
  <c r="AV120" i="1" s="1"/>
  <c r="BI120" i="1"/>
  <c r="AC120" i="1" s="1"/>
  <c r="K120" i="1"/>
  <c r="M153" i="1"/>
  <c r="BI39" i="1"/>
  <c r="AC39" i="1" s="1"/>
  <c r="K39" i="1"/>
  <c r="K36" i="1" s="1"/>
  <c r="AX39" i="1"/>
  <c r="AV39" i="1" s="1"/>
  <c r="J142" i="1"/>
  <c r="BH142" i="1"/>
  <c r="AX51" i="1"/>
  <c r="K75" i="1"/>
  <c r="BI75" i="1"/>
  <c r="AC75" i="1" s="1"/>
  <c r="AX75" i="1"/>
  <c r="AX133" i="1"/>
  <c r="BH146" i="1"/>
  <c r="J146" i="1"/>
  <c r="AW146" i="1"/>
  <c r="M159" i="1"/>
  <c r="AL159" i="1"/>
  <c r="AW178" i="1"/>
  <c r="AW192" i="1"/>
  <c r="BF68" i="1"/>
  <c r="O67" i="1"/>
  <c r="AL45" i="1"/>
  <c r="AU44" i="1" s="1"/>
  <c r="BF61" i="1"/>
  <c r="O58" i="1"/>
  <c r="J87" i="1"/>
  <c r="BH98" i="1"/>
  <c r="AB98" i="1" s="1"/>
  <c r="J98" i="1"/>
  <c r="M133" i="1"/>
  <c r="AL133" i="1"/>
  <c r="L124" i="1"/>
  <c r="J163" i="1"/>
  <c r="J178" i="1"/>
  <c r="M188" i="1"/>
  <c r="K192" i="1"/>
  <c r="AL29" i="1"/>
  <c r="M29" i="1"/>
  <c r="BH87" i="1"/>
  <c r="AB87" i="1" s="1"/>
  <c r="BC96" i="1"/>
  <c r="BI98" i="1"/>
  <c r="AC98" i="1" s="1"/>
  <c r="K98" i="1"/>
  <c r="AX98" i="1"/>
  <c r="J109" i="1"/>
  <c r="AW109" i="1"/>
  <c r="O137" i="1"/>
  <c r="AV194" i="1"/>
  <c r="BC194" i="1"/>
  <c r="AW33" i="1"/>
  <c r="AS124" i="1"/>
  <c r="AW102" i="1"/>
  <c r="BH102" i="1"/>
  <c r="AB102" i="1" s="1"/>
  <c r="AW26" i="1"/>
  <c r="BH26" i="1"/>
  <c r="AB26" i="1" s="1"/>
  <c r="J26" i="1"/>
  <c r="AW89" i="1"/>
  <c r="J89" i="1"/>
  <c r="BI104" i="1"/>
  <c r="AC104" i="1" s="1"/>
  <c r="K104" i="1"/>
  <c r="AX104" i="1"/>
  <c r="AV104" i="1" s="1"/>
  <c r="AW75" i="1"/>
  <c r="J75" i="1"/>
  <c r="J70" i="1" s="1"/>
  <c r="BH75" i="1"/>
  <c r="AB75" i="1" s="1"/>
  <c r="AW142" i="1"/>
  <c r="AS13" i="1"/>
  <c r="K133" i="1"/>
  <c r="AW163" i="1"/>
  <c r="AX192" i="1"/>
  <c r="AL16" i="1"/>
  <c r="M16" i="1"/>
  <c r="L13" i="1"/>
  <c r="AW98" i="1"/>
  <c r="L108" i="1"/>
  <c r="AL109" i="1"/>
  <c r="AW111" i="1"/>
  <c r="BH111" i="1"/>
  <c r="AB111" i="1" s="1"/>
  <c r="J111" i="1"/>
  <c r="O13" i="1"/>
  <c r="J81" i="1"/>
  <c r="M109" i="1"/>
  <c r="AX111" i="1"/>
  <c r="K111" i="1"/>
  <c r="BI111" i="1"/>
  <c r="AC111" i="1" s="1"/>
  <c r="AL122" i="1"/>
  <c r="AU121" i="1" s="1"/>
  <c r="M122" i="1"/>
  <c r="M121" i="1" s="1"/>
  <c r="L121" i="1"/>
  <c r="AW19" i="1"/>
  <c r="J19" i="1"/>
  <c r="BH19" i="1"/>
  <c r="AB19" i="1" s="1"/>
  <c r="K33" i="1"/>
  <c r="AT36" i="1"/>
  <c r="O44" i="1"/>
  <c r="AX55" i="1"/>
  <c r="K55" i="1"/>
  <c r="BI55" i="1"/>
  <c r="AC55" i="1" s="1"/>
  <c r="AL93" i="1"/>
  <c r="M93" i="1"/>
  <c r="L92" i="1"/>
  <c r="BF96" i="1"/>
  <c r="O92" i="1"/>
  <c r="L105" i="1"/>
  <c r="BF109" i="1"/>
  <c r="AT173" i="1"/>
  <c r="AL37" i="1"/>
  <c r="AU36" i="1" s="1"/>
  <c r="L36" i="1"/>
  <c r="AX190" i="1"/>
  <c r="K190" i="1"/>
  <c r="M22" i="1"/>
  <c r="AL22" i="1"/>
  <c r="M37" i="1"/>
  <c r="BH63" i="1"/>
  <c r="AB63" i="1" s="1"/>
  <c r="J63" i="1"/>
  <c r="AW63" i="1"/>
  <c r="AX26" i="1"/>
  <c r="K26" i="1"/>
  <c r="BI26" i="1"/>
  <c r="AC26" i="1" s="1"/>
  <c r="AX178" i="1"/>
  <c r="BI178" i="1"/>
  <c r="AC178" i="1" s="1"/>
  <c r="BC16" i="1"/>
  <c r="AV16" i="1"/>
  <c r="M61" i="1"/>
  <c r="BI146" i="1"/>
  <c r="AX146" i="1"/>
  <c r="K146" i="1"/>
  <c r="J192" i="1"/>
  <c r="M31" i="1"/>
  <c r="M14" i="1"/>
  <c r="AX33" i="1"/>
  <c r="AW47" i="1"/>
  <c r="BH47" i="1"/>
  <c r="AB47" i="1" s="1"/>
  <c r="AT124" i="1"/>
  <c r="J33" i="1"/>
  <c r="K47" i="1"/>
  <c r="K44" i="1" s="1"/>
  <c r="BI47" i="1"/>
  <c r="AC47" i="1" s="1"/>
  <c r="AW55" i="1"/>
  <c r="BH55" i="1"/>
  <c r="AB55" i="1" s="1"/>
  <c r="AW81" i="1"/>
  <c r="M96" i="1"/>
  <c r="AS173" i="1"/>
  <c r="AW18" i="1"/>
  <c r="AX18" i="1"/>
  <c r="AX47" i="1"/>
  <c r="AT58" i="1"/>
  <c r="AW66" i="1"/>
  <c r="AW84" i="1"/>
  <c r="BH84" i="1"/>
  <c r="AB84" i="1" s="1"/>
  <c r="J84" i="1"/>
  <c r="BC196" i="1"/>
  <c r="AV196" i="1"/>
  <c r="BH49" i="1"/>
  <c r="AB49" i="1" s="1"/>
  <c r="AW49" i="1"/>
  <c r="J49" i="1"/>
  <c r="M104" i="1"/>
  <c r="AL104" i="1"/>
  <c r="O105" i="1"/>
  <c r="BF107" i="1"/>
  <c r="K115" i="1"/>
  <c r="AX115" i="1"/>
  <c r="AV115" i="1" s="1"/>
  <c r="AL125" i="1"/>
  <c r="AU124" i="1" s="1"/>
  <c r="M125" i="1"/>
  <c r="AW134" i="1"/>
  <c r="M146" i="1"/>
  <c r="J156" i="1"/>
  <c r="J174" i="1"/>
  <c r="M186" i="1"/>
  <c r="AL186" i="1"/>
  <c r="AX43" i="1"/>
  <c r="AV43" i="1" s="1"/>
  <c r="AX49" i="1"/>
  <c r="K49" i="1"/>
  <c r="AV53" i="1"/>
  <c r="BH78" i="1"/>
  <c r="AB78" i="1" s="1"/>
  <c r="AW78" i="1"/>
  <c r="J78" i="1"/>
  <c r="AL120" i="1"/>
  <c r="M120" i="1"/>
  <c r="O124" i="1"/>
  <c r="J134" i="1"/>
  <c r="BC156" i="1"/>
  <c r="K174" i="1"/>
  <c r="AW29" i="1"/>
  <c r="AX68" i="1"/>
  <c r="AS105" i="1"/>
  <c r="AX29" i="1"/>
  <c r="K68" i="1"/>
  <c r="K67" i="1" s="1"/>
  <c r="J127" i="1"/>
  <c r="AW127" i="1"/>
  <c r="M134" i="1"/>
  <c r="J140" i="1"/>
  <c r="AX140" i="1"/>
  <c r="AV140" i="1" s="1"/>
  <c r="BC159" i="1"/>
  <c r="AV159" i="1"/>
  <c r="AW169" i="1"/>
  <c r="AW188" i="1"/>
  <c r="AX84" i="1"/>
  <c r="K84" i="1"/>
  <c r="BI84" i="1"/>
  <c r="AC84" i="1" s="1"/>
  <c r="M102" i="1"/>
  <c r="BC104" i="1"/>
  <c r="AS92" i="1"/>
  <c r="K156" i="1"/>
  <c r="BI156" i="1"/>
  <c r="AW166" i="1"/>
  <c r="J166" i="1"/>
  <c r="AX59" i="1"/>
  <c r="BC59" i="1" s="1"/>
  <c r="K59" i="1"/>
  <c r="BI59" i="1"/>
  <c r="AC59" i="1" s="1"/>
  <c r="AX180" i="1"/>
  <c r="AV180" i="1" s="1"/>
  <c r="K180" i="1"/>
  <c r="J194" i="1"/>
  <c r="BH194" i="1"/>
  <c r="AB194" i="1" s="1"/>
  <c r="I14" i="3"/>
  <c r="I22" i="3" s="1"/>
  <c r="I27" i="4"/>
  <c r="F29" i="4" s="1"/>
  <c r="K43" i="1"/>
  <c r="AW14" i="1"/>
  <c r="AW93" i="1"/>
  <c r="AT105" i="1"/>
  <c r="AX14" i="1"/>
  <c r="M43" i="1"/>
  <c r="AS44" i="1"/>
  <c r="BH59" i="1"/>
  <c r="AB59" i="1" s="1"/>
  <c r="AL68" i="1"/>
  <c r="AU67" i="1" s="1"/>
  <c r="L67" i="1"/>
  <c r="AX93" i="1"/>
  <c r="AL99" i="1"/>
  <c r="M99" i="1"/>
  <c r="K127" i="1"/>
  <c r="BC150" i="1"/>
  <c r="BH156" i="1"/>
  <c r="AX169" i="1"/>
  <c r="AX182" i="1"/>
  <c r="J188" i="1"/>
  <c r="AX188" i="1"/>
  <c r="AX196" i="1"/>
  <c r="BI196" i="1"/>
  <c r="AC196" i="1" s="1"/>
  <c r="J59" i="1"/>
  <c r="J58" i="1" s="1"/>
  <c r="AX78" i="1"/>
  <c r="K78" i="1"/>
  <c r="J118" i="1"/>
  <c r="BH118" i="1"/>
  <c r="AB118" i="1" s="1"/>
  <c r="L173" i="1"/>
  <c r="L172" i="1" s="1"/>
  <c r="K13" i="2" s="1"/>
  <c r="P13" i="2" s="1"/>
  <c r="J14" i="1"/>
  <c r="J22" i="1"/>
  <c r="J29" i="1"/>
  <c r="AT44" i="1"/>
  <c r="BI49" i="1"/>
  <c r="AC49" i="1" s="1"/>
  <c r="AW60" i="1"/>
  <c r="AL64" i="1"/>
  <c r="M64" i="1"/>
  <c r="AS70" i="1"/>
  <c r="AW130" i="1"/>
  <c r="BH130" i="1"/>
  <c r="AX136" i="1"/>
  <c r="K136" i="1"/>
  <c r="BI136" i="1"/>
  <c r="AX150" i="1"/>
  <c r="AV150" i="1" s="1"/>
  <c r="J176" i="1"/>
  <c r="AW176" i="1"/>
  <c r="BI180" i="1"/>
  <c r="AC180" i="1" s="1"/>
  <c r="K188" i="1"/>
  <c r="AW190" i="1"/>
  <c r="BH190" i="1"/>
  <c r="AB190" i="1" s="1"/>
  <c r="J190" i="1"/>
  <c r="AL150" i="1"/>
  <c r="M150" i="1"/>
  <c r="AX166" i="1"/>
  <c r="K166" i="1"/>
  <c r="BI166" i="1"/>
  <c r="M60" i="1"/>
  <c r="AX138" i="1"/>
  <c r="AV138" i="1" s="1"/>
  <c r="K138" i="1"/>
  <c r="BI138" i="1"/>
  <c r="AX19" i="1"/>
  <c r="K176" i="1"/>
  <c r="AL39" i="1"/>
  <c r="M39" i="1"/>
  <c r="C21" i="3"/>
  <c r="J45" i="1"/>
  <c r="J44" i="1" s="1"/>
  <c r="AW45" i="1"/>
  <c r="BC64" i="1"/>
  <c r="AW71" i="1"/>
  <c r="M89" i="1"/>
  <c r="M86" i="1" s="1"/>
  <c r="AX99" i="1"/>
  <c r="BC99" i="1" s="1"/>
  <c r="AX125" i="1"/>
  <c r="AV125" i="1" s="1"/>
  <c r="J138" i="1"/>
  <c r="J159" i="1"/>
  <c r="AW182" i="1"/>
  <c r="J182" i="1"/>
  <c r="BH182" i="1"/>
  <c r="AB182" i="1" s="1"/>
  <c r="BC200" i="1"/>
  <c r="M200" i="1"/>
  <c r="M199" i="1" s="1"/>
  <c r="M198" i="1" s="1"/>
  <c r="C29" i="3" l="1"/>
  <c r="F29" i="3" s="1"/>
  <c r="AU137" i="1"/>
  <c r="AV186" i="1"/>
  <c r="BC140" i="1"/>
  <c r="AU13" i="1"/>
  <c r="J50" i="1"/>
  <c r="M173" i="1"/>
  <c r="M172" i="1" s="1"/>
  <c r="C14" i="3"/>
  <c r="K108" i="1"/>
  <c r="AV133" i="1"/>
  <c r="AU173" i="1"/>
  <c r="BC61" i="1"/>
  <c r="AV122" i="1"/>
  <c r="M50" i="1"/>
  <c r="C15" i="3"/>
  <c r="J173" i="1"/>
  <c r="J172" i="1" s="1"/>
  <c r="I13" i="2" s="1"/>
  <c r="K13" i="1"/>
  <c r="AV106" i="1"/>
  <c r="K70" i="1"/>
  <c r="K86" i="1"/>
  <c r="AU92" i="1"/>
  <c r="AV31" i="1"/>
  <c r="BC180" i="1"/>
  <c r="J86" i="1"/>
  <c r="K173" i="1"/>
  <c r="K172" i="1" s="1"/>
  <c r="J13" i="2" s="1"/>
  <c r="BC31" i="1"/>
  <c r="K124" i="1"/>
  <c r="M124" i="1"/>
  <c r="AV136" i="1"/>
  <c r="BC136" i="1"/>
  <c r="AV55" i="1"/>
  <c r="BC55" i="1"/>
  <c r="BC93" i="1"/>
  <c r="AV93" i="1"/>
  <c r="AV26" i="1"/>
  <c r="BC26" i="1"/>
  <c r="M58" i="1"/>
  <c r="BC134" i="1"/>
  <c r="AV134" i="1"/>
  <c r="BC163" i="1"/>
  <c r="AV163" i="1"/>
  <c r="BC102" i="1"/>
  <c r="AV102" i="1"/>
  <c r="BC39" i="1"/>
  <c r="AV71" i="1"/>
  <c r="BC71" i="1"/>
  <c r="BC188" i="1"/>
  <c r="AV188" i="1"/>
  <c r="BC146" i="1"/>
  <c r="AV146" i="1"/>
  <c r="BC60" i="1"/>
  <c r="AV60" i="1"/>
  <c r="M108" i="1"/>
  <c r="AV45" i="1"/>
  <c r="BC45" i="1"/>
  <c r="BC47" i="1"/>
  <c r="AV47" i="1"/>
  <c r="BC63" i="1"/>
  <c r="AV63" i="1"/>
  <c r="BC78" i="1"/>
  <c r="AV78" i="1"/>
  <c r="M13" i="1"/>
  <c r="M36" i="1"/>
  <c r="BC75" i="1"/>
  <c r="AV75" i="1"/>
  <c r="BC127" i="1"/>
  <c r="AV127" i="1"/>
  <c r="AV99" i="1"/>
  <c r="J124" i="1"/>
  <c r="AV59" i="1"/>
  <c r="BC87" i="1"/>
  <c r="AV182" i="1"/>
  <c r="BC182" i="1"/>
  <c r="BC125" i="1"/>
  <c r="BC166" i="1"/>
  <c r="AV166" i="1"/>
  <c r="AU108" i="1"/>
  <c r="BC138" i="1"/>
  <c r="BC51" i="1"/>
  <c r="AV51" i="1"/>
  <c r="BC81" i="1"/>
  <c r="AV81" i="1"/>
  <c r="BC98" i="1"/>
  <c r="AV98" i="1"/>
  <c r="BC68" i="1"/>
  <c r="AV68" i="1"/>
  <c r="BC19" i="1"/>
  <c r="AV19" i="1"/>
  <c r="L12" i="1"/>
  <c r="K12" i="2" s="1"/>
  <c r="P12" i="2" s="1"/>
  <c r="K15" i="2" s="1"/>
  <c r="L202" i="1"/>
  <c r="J137" i="1"/>
  <c r="K137" i="1"/>
  <c r="BC29" i="1"/>
  <c r="AV29" i="1"/>
  <c r="BC192" i="1"/>
  <c r="AV192" i="1"/>
  <c r="BC24" i="1"/>
  <c r="AV24" i="1"/>
  <c r="BC130" i="1"/>
  <c r="AV130" i="1"/>
  <c r="BC14" i="1"/>
  <c r="AV14" i="1"/>
  <c r="BC178" i="1"/>
  <c r="AV178" i="1"/>
  <c r="BC169" i="1"/>
  <c r="AV169" i="1"/>
  <c r="BC33" i="1"/>
  <c r="AV33" i="1"/>
  <c r="BC84" i="1"/>
  <c r="AV84" i="1"/>
  <c r="M92" i="1"/>
  <c r="AV142" i="1"/>
  <c r="BC142" i="1"/>
  <c r="AV66" i="1"/>
  <c r="BC66" i="1"/>
  <c r="BC107" i="1"/>
  <c r="AV107" i="1"/>
  <c r="BC190" i="1"/>
  <c r="AV190" i="1"/>
  <c r="O12" i="1"/>
  <c r="L12" i="2" s="1"/>
  <c r="J13" i="1"/>
  <c r="K58" i="1"/>
  <c r="BC109" i="1"/>
  <c r="AV109" i="1"/>
  <c r="AV18" i="1"/>
  <c r="BC18" i="1"/>
  <c r="J108" i="1"/>
  <c r="AV176" i="1"/>
  <c r="BC176" i="1"/>
  <c r="BC111" i="1"/>
  <c r="AV111" i="1"/>
  <c r="BC49" i="1"/>
  <c r="AV49" i="1"/>
  <c r="BC89" i="1"/>
  <c r="AV89" i="1"/>
  <c r="I28" i="3" l="1"/>
  <c r="I29" i="3" s="1"/>
  <c r="K12" i="1"/>
  <c r="J12" i="2" s="1"/>
  <c r="C22" i="3"/>
  <c r="J12" i="1"/>
  <c r="I12" i="2" s="1"/>
  <c r="M12" i="1"/>
  <c r="M202" i="1"/>
</calcChain>
</file>

<file path=xl/sharedStrings.xml><?xml version="1.0" encoding="utf-8"?>
<sst xmlns="http://schemas.openxmlformats.org/spreadsheetml/2006/main" count="1698" uniqueCount="497">
  <si>
    <t>Stavební rozpočet</t>
  </si>
  <si>
    <t>Název stavby:</t>
  </si>
  <si>
    <t>Rekonstrukce, úpravy a rozš. stáv. zpev. i nezpev. ploch k parkování - část sídliště U Hřbitova</t>
  </si>
  <si>
    <t>Doba výstavby:</t>
  </si>
  <si>
    <t xml:space="preserve"> </t>
  </si>
  <si>
    <t>Objednatel:</t>
  </si>
  <si>
    <t>Statutární město Jihlava</t>
  </si>
  <si>
    <t>Druh stavby:</t>
  </si>
  <si>
    <t>SO 114.1 - Rekonstr. a rozšíření parkoviště u byt. domu U Hřbitova 36-40</t>
  </si>
  <si>
    <t>Začátek výstavby:</t>
  </si>
  <si>
    <t>Projektant:</t>
  </si>
  <si>
    <t> </t>
  </si>
  <si>
    <t>Lokalita:</t>
  </si>
  <si>
    <t>Jihlava</t>
  </si>
  <si>
    <t>Konec výstavby:</t>
  </si>
  <si>
    <t>Zhotovitel:</t>
  </si>
  <si>
    <t>dle výběrového řízení</t>
  </si>
  <si>
    <t>JKSO:</t>
  </si>
  <si>
    <t>Zpracováno dne:</t>
  </si>
  <si>
    <t>29.08.2024</t>
  </si>
  <si>
    <t>Zpracoval:</t>
  </si>
  <si>
    <t>Ing. Petr Kristýnek</t>
  </si>
  <si>
    <t>Č</t>
  </si>
  <si>
    <t>Objekt</t>
  </si>
  <si>
    <t>Kód</t>
  </si>
  <si>
    <t>Zkrácený popis / Varianta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</si>
  <si>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</si>
  <si>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</si>
  <si>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</si>
  <si>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</si>
  <si>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</si>
  <si>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</si>
  <si>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</si>
  <si>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</si>
  <si>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</si>
  <si>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</si>
  <si>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</si>
  <si>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</si>
  <si>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</si>
  <si>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</si>
  <si>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</si>
  <si>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</si>
  <si>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</si>
  <si>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</si>
  <si>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</si>
  <si>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</si>
  <si>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</si>
  <si>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</si>
  <si>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</si>
  <si>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</si>
  <si>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</si>
  <si>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</si>
  <si>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</si>
  <si>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</si>
  <si>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</si>
  <si>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</si>
  <si>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</si>
  <si>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114.1</t>
  </si>
  <si>
    <t>Rek. a rozšíření parkoviště u BD U Hřbitova 36-40</t>
  </si>
  <si>
    <t>11</t>
  </si>
  <si>
    <t>Přípravné a přidružené práce</t>
  </si>
  <si>
    <t>1</t>
  </si>
  <si>
    <t>113106121R00</t>
  </si>
  <si>
    <t>Rozebrání dlažeb z betonových dlaždic 30/30 na sucho</t>
  </si>
  <si>
    <t>m2</t>
  </si>
  <si>
    <t>21</t>
  </si>
  <si>
    <t>RTS I / 2024</t>
  </si>
  <si>
    <t>11_</t>
  </si>
  <si>
    <t>114.1_1_</t>
  </si>
  <si>
    <t>114.1_</t>
  </si>
  <si>
    <t>3,1+13,0</t>
  </si>
  <si>
    <t>2</t>
  </si>
  <si>
    <t>113106231R00</t>
  </si>
  <si>
    <t>Rozebrání dlažeb ze zámkové dlažby v kamenivu</t>
  </si>
  <si>
    <t>Varianta:</t>
  </si>
  <si>
    <t>kont. stání</t>
  </si>
  <si>
    <t>3</t>
  </si>
  <si>
    <t>113107327R00</t>
  </si>
  <si>
    <t>Odstranění podkladu pl. do 50 m2,kam.těžené tl.27 cm</t>
  </si>
  <si>
    <t>4</t>
  </si>
  <si>
    <t>113107515R00</t>
  </si>
  <si>
    <t>Odstranění podkladu pl. do 50 m2,kam.drcené tl.15 cm</t>
  </si>
  <si>
    <t>vchody</t>
  </si>
  <si>
    <t>10,5*3</t>
  </si>
  <si>
    <t>5</t>
  </si>
  <si>
    <t>113107517R00</t>
  </si>
  <si>
    <t>Odstranění podkladu pl. do 50 m2,kam.drcené tl.17 cm</t>
  </si>
  <si>
    <t>oblouk u obratiště</t>
  </si>
  <si>
    <t>6</t>
  </si>
  <si>
    <t>113107625R00</t>
  </si>
  <si>
    <t>Odstranění krytu nad 50 m2, kam.drcené tl.25 cm</t>
  </si>
  <si>
    <t>parkoviště</t>
  </si>
  <si>
    <t>7</t>
  </si>
  <si>
    <t>113108315R00</t>
  </si>
  <si>
    <t>Odstranění asfaltové vrstvy pl. do 50 m2, tl.15 cm</t>
  </si>
  <si>
    <t>8</t>
  </si>
  <si>
    <t>113108320R00</t>
  </si>
  <si>
    <t>Odstranění asfaltové vrstvy pl. do 50 m2, tl.20 cm</t>
  </si>
  <si>
    <t>9</t>
  </si>
  <si>
    <t>113201111R00</t>
  </si>
  <si>
    <t>Vytrhání obrubníků chodníkových a parkových</t>
  </si>
  <si>
    <t>m</t>
  </si>
  <si>
    <t>2,0*2+4,3*2*3+6,0+5,0</t>
  </si>
  <si>
    <t>10</t>
  </si>
  <si>
    <t>113202111R00</t>
  </si>
  <si>
    <t>Vytrhání obrub obrubníků silničních</t>
  </si>
  <si>
    <t>kamenné obrubníky</t>
  </si>
  <si>
    <t>18,0+19,0+19,2+6,8+98,5</t>
  </si>
  <si>
    <t>12</t>
  </si>
  <si>
    <t>Odkopávky a prokopávky</t>
  </si>
  <si>
    <t>121101100R00</t>
  </si>
  <si>
    <t>Sejmutí ornice, pl. do 400 m2, přemístění do 50 m</t>
  </si>
  <si>
    <t>m3</t>
  </si>
  <si>
    <t>12_</t>
  </si>
  <si>
    <t>150*0,15</t>
  </si>
  <si>
    <t>122202201R00</t>
  </si>
  <si>
    <t>Odkopávky pro silnice v hor. 3 do 100 m3</t>
  </si>
  <si>
    <t>221,0*0,12+38,0*0,62*1/2</t>
  </si>
  <si>
    <t>;pro palisádu; 25,0*0,5*0,5</t>
  </si>
  <si>
    <t>;rozšíření; (20,5+3,0+1,5)*0,35</t>
  </si>
  <si>
    <t>13</t>
  </si>
  <si>
    <t>122202209R00</t>
  </si>
  <si>
    <t>Příplatek za lepivost - odkop. pro silnice v hor.3</t>
  </si>
  <si>
    <t>16</t>
  </si>
  <si>
    <t>Přemístění výkopku</t>
  </si>
  <si>
    <t>14</t>
  </si>
  <si>
    <t>162701105R00</t>
  </si>
  <si>
    <t>Vodorovné přemístění výkopku z hor.1-4 do 10000 m</t>
  </si>
  <si>
    <t>16_</t>
  </si>
  <si>
    <t>53,3-27,5-9,6</t>
  </si>
  <si>
    <t>15</t>
  </si>
  <si>
    <t>162701109R00</t>
  </si>
  <si>
    <t>Příplatek k vod. přemístění hor.1-4 za další 1 km</t>
  </si>
  <si>
    <t>16,2*5</t>
  </si>
  <si>
    <t>162702199R00</t>
  </si>
  <si>
    <t>Poplatek za skládku zeminy</t>
  </si>
  <si>
    <t>17</t>
  </si>
  <si>
    <t>Konstrukce ze zemin</t>
  </si>
  <si>
    <t>171101104R00</t>
  </si>
  <si>
    <t>Uložení sypaniny do násypů zhutněných na 102% PS</t>
  </si>
  <si>
    <t>17_</t>
  </si>
  <si>
    <t>105,0*0,15+38,0*0,62*1/2</t>
  </si>
  <si>
    <t>18</t>
  </si>
  <si>
    <t>171201101R00</t>
  </si>
  <si>
    <t>Uložení sypaniny do násypů nezhutněných</t>
  </si>
  <si>
    <t>Poznámka:</t>
  </si>
  <si>
    <t>uložení výkopku a ornice na skládku</t>
  </si>
  <si>
    <t>19</t>
  </si>
  <si>
    <t>174101102R00</t>
  </si>
  <si>
    <t>Zásyp ruční se zhutněním</t>
  </si>
  <si>
    <t>zásyp kolem nových obrubníků</t>
  </si>
  <si>
    <t>(17,0+64,2-2,6*3+4,0*2*3+6,0+3,0)*0,3*0,3</t>
  </si>
  <si>
    <t>Povrchové úpravy terénu</t>
  </si>
  <si>
    <t>20</t>
  </si>
  <si>
    <t>180402111R00</t>
  </si>
  <si>
    <t>Založení trávníku parkového výsevem v rovině</t>
  </si>
  <si>
    <t>18_</t>
  </si>
  <si>
    <t>180402113R00</t>
  </si>
  <si>
    <t>Založení trávníku parkového výsevem svah do 1:1</t>
  </si>
  <si>
    <t>22</t>
  </si>
  <si>
    <t>181101102R00</t>
  </si>
  <si>
    <t>Úprava pláně v zářezech v hor. 1-4, se zhutněním</t>
  </si>
  <si>
    <t>(185,5+22,0+37,4+7,0+20,5+3,0+1,5+12,2)*1,05</t>
  </si>
  <si>
    <t>23</t>
  </si>
  <si>
    <t>181301102R00</t>
  </si>
  <si>
    <t>Rozprostření ornice, rovina, tl. 10-15 cm,do 500m2</t>
  </si>
  <si>
    <t>24</t>
  </si>
  <si>
    <t>182101101R00</t>
  </si>
  <si>
    <t>Svahování v zářezech v hor. 1 - 4</t>
  </si>
  <si>
    <t>105,0*1,2</t>
  </si>
  <si>
    <t>25</t>
  </si>
  <si>
    <t>182301122R00</t>
  </si>
  <si>
    <t>Rozprostření ornice, svah, tl. 10-15 cm, do 500 m2</t>
  </si>
  <si>
    <t>33</t>
  </si>
  <si>
    <t>Sloupy a pilíře, stožáry a rámové stojky</t>
  </si>
  <si>
    <t>26</t>
  </si>
  <si>
    <t>338920011R00</t>
  </si>
  <si>
    <t>Osazení kamenné palisády, š. do 11 cm, dl. 60 cm</t>
  </si>
  <si>
    <t>33_</t>
  </si>
  <si>
    <t>114.1_3_</t>
  </si>
  <si>
    <t>z kamenných krajníků</t>
  </si>
  <si>
    <t>56</t>
  </si>
  <si>
    <t>Podkladní vrstvy komunikací a zpevněných ploch</t>
  </si>
  <si>
    <t>27</t>
  </si>
  <si>
    <t>564113505R00</t>
  </si>
  <si>
    <t>Podklad z asf.recyklátu fr. 0-32 po zhutn.tl.5 cm</t>
  </si>
  <si>
    <t>56_</t>
  </si>
  <si>
    <t>114.1_5_</t>
  </si>
  <si>
    <t>doplnění vozovky - 2x vrstva</t>
  </si>
  <si>
    <t>(20,6+5,5+2,9+1,5)*2</t>
  </si>
  <si>
    <t>materiál bude dodán investorem z jeho skladových zásob - skládka Pístov do 5 km</t>
  </si>
  <si>
    <t>28</t>
  </si>
  <si>
    <t>564721111R00</t>
  </si>
  <si>
    <t>Podklad z kameniva drceného vel.16-32 mm,tl. 8 cm</t>
  </si>
  <si>
    <t>podklad lože pod siln. a chod. obrubníky</t>
  </si>
  <si>
    <t>(175,3+24+56,9+36,5)*0,5</t>
  </si>
  <si>
    <t>29</t>
  </si>
  <si>
    <t>564801112RT2</t>
  </si>
  <si>
    <t>Podklad ze štěrkodrti po zhutnění tloušťky 4 cm</t>
  </si>
  <si>
    <t>štěrkodrť frakce 0-32 mm</t>
  </si>
  <si>
    <t>12,2+6,5</t>
  </si>
  <si>
    <t>30</t>
  </si>
  <si>
    <t>564861111RT2</t>
  </si>
  <si>
    <t>Podklad ze štěrkodrti po zhutnění tloušťky 20 cm</t>
  </si>
  <si>
    <t>vchody + rozš. vozovky</t>
  </si>
  <si>
    <t>8,1+8,3+8,9+20,6+5,5+2,9+1,5+4,0</t>
  </si>
  <si>
    <t>31</t>
  </si>
  <si>
    <t>564871111R00</t>
  </si>
  <si>
    <t>Podklad ze štěrkodrti po zhutnění tloušťky 25 cm</t>
  </si>
  <si>
    <t>185,6+21,2+37,4*2</t>
  </si>
  <si>
    <t>57</t>
  </si>
  <si>
    <t>Kryty pozemních komunikací, letišť a ploch z kameniva nebo živičné</t>
  </si>
  <si>
    <t>32</t>
  </si>
  <si>
    <t>573211112R00</t>
  </si>
  <si>
    <t>Postřik živičný spojovací z modif. asfaltu 0,3 kg/m2</t>
  </si>
  <si>
    <t>RTS I / 2022</t>
  </si>
  <si>
    <t>57_</t>
  </si>
  <si>
    <t>376,3+5,5</t>
  </si>
  <si>
    <t>577142112RT2</t>
  </si>
  <si>
    <t>Beton asfaltový ACO 11+, ACO 16+, nad 3 m, tl.5 cm</t>
  </si>
  <si>
    <t>plochy 201-1000 m2</t>
  </si>
  <si>
    <t>59</t>
  </si>
  <si>
    <t>Kryty pozemních komunikací, letišť a ploch dlážděných (předlažby)</t>
  </si>
  <si>
    <t>34</t>
  </si>
  <si>
    <t>596215021R00</t>
  </si>
  <si>
    <t>Kladení zámkové dlažby tl. 6 cm do drtě tl. 4 cm</t>
  </si>
  <si>
    <t>59_</t>
  </si>
  <si>
    <t>8,1+8,3+8,9</t>
  </si>
  <si>
    <t>35</t>
  </si>
  <si>
    <t>596215040R00</t>
  </si>
  <si>
    <t>Kladení zámkové dlažby tl. 8 cm do drtě tl. 4 cm</t>
  </si>
  <si>
    <t>12,2+21,2+185,5+37,4</t>
  </si>
  <si>
    <t>36</t>
  </si>
  <si>
    <t>596291111R00</t>
  </si>
  <si>
    <t>Řezání zámkové dlažby tl. 60 mm</t>
  </si>
  <si>
    <t>37</t>
  </si>
  <si>
    <t>596291113R00</t>
  </si>
  <si>
    <t>Řezání zámkové dlažby tl. 80 mm</t>
  </si>
  <si>
    <t>38</t>
  </si>
  <si>
    <t>596715021R00</t>
  </si>
  <si>
    <t>Kladení vodicí linie z dlažby tl.6 cm, drť tl.4 cm</t>
  </si>
  <si>
    <t>1,0*3+0,7+1,2</t>
  </si>
  <si>
    <t>39</t>
  </si>
  <si>
    <t>596811111R00</t>
  </si>
  <si>
    <t>Kladení dlaždic kom.pro pěší, lože z kameniva těž.</t>
  </si>
  <si>
    <t>2,0+6,5</t>
  </si>
  <si>
    <t>40</t>
  </si>
  <si>
    <t>596921191R00</t>
  </si>
  <si>
    <t>Příplatek za výplň otvorů vegetačních tvárnic betonových, bez dodávky výplňového materiálu</t>
  </si>
  <si>
    <t>89</t>
  </si>
  <si>
    <t>Ostatní konstrukce a práce na trubním vedení</t>
  </si>
  <si>
    <t>41</t>
  </si>
  <si>
    <t>899231111R00</t>
  </si>
  <si>
    <t>Výšková úprava vstupu do 20 cm, zvýšení mříže</t>
  </si>
  <si>
    <t>kus</t>
  </si>
  <si>
    <t>89_</t>
  </si>
  <si>
    <t>114.1_8_</t>
  </si>
  <si>
    <t>42</t>
  </si>
  <si>
    <t>899331111R00</t>
  </si>
  <si>
    <t>Výšková úprava vstupu do 20 cm, zvýšení poklopu</t>
  </si>
  <si>
    <t>91</t>
  </si>
  <si>
    <t>Doplňující konstrukce a práce na pozemních komunikacích a zpevněných plochách</t>
  </si>
  <si>
    <t>43</t>
  </si>
  <si>
    <t>916561111R00</t>
  </si>
  <si>
    <t>Osazení záhon.obrubníků do lože z C 12/15 s opěrou</t>
  </si>
  <si>
    <t>91_</t>
  </si>
  <si>
    <t>114.1_9_</t>
  </si>
  <si>
    <t>2,0*2+4,0*2*3+5,0+3,5</t>
  </si>
  <si>
    <t>44</t>
  </si>
  <si>
    <t>917461111R00</t>
  </si>
  <si>
    <t>Osaz. stoj. obrub. kam. s opěrou, lože z C 16/20 Nxf1</t>
  </si>
  <si>
    <t>79,0+3,3+59,0+20,2+4,6*3</t>
  </si>
  <si>
    <t>;s kostkami; 48,4+8,5</t>
  </si>
  <si>
    <t>u zelené plochy střídání kamenných krajníků a dvojice kostek pro odvod vody</t>
  </si>
  <si>
    <t>45</t>
  </si>
  <si>
    <t>919735114R00</t>
  </si>
  <si>
    <t>Řezání stávajícího živičného krytu tl. 15 - 20 cm</t>
  </si>
  <si>
    <t>u vchodů</t>
  </si>
  <si>
    <t>3*2,6</t>
  </si>
  <si>
    <t>46</t>
  </si>
  <si>
    <t>938908411R00</t>
  </si>
  <si>
    <t>Očištění povrchu krytu saponátovým roztokem</t>
  </si>
  <si>
    <t>47</t>
  </si>
  <si>
    <t>979024441R00</t>
  </si>
  <si>
    <t>Očištění vybour. obrubníků všech loží a výplní</t>
  </si>
  <si>
    <t>48</t>
  </si>
  <si>
    <t>979054441R00</t>
  </si>
  <si>
    <t>Očištění vybour. dlaždic s výplní kamen. těženým</t>
  </si>
  <si>
    <t>H22</t>
  </si>
  <si>
    <t>Komunikace pozemní a letiště</t>
  </si>
  <si>
    <t>49</t>
  </si>
  <si>
    <t>998223011R00</t>
  </si>
  <si>
    <t>Přesun hmot, pozemní komunikace, kryt dlážděný</t>
  </si>
  <si>
    <t>t</t>
  </si>
  <si>
    <t>H22_</t>
  </si>
  <si>
    <t>631,7-216,4</t>
  </si>
  <si>
    <t>S</t>
  </si>
  <si>
    <t>Přesuny sutí</t>
  </si>
  <si>
    <t>50</t>
  </si>
  <si>
    <t>979081111R00</t>
  </si>
  <si>
    <t>Odvoz suti a vybour. hmot na skládku do 1 km</t>
  </si>
  <si>
    <t>S_</t>
  </si>
  <si>
    <t>218,4-2,0</t>
  </si>
  <si>
    <t>51</t>
  </si>
  <si>
    <t>979081121R00</t>
  </si>
  <si>
    <t>Příplatek k odvozu za každý další 1 km</t>
  </si>
  <si>
    <t>216,4*9</t>
  </si>
  <si>
    <t>odvoz suti do 10 km - k recyklaci</t>
  </si>
  <si>
    <t>52</t>
  </si>
  <si>
    <t>979084216R00</t>
  </si>
  <si>
    <t>Vodorovná doprava vybour. hmot po suchu do 5 km</t>
  </si>
  <si>
    <t>7,8+0,4</t>
  </si>
  <si>
    <t>dovoz kamenných krajníků a kostek ze skladu investora</t>
  </si>
  <si>
    <t>53</t>
  </si>
  <si>
    <t>979084219R00</t>
  </si>
  <si>
    <t>Příplatek k dopravě vybour.hmot za dalších 5 km</t>
  </si>
  <si>
    <t>54</t>
  </si>
  <si>
    <t>979086213R00</t>
  </si>
  <si>
    <t>Nakládání vybouraných hmot na dopravní prostředek</t>
  </si>
  <si>
    <t>kam. krajníky a kostky ve skladu investora</t>
  </si>
  <si>
    <t>55</t>
  </si>
  <si>
    <t>979999999R00</t>
  </si>
  <si>
    <t>Poplatek za recyklaci suti - beton, živice, štěrk</t>
  </si>
  <si>
    <t>M</t>
  </si>
  <si>
    <t>Ostatní materiál</t>
  </si>
  <si>
    <t>00572420</t>
  </si>
  <si>
    <t>Směs travní parková III. dekorativní PROFI</t>
  </si>
  <si>
    <t>kg</t>
  </si>
  <si>
    <t>0</t>
  </si>
  <si>
    <t>Z99999_</t>
  </si>
  <si>
    <t>114.1_Z_</t>
  </si>
  <si>
    <t>156,0*0,03</t>
  </si>
  <si>
    <t>583424402</t>
  </si>
  <si>
    <t>Kamenivo drcené 2/4 - výplň spár</t>
  </si>
  <si>
    <t>3,6*2,3</t>
  </si>
  <si>
    <t>58</t>
  </si>
  <si>
    <t>58380129</t>
  </si>
  <si>
    <t>Kostka dlažební žulová štípaná, drobná 100 až 120 mm, třída I</t>
  </si>
  <si>
    <t>1,5/4</t>
  </si>
  <si>
    <t>;ztratné 2%; 0,0076</t>
  </si>
  <si>
    <t>materiál bude dodán investorem z jeho skladových zásob,
položku ocenit nulovou cenou!!</t>
  </si>
  <si>
    <t>58380211</t>
  </si>
  <si>
    <t>Krajník silniční KS 3, rozměr 130 x 200 x 300 až 800 mm</t>
  </si>
  <si>
    <t>,</t>
  </si>
  <si>
    <t>175,3+56,9-12+60</t>
  </si>
  <si>
    <t>;ztratné 5%; 14,01</t>
  </si>
  <si>
    <t>materiál na doplnění bude dodán investorem z jeho skladových zásob,
položku ocenit nulovou cenou!!</t>
  </si>
  <si>
    <t>60</t>
  </si>
  <si>
    <t>59217331</t>
  </si>
  <si>
    <t>Obrubník zahradní ABO 12-20 v. 200 x 50 x 1000 mm přírodní</t>
  </si>
  <si>
    <t>36,5</t>
  </si>
  <si>
    <t>;ztratné 2%; 0,73</t>
  </si>
  <si>
    <t>61</t>
  </si>
  <si>
    <t>592452655</t>
  </si>
  <si>
    <t>Dlažba betonová standard přírodní 200 x 100 x 80 mm</t>
  </si>
  <si>
    <t>21,2</t>
  </si>
  <si>
    <t>;ztratné 10%; 2,12</t>
  </si>
  <si>
    <t>62</t>
  </si>
  <si>
    <t>59245300</t>
  </si>
  <si>
    <t>Dlažba Íčko přírodní 200 x 165 x 80 mm</t>
  </si>
  <si>
    <t>1,0</t>
  </si>
  <si>
    <t>;ztratné 10%; 0,1</t>
  </si>
  <si>
    <t>63</t>
  </si>
  <si>
    <t>592453041</t>
  </si>
  <si>
    <t>Dlažba Íčko červená pro nevidomé 200 x 165 x 60 mm</t>
  </si>
  <si>
    <t>4,9</t>
  </si>
  <si>
    <t>;ztratné 10%; 0,49</t>
  </si>
  <si>
    <t>dlažba s reliéfním povrchem pro nevidomé a slabozraké k vytvoření signálních a varovných pásů na chodnících, pro přechody a na nástupištích MHD  vhodná pro ryze pochozí plochy</t>
  </si>
  <si>
    <t>64</t>
  </si>
  <si>
    <t>592453320</t>
  </si>
  <si>
    <t>Dlaždice betonová 300 x 300 x 40 mm hladká standard šedá</t>
  </si>
  <si>
    <t>8,5</t>
  </si>
  <si>
    <t>;ztratné 5%; 0,425</t>
  </si>
  <si>
    <t>65</t>
  </si>
  <si>
    <t>59248130</t>
  </si>
  <si>
    <t>Dlažba vegetační  24/24/8 II nat - 17,6 ks/m2</t>
  </si>
  <si>
    <t>222,9*17,6</t>
  </si>
  <si>
    <t>;ztratné 5%; 196,152</t>
  </si>
  <si>
    <t>66</t>
  </si>
  <si>
    <t>59245304</t>
  </si>
  <si>
    <t>Dlažba Íčko betonová přírodní 200 x 165 x 60 mm</t>
  </si>
  <si>
    <t>25,3</t>
  </si>
  <si>
    <t>;ztratné 10%; 2,53</t>
  </si>
  <si>
    <t>VORN</t>
  </si>
  <si>
    <t>Vedlejší a ostatní rozpočtové náklady</t>
  </si>
  <si>
    <t>010VD</t>
  </si>
  <si>
    <t>Vedlejší rozpočtové náklady</t>
  </si>
  <si>
    <t>67</t>
  </si>
  <si>
    <t>100 00-01</t>
  </si>
  <si>
    <t>Dopravně inženýrská opatření</t>
  </si>
  <si>
    <t>soubor</t>
  </si>
  <si>
    <t>010VD_</t>
  </si>
  <si>
    <t>VORN_0_</t>
  </si>
  <si>
    <t>VORN_</t>
  </si>
  <si>
    <t>Dopravně inženýrská opatření po dobu stavby, prováděná v souladu s pokyny Policie ČR - dopravního inspektorátu, dle pokynů příslušného odboru dopravy a správce komunikace - Služby města Jihlavy a dle pokynů dalších příslušných orgánů.
Včetně veškerého přechodného dopravního značení, vč. instalace a zajištění servisu značení po celou dobu trvání stavby.
Zajištění prací pro "Stanovení přechodné úpravy silničního provozu na komunikacích dle §77 zákona č. 361/2000 Sb., O provozu na pozemních komunikacích."
Zpracování plánu DIO.</t>
  </si>
  <si>
    <t>68</t>
  </si>
  <si>
    <t>Náklady na vytýčení budovaných ploch</t>
  </si>
  <si>
    <t>Geodetické vytýčení nově budovaných parkovacích míst a souvisejícíchc konstrukcí, včetně nákladů na opakovanou dopravu geodetické skupiny, práce kancelářské a výstupní materiál.</t>
  </si>
  <si>
    <t>69</t>
  </si>
  <si>
    <t>Náklady na vytýčení stávajících inž. sítí</t>
  </si>
  <si>
    <t>Polohové a hloubkové vytyčení stávajících sítí před zahájením zemních prací pro každou stavbu zvlášť,
( opakované vytyčení v případě poškození, ztráty, znehodnocení či nejasnosti vytyčovacích znaků v terénu
staveniště ) sítě a zařízení, včetně protokolárního předání vytyčení</t>
  </si>
  <si>
    <t>70</t>
  </si>
  <si>
    <t>Náklady na zajištění dopravy</t>
  </si>
  <si>
    <t>Náklady na projednání návrhu dočasného dopravního značení /MMJ, odbor dopravy, Policie ČR, DI/, zřízení, přemisťování a zrušení dočasného dopravního značení pro jednotlivé stavby ve vazbě na harmonogram prací.</t>
  </si>
  <si>
    <t>71</t>
  </si>
  <si>
    <t>Náklady na informační cedule</t>
  </si>
  <si>
    <t xml:space="preserve">Náklady na pořízení informačních, zákazových a příkazových cedulí pro zajištění označení stavby a příkazových cedulí pro vymezení pohybu chodců či vozidel po staveništi (osazení dle potřeby stavby), 
náklady na osazení, přemístění a zrušení cedulí
</t>
  </si>
  <si>
    <t>72</t>
  </si>
  <si>
    <t>Náklady na oplocení, ohrazení výkopů</t>
  </si>
  <si>
    <t>Náklady na zřízení, údržbu, přemístění a zrušení oplocení či ohrazení výkopových rýh a jam, případně jejich jiné vyznačení v terénu po dobu jejich existence s odkazem na předpisy BOZP a součinnost určeného koordinátora BOZP stavby</t>
  </si>
  <si>
    <t>73</t>
  </si>
  <si>
    <t>Náklady na projednání záborů</t>
  </si>
  <si>
    <t>Náklady na projednání a zajištění záborů všech ploch potřebných k realizaci stavby, včetně případných poplatků za pronájem ploch.</t>
  </si>
  <si>
    <t>74</t>
  </si>
  <si>
    <t>Náklady na zajištění skládek</t>
  </si>
  <si>
    <t>Náklady na projednání a zajištění míst mezideponií a deponií vytěžených hmot, tzn. projednání uložení vytěžených hmot na dočasné skládky po dobu stavby, respektive trvalé skládky za účelem trvalého uložení vytěžených hmot s vlastníky pozemků či skládek. Před zahájením stavby bude doložen investorovi smluvní vztah s vlastníkem pozemků na nichž budou zeminy či vytěžené hmoty ukládány.</t>
  </si>
  <si>
    <t>75</t>
  </si>
  <si>
    <t>Náklady na vypracování harmonogramu</t>
  </si>
  <si>
    <t>Náklady na vypracování harmonogramu stavebních prací pro stavbu s jeho průběžnou aktualizací, projednání a odsouhlasení s investorem, provozovatelem, DOS a koordinátorem BOZP.</t>
  </si>
  <si>
    <t>76</t>
  </si>
  <si>
    <t>200 00-01</t>
  </si>
  <si>
    <t>Geometrický plán stavby</t>
  </si>
  <si>
    <t xml:space="preserve">Geometrický plán stavby pro vložení do katastru nemovitostí, zhotovený oprávněnou osobou.
</t>
  </si>
  <si>
    <t>77</t>
  </si>
  <si>
    <t>Dokumentace skutečného provedení stavby</t>
  </si>
  <si>
    <t>Dokumentace skutečného provedení stavebních objektů /opravené situace, popř. předepsaná fotodokumentace atd./, dle specifikace uvedené u jednotlivých stavebních objektů, mimo geodetického zaměření Microstation.</t>
  </si>
  <si>
    <t>78</t>
  </si>
  <si>
    <t>Geodetické zaměření skutečného provedení stavby</t>
  </si>
  <si>
    <t>Geodetické zaměření MICROSTATION skutečného stavu provedených konstrukcí, včetně veřejného osvětlení, včetně nákladů na opakovanou dopravu geodetické skupiny, práce kancelářské a výstupní materiál.</t>
  </si>
  <si>
    <t>VRN-ZS</t>
  </si>
  <si>
    <t>Vedlejší rozpočtové náklady - zařízení staveniště</t>
  </si>
  <si>
    <t>79</t>
  </si>
  <si>
    <t>Náklady na zařízení staveniště</t>
  </si>
  <si>
    <t>VRN-ZS_0_</t>
  </si>
  <si>
    <t>VRN-ZS_</t>
  </si>
  <si>
    <t xml:space="preserve">Náklady na projednání a zajištění míst GZS (zázemí zhotovitele, skládky materiálů k zabudování do stavby, skládky sypkých materiálů). Vše rozsahu souvisejících nákladů a případných poplatků za užívání či nájem ploch. Zařízení staveniště pro stavbu.
</t>
  </si>
  <si>
    <t>Celkem:</t>
  </si>
  <si>
    <t>Náklady na veškeré výkony a materiály jsou obsaženy v příslušných položkách</t>
  </si>
  <si>
    <t>Stavební rozpočet - Jen objekty celkem</t>
  </si>
  <si>
    <t>Zkrácený popis</t>
  </si>
  <si>
    <t>F</t>
  </si>
  <si>
    <t>Krycí list rozpočtu</t>
  </si>
  <si>
    <t>IČO/DIČ:</t>
  </si>
  <si>
    <t>00286010/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</si>
  <si>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</si>
  <si>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</si>
  <si>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</si>
  <si>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</si>
  <si>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</si>
  <si>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</si>
  <si>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</si>
  <si>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</si>
  <si>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</si>
  <si>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</si>
  <si>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</si>
  <si>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</si>
  <si>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</si>
  <si>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</si>
  <si>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</si>
  <si>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</si>
  <si>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</si>
  <si>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</si>
  <si>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</si>
  <si>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</si>
  <si>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</si>
  <si>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</si>
  <si>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</si>
  <si>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</si>
  <si>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</si>
  <si>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</si>
  <si>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</si>
  <si>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</si>
  <si>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</si>
  <si>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</si>
  <si>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</si>
  <si>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</si>
  <si>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</si>
  <si>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</si>
  <si>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</si>
  <si>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</si>
  <si>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</si>
  <si>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</si>
  <si>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</si>
  <si>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</si>
  <si>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</si>
  <si>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 xml:space="preserve">Náklady na veškeré výkony a materiály jsou obsaženy v příslušných položkách 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</si>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</sst>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FF"/>
      <name val="Arial"/>
      <charset val="238"/>
    </font>
    <font>
      <i/>
      <sz val="10"/>
      <color rgb="FF000000"/>
      <name val="Arial"/>
      <charset val="238"/>
    </font>
    <font>
      <i/>
      <sz val="10"/>
      <color rgb="FFDF0000"/>
      <name val="Arial"/>
      <charset val="238"/>
    </font>
    <font>
      <i/>
      <sz val="10"/>
      <color rgb="FF0078D7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87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9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23" xfId="0" applyNumberFormat="1" applyFont="1" applyFill="1" applyBorder="1" applyAlignment="1" applyProtection="1">
      <alignment horizontal="left" vertical="center"/>
    </xf>
    <xf numFmtId="0" fontId="3" fillId="0" borderId="24" xfId="0" applyNumberFormat="1" applyFont="1" applyFill="1" applyBorder="1" applyAlignment="1" applyProtection="1">
      <alignment horizontal="left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3" fillId="0" borderId="28" xfId="0" applyNumberFormat="1" applyFont="1" applyFill="1" applyBorder="1" applyAlignment="1" applyProtection="1">
      <alignment horizontal="left" vertical="center"/>
    </xf>
    <xf numFmtId="0" fontId="2" fillId="0" borderId="29" xfId="0" applyNumberFormat="1" applyFont="1" applyFill="1" applyBorder="1" applyAlignment="1" applyProtection="1">
      <alignment horizontal="center" vertical="center"/>
    </xf>
    <xf numFmtId="0" fontId="2" fillId="0" borderId="30" xfId="0" applyNumberFormat="1" applyFont="1" applyFill="1" applyBorder="1" applyAlignment="1" applyProtection="1">
      <alignment horizontal="center" vertical="center"/>
    </xf>
    <xf numFmtId="0" fontId="2" fillId="0" borderId="31" xfId="0" applyNumberFormat="1" applyFont="1" applyFill="1" applyBorder="1" applyAlignment="1" applyProtection="1">
      <alignment horizontal="center" vertical="center"/>
    </xf>
    <xf numFmtId="0" fontId="2" fillId="0" borderId="32" xfId="0" applyNumberFormat="1" applyFont="1" applyFill="1" applyBorder="1" applyAlignment="1" applyProtection="1">
      <alignment horizontal="center" vertical="center"/>
    </xf>
    <xf numFmtId="0" fontId="2" fillId="0" borderId="33" xfId="0" applyNumberFormat="1" applyFont="1" applyFill="1" applyBorder="1" applyAlignment="1" applyProtection="1">
      <alignment horizontal="center" vertical="center"/>
    </xf>
    <xf numFmtId="0" fontId="2" fillId="0" borderId="34" xfId="0" applyNumberFormat="1" applyFont="1" applyFill="1" applyBorder="1" applyAlignment="1" applyProtection="1">
      <alignment horizontal="center" vertical="center"/>
    </xf>
    <xf numFmtId="0" fontId="2" fillId="0" borderId="35" xfId="0" applyNumberFormat="1" applyFont="1" applyFill="1" applyBorder="1" applyAlignment="1" applyProtection="1">
      <alignment horizontal="center" vertical="center"/>
    </xf>
    <xf numFmtId="0" fontId="3" fillId="2" borderId="36" xfId="0" applyNumberFormat="1" applyFont="1" applyFill="1" applyBorder="1" applyAlignment="1" applyProtection="1">
      <alignment horizontal="left" vertical="center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3" fillId="2" borderId="37" xfId="0" applyNumberFormat="1" applyFont="1" applyFill="1" applyBorder="1" applyAlignment="1" applyProtection="1">
      <alignment horizontal="left" vertical="center"/>
    </xf>
    <xf numFmtId="4" fontId="2" fillId="2" borderId="37" xfId="0" applyNumberFormat="1" applyFont="1" applyFill="1" applyBorder="1" applyAlignment="1" applyProtection="1">
      <alignment horizontal="right" vertical="center"/>
    </xf>
    <xf numFmtId="0" fontId="2" fillId="2" borderId="37" xfId="0" applyNumberFormat="1" applyFont="1" applyFill="1" applyBorder="1" applyAlignment="1" applyProtection="1">
      <alignment horizontal="right" vertical="center"/>
    </xf>
    <xf numFmtId="0" fontId="2" fillId="2" borderId="38" xfId="0" applyNumberFormat="1" applyFont="1" applyFill="1" applyBorder="1" applyAlignment="1" applyProtection="1">
      <alignment horizontal="righ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0" fontId="0" fillId="0" borderId="6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0" fillId="0" borderId="39" xfId="0" applyNumberFormat="1" applyFont="1" applyFill="1" applyBorder="1" applyAlignment="1" applyProtection="1"/>
    <xf numFmtId="0" fontId="0" fillId="0" borderId="40" xfId="0" applyNumberFormat="1" applyFont="1" applyFill="1" applyBorder="1" applyAlignment="1" applyProtection="1"/>
    <xf numFmtId="0" fontId="7" fillId="0" borderId="40" xfId="0" applyNumberFormat="1" applyFont="1" applyFill="1" applyBorder="1" applyAlignment="1" applyProtection="1">
      <alignment horizontal="right" vertical="center"/>
    </xf>
    <xf numFmtId="4" fontId="2" fillId="0" borderId="42" xfId="0" applyNumberFormat="1" applyFont="1" applyFill="1" applyBorder="1" applyAlignment="1" applyProtection="1">
      <alignment horizontal="righ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3" fillId="0" borderId="22" xfId="0" applyNumberFormat="1" applyFont="1" applyFill="1" applyBorder="1" applyAlignment="1" applyProtection="1">
      <alignment horizontal="left" vertical="center"/>
    </xf>
    <xf numFmtId="0" fontId="2" fillId="0" borderId="35" xfId="0" applyNumberFormat="1" applyFont="1" applyFill="1" applyBorder="1" applyAlignment="1" applyProtection="1">
      <alignment horizontal="left" vertical="center"/>
    </xf>
    <xf numFmtId="0" fontId="3" fillId="0" borderId="36" xfId="0" applyNumberFormat="1" applyFont="1" applyFill="1" applyBorder="1" applyAlignment="1" applyProtection="1">
      <alignment horizontal="left" vertical="center"/>
    </xf>
    <xf numFmtId="4" fontId="3" fillId="0" borderId="37" xfId="0" applyNumberFormat="1" applyFont="1" applyFill="1" applyBorder="1" applyAlignment="1" applyProtection="1">
      <alignment horizontal="right" vertical="center"/>
    </xf>
    <xf numFmtId="4" fontId="3" fillId="0" borderId="38" xfId="0" applyNumberFormat="1" applyFont="1" applyFill="1" applyBorder="1" applyAlignment="1" applyProtection="1">
      <alignment horizontal="right" vertical="center"/>
    </xf>
    <xf numFmtId="0" fontId="3" fillId="0" borderId="47" xfId="0" applyNumberFormat="1" applyFont="1" applyFill="1" applyBorder="1" applyAlignment="1" applyProtection="1">
      <alignment horizontal="right" vertical="center"/>
    </xf>
    <xf numFmtId="4" fontId="3" fillId="0" borderId="6" xfId="0" applyNumberFormat="1" applyFont="1" applyFill="1" applyBorder="1" applyAlignment="1" applyProtection="1">
      <alignment horizontal="right" vertical="center"/>
    </xf>
    <xf numFmtId="0" fontId="3" fillId="0" borderId="39" xfId="0" applyNumberFormat="1" applyFont="1" applyFill="1" applyBorder="1" applyAlignment="1" applyProtection="1">
      <alignment horizontal="left" vertical="center"/>
    </xf>
    <xf numFmtId="4" fontId="3" fillId="0" borderId="40" xfId="0" applyNumberFormat="1" applyFont="1" applyFill="1" applyBorder="1" applyAlignment="1" applyProtection="1">
      <alignment horizontal="right" vertical="center"/>
    </xf>
    <xf numFmtId="4" fontId="3" fillId="0" borderId="41" xfId="0" applyNumberFormat="1" applyFont="1" applyFill="1" applyBorder="1" applyAlignment="1" applyProtection="1">
      <alignment horizontal="right" vertical="center"/>
    </xf>
    <xf numFmtId="0" fontId="10" fillId="2" borderId="49" xfId="0" applyNumberFormat="1" applyFont="1" applyFill="1" applyBorder="1" applyAlignment="1" applyProtection="1">
      <alignment horizontal="center" vertical="center"/>
    </xf>
    <xf numFmtId="0" fontId="10" fillId="2" borderId="52" xfId="0" applyNumberFormat="1" applyFont="1" applyFill="1" applyBorder="1" applyAlignment="1" applyProtection="1">
      <alignment horizontal="center" vertical="center"/>
    </xf>
    <xf numFmtId="0" fontId="12" fillId="0" borderId="53" xfId="0" applyNumberFormat="1" applyFont="1" applyFill="1" applyBorder="1" applyAlignment="1" applyProtection="1">
      <alignment horizontal="left" vertical="center"/>
    </xf>
    <xf numFmtId="0" fontId="13" fillId="0" borderId="54" xfId="0" applyNumberFormat="1" applyFont="1" applyFill="1" applyBorder="1" applyAlignment="1" applyProtection="1">
      <alignment horizontal="left" vertical="center"/>
    </xf>
    <xf numFmtId="4" fontId="13" fillId="0" borderId="54" xfId="0" applyNumberFormat="1" applyFont="1" applyFill="1" applyBorder="1" applyAlignment="1" applyProtection="1">
      <alignment horizontal="right" vertical="center"/>
    </xf>
    <xf numFmtId="0" fontId="12" fillId="0" borderId="57" xfId="0" applyNumberFormat="1" applyFont="1" applyFill="1" applyBorder="1" applyAlignment="1" applyProtection="1">
      <alignment horizontal="left" vertical="center"/>
    </xf>
    <xf numFmtId="0" fontId="13" fillId="0" borderId="54" xfId="0" applyNumberFormat="1" applyFont="1" applyFill="1" applyBorder="1" applyAlignment="1" applyProtection="1">
      <alignment horizontal="right" vertical="center"/>
    </xf>
    <xf numFmtId="4" fontId="13" fillId="0" borderId="61" xfId="0" applyNumberFormat="1" applyFont="1" applyFill="1" applyBorder="1" applyAlignment="1" applyProtection="1">
      <alignment horizontal="right" vertical="center"/>
    </xf>
    <xf numFmtId="0" fontId="13" fillId="0" borderId="61" xfId="0" applyNumberFormat="1" applyFont="1" applyFill="1" applyBorder="1" applyAlignment="1" applyProtection="1">
      <alignment horizontal="right" vertical="center"/>
    </xf>
    <xf numFmtId="4" fontId="13" fillId="0" borderId="52" xfId="0" applyNumberFormat="1" applyFont="1" applyFill="1" applyBorder="1" applyAlignment="1" applyProtection="1">
      <alignment horizontal="right" vertical="center"/>
    </xf>
    <xf numFmtId="4" fontId="13" fillId="0" borderId="30" xfId="0" applyNumberFormat="1" applyFont="1" applyFill="1" applyBorder="1" applyAlignment="1" applyProtection="1">
      <alignment horizontal="right" vertical="center"/>
    </xf>
    <xf numFmtId="4" fontId="12" fillId="2" borderId="51" xfId="0" applyNumberFormat="1" applyFont="1" applyFill="1" applyBorder="1" applyAlignment="1" applyProtection="1">
      <alignment horizontal="right" vertical="center"/>
    </xf>
    <xf numFmtId="4" fontId="12" fillId="2" borderId="56" xfId="0" applyNumberFormat="1" applyFont="1" applyFill="1" applyBorder="1" applyAlignment="1" applyProtection="1">
      <alignment horizontal="righ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2" fillId="0" borderId="19" xfId="0" applyNumberFormat="1" applyFont="1" applyFill="1" applyBorder="1" applyAlignment="1" applyProtection="1">
      <alignment horizontal="right" vertical="center"/>
    </xf>
    <xf numFmtId="4" fontId="3" fillId="0" borderId="54" xfId="0" applyNumberFormat="1" applyFont="1" applyFill="1" applyBorder="1" applyAlignment="1" applyProtection="1">
      <alignment horizontal="right" vertical="center"/>
    </xf>
    <xf numFmtId="0" fontId="3" fillId="0" borderId="54" xfId="0" applyNumberFormat="1" applyFont="1" applyFill="1" applyBorder="1" applyAlignment="1" applyProtection="1">
      <alignment horizontal="left" vertical="center"/>
    </xf>
    <xf numFmtId="4" fontId="3" fillId="0" borderId="78" xfId="0" applyNumberFormat="1" applyFont="1" applyFill="1" applyBorder="1" applyAlignment="1" applyProtection="1">
      <alignment horizontal="right" vertical="center"/>
    </xf>
    <xf numFmtId="0" fontId="3" fillId="0" borderId="78" xfId="0" applyNumberFormat="1" applyFont="1" applyFill="1" applyBorder="1" applyAlignment="1" applyProtection="1">
      <alignment horizontal="left" vertical="center"/>
    </xf>
    <xf numFmtId="0" fontId="2" fillId="0" borderId="82" xfId="0" applyNumberFormat="1" applyFont="1" applyFill="1" applyBorder="1" applyAlignment="1" applyProtection="1">
      <alignment horizontal="left" vertical="center"/>
    </xf>
    <xf numFmtId="0" fontId="2" fillId="0" borderId="82" xfId="0" applyNumberFormat="1" applyFont="1" applyFill="1" applyBorder="1" applyAlignment="1" applyProtection="1">
      <alignment horizontal="right" vertical="center"/>
    </xf>
    <xf numFmtId="4" fontId="2" fillId="0" borderId="82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7" fillId="0" borderId="40" xfId="0" applyNumberFormat="1" applyFont="1" applyFill="1" applyBorder="1" applyAlignment="1" applyProtection="1">
      <alignment horizontal="left" vertical="center" wrapText="1"/>
    </xf>
    <xf numFmtId="0" fontId="7" fillId="0" borderId="40" xfId="0" applyNumberFormat="1" applyFont="1" applyFill="1" applyBorder="1" applyAlignment="1" applyProtection="1">
      <alignment horizontal="left" vertical="center"/>
    </xf>
    <xf numFmtId="0" fontId="7" fillId="0" borderId="41" xfId="0" applyNumberFormat="1" applyFont="1" applyFill="1" applyBorder="1" applyAlignment="1" applyProtection="1">
      <alignment horizontal="left" vertical="center"/>
    </xf>
    <xf numFmtId="0" fontId="2" fillId="0" borderId="42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6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left" vertical="center"/>
    </xf>
    <xf numFmtId="0" fontId="6" fillId="0" borderId="6" xfId="0" applyNumberFormat="1" applyFont="1" applyFill="1" applyBorder="1" applyAlignment="1" applyProtection="1">
      <alignment horizontal="left" vertical="center"/>
    </xf>
    <xf numFmtId="0" fontId="2" fillId="0" borderId="25" xfId="0" applyNumberFormat="1" applyFont="1" applyFill="1" applyBorder="1" applyAlignment="1" applyProtection="1">
      <alignment horizontal="left" vertical="center"/>
    </xf>
    <xf numFmtId="0" fontId="2" fillId="0" borderId="26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>
      <alignment horizontal="center" vertical="center"/>
    </xf>
    <xf numFmtId="0" fontId="2" fillId="0" borderId="21" xfId="0" applyNumberFormat="1" applyFont="1" applyFill="1" applyBorder="1" applyAlignment="1" applyProtection="1">
      <alignment horizontal="center" vertical="center"/>
    </xf>
    <xf numFmtId="0" fontId="2" fillId="2" borderId="37" xfId="0" applyNumberFormat="1" applyFont="1" applyFill="1" applyBorder="1" applyAlignment="1" applyProtection="1">
      <alignment horizontal="left" vertical="center" wrapText="1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45" xfId="0" applyNumberFormat="1" applyFont="1" applyFill="1" applyBorder="1" applyAlignment="1" applyProtection="1">
      <alignment horizontal="left" vertical="center"/>
    </xf>
    <xf numFmtId="0" fontId="2" fillId="0" borderId="46" xfId="0" applyNumberFormat="1" applyFont="1" applyFill="1" applyBorder="1" applyAlignment="1" applyProtection="1">
      <alignment horizontal="left" vertical="center"/>
    </xf>
    <xf numFmtId="0" fontId="3" fillId="0" borderId="37" xfId="0" applyNumberFormat="1" applyFont="1" applyFill="1" applyBorder="1" applyAlignment="1" applyProtection="1">
      <alignment horizontal="left" vertical="center"/>
    </xf>
    <xf numFmtId="0" fontId="3" fillId="0" borderId="40" xfId="0" applyNumberFormat="1" applyFont="1" applyFill="1" applyBorder="1" applyAlignment="1" applyProtection="1">
      <alignment horizontal="left" vertical="center"/>
    </xf>
    <xf numFmtId="0" fontId="3" fillId="0" borderId="1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  <xf numFmtId="0" fontId="3" fillId="0" borderId="44" xfId="0" applyNumberFormat="1" applyFont="1" applyFill="1" applyBorder="1" applyAlignment="1" applyProtection="1">
      <alignment horizontal="left" vertical="center"/>
    </xf>
    <xf numFmtId="0" fontId="13" fillId="0" borderId="68" xfId="0" applyNumberFormat="1" applyFont="1" applyFill="1" applyBorder="1" applyAlignment="1" applyProtection="1">
      <alignment horizontal="left" vertical="center"/>
    </xf>
    <xf numFmtId="0" fontId="13" fillId="0" borderId="43" xfId="0" applyNumberFormat="1" applyFont="1" applyFill="1" applyBorder="1" applyAlignment="1" applyProtection="1">
      <alignment horizontal="left" vertical="center"/>
    </xf>
    <xf numFmtId="0" fontId="13" fillId="0" borderId="67" xfId="0" applyNumberFormat="1" applyFont="1" applyFill="1" applyBorder="1" applyAlignment="1" applyProtection="1">
      <alignment horizontal="left" vertical="center"/>
    </xf>
    <xf numFmtId="0" fontId="13" fillId="0" borderId="71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0" borderId="70" xfId="0" applyNumberFormat="1" applyFont="1" applyFill="1" applyBorder="1" applyAlignment="1" applyProtection="1">
      <alignment horizontal="left" vertical="center"/>
    </xf>
    <xf numFmtId="0" fontId="13" fillId="0" borderId="74" xfId="0" applyNumberFormat="1" applyFont="1" applyFill="1" applyBorder="1" applyAlignment="1" applyProtection="1">
      <alignment horizontal="left" vertical="center"/>
    </xf>
    <xf numFmtId="0" fontId="13" fillId="0" borderId="45" xfId="0" applyNumberFormat="1" applyFont="1" applyFill="1" applyBorder="1" applyAlignment="1" applyProtection="1">
      <alignment horizontal="left" vertical="center"/>
    </xf>
    <xf numFmtId="0" fontId="13" fillId="0" borderId="73" xfId="0" applyNumberFormat="1" applyFont="1" applyFill="1" applyBorder="1" applyAlignment="1" applyProtection="1">
      <alignment horizontal="left" vertical="center"/>
    </xf>
    <xf numFmtId="0" fontId="13" fillId="0" borderId="66" xfId="0" applyNumberFormat="1" applyFont="1" applyFill="1" applyBorder="1" applyAlignment="1" applyProtection="1">
      <alignment horizontal="left" vertical="center"/>
    </xf>
    <xf numFmtId="0" fontId="13" fillId="0" borderId="69" xfId="0" applyNumberFormat="1" applyFont="1" applyFill="1" applyBorder="1" applyAlignment="1" applyProtection="1">
      <alignment horizontal="left" vertical="center"/>
    </xf>
    <xf numFmtId="0" fontId="13" fillId="0" borderId="72" xfId="0" applyNumberFormat="1" applyFont="1" applyFill="1" applyBorder="1" applyAlignment="1" applyProtection="1">
      <alignment horizontal="left" vertical="center"/>
    </xf>
    <xf numFmtId="0" fontId="12" fillId="0" borderId="58" xfId="0" applyNumberFormat="1" applyFont="1" applyFill="1" applyBorder="1" applyAlignment="1" applyProtection="1">
      <alignment horizontal="left" vertical="center"/>
    </xf>
    <xf numFmtId="0" fontId="12" fillId="0" borderId="56" xfId="0" applyNumberFormat="1" applyFont="1" applyFill="1" applyBorder="1" applyAlignment="1" applyProtection="1">
      <alignment horizontal="left" vertical="center"/>
    </xf>
    <xf numFmtId="0" fontId="12" fillId="2" borderId="63" xfId="0" applyNumberFormat="1" applyFont="1" applyFill="1" applyBorder="1" applyAlignment="1" applyProtection="1">
      <alignment horizontal="left" vertical="center"/>
    </xf>
    <xf numFmtId="0" fontId="12" fillId="2" borderId="64" xfId="0" applyNumberFormat="1" applyFont="1" applyFill="1" applyBorder="1" applyAlignment="1" applyProtection="1">
      <alignment horizontal="left" vertical="center"/>
    </xf>
    <xf numFmtId="0" fontId="12" fillId="2" borderId="58" xfId="0" applyNumberFormat="1" applyFont="1" applyFill="1" applyBorder="1" applyAlignment="1" applyProtection="1">
      <alignment horizontal="left" vertical="center"/>
    </xf>
    <xf numFmtId="0" fontId="12" fillId="2" borderId="65" xfId="0" applyNumberFormat="1" applyFont="1" applyFill="1" applyBorder="1" applyAlignment="1" applyProtection="1">
      <alignment horizontal="left" vertical="center"/>
    </xf>
    <xf numFmtId="0" fontId="12" fillId="2" borderId="50" xfId="0" applyNumberFormat="1" applyFont="1" applyFill="1" applyBorder="1" applyAlignment="1" applyProtection="1">
      <alignment horizontal="left" vertical="center"/>
    </xf>
    <xf numFmtId="0" fontId="12" fillId="2" borderId="55" xfId="0" applyNumberFormat="1" applyFont="1" applyFill="1" applyBorder="1" applyAlignment="1" applyProtection="1">
      <alignment horizontal="left" vertical="center"/>
    </xf>
    <xf numFmtId="0" fontId="13" fillId="0" borderId="55" xfId="0" applyNumberFormat="1" applyFont="1" applyFill="1" applyBorder="1" applyAlignment="1" applyProtection="1">
      <alignment horizontal="left" vertical="center"/>
    </xf>
    <xf numFmtId="0" fontId="13" fillId="0" borderId="56" xfId="0" applyNumberFormat="1" applyFont="1" applyFill="1" applyBorder="1" applyAlignment="1" applyProtection="1">
      <alignment horizontal="left" vertical="center"/>
    </xf>
    <xf numFmtId="0" fontId="13" fillId="0" borderId="62" xfId="0" applyNumberFormat="1" applyFont="1" applyFill="1" applyBorder="1" applyAlignment="1" applyProtection="1">
      <alignment horizontal="left" vertical="center"/>
    </xf>
    <xf numFmtId="0" fontId="13" fillId="0" borderId="60" xfId="0" applyNumberFormat="1" applyFont="1" applyFill="1" applyBorder="1" applyAlignment="1" applyProtection="1">
      <alignment horizontal="left" vertical="center"/>
    </xf>
    <xf numFmtId="0" fontId="12" fillId="0" borderId="50" xfId="0" applyNumberFormat="1" applyFont="1" applyFill="1" applyBorder="1" applyAlignment="1" applyProtection="1">
      <alignment horizontal="left" vertical="center"/>
    </xf>
    <xf numFmtId="0" fontId="12" fillId="0" borderId="51" xfId="0" applyNumberFormat="1" applyFont="1" applyFill="1" applyBorder="1" applyAlignment="1" applyProtection="1">
      <alignment horizontal="left" vertical="center"/>
    </xf>
    <xf numFmtId="0" fontId="12" fillId="0" borderId="55" xfId="0" applyNumberFormat="1" applyFont="1" applyFill="1" applyBorder="1" applyAlignment="1" applyProtection="1">
      <alignment horizontal="left" vertical="center"/>
    </xf>
    <xf numFmtId="0" fontId="12" fillId="0" borderId="59" xfId="0" applyNumberFormat="1" applyFont="1" applyFill="1" applyBorder="1" applyAlignment="1" applyProtection="1">
      <alignment horizontal="left" vertical="center"/>
    </xf>
    <xf numFmtId="0" fontId="12" fillId="0" borderId="60" xfId="0" applyNumberFormat="1" applyFont="1" applyFill="1" applyBorder="1" applyAlignment="1" applyProtection="1">
      <alignment horizontal="left" vertical="center"/>
    </xf>
    <xf numFmtId="0" fontId="12" fillId="0" borderId="63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41" xfId="0" applyNumberFormat="1" applyFont="1" applyFill="1" applyBorder="1" applyAlignment="1" applyProtection="1">
      <alignment horizontal="left" vertical="center"/>
    </xf>
    <xf numFmtId="0" fontId="9" fillId="0" borderId="48" xfId="0" applyNumberFormat="1" applyFont="1" applyFill="1" applyBorder="1" applyAlignment="1" applyProtection="1">
      <alignment horizontal="center" vertical="center"/>
    </xf>
    <xf numFmtId="0" fontId="11" fillId="0" borderId="50" xfId="0" applyNumberFormat="1" applyFont="1" applyFill="1" applyBorder="1" applyAlignment="1" applyProtection="1">
      <alignment horizontal="left" vertical="center"/>
    </xf>
    <xf numFmtId="0" fontId="11" fillId="0" borderId="51" xfId="0" applyNumberFormat="1" applyFont="1" applyFill="1" applyBorder="1" applyAlignment="1" applyProtection="1">
      <alignment horizontal="left" vertical="center"/>
    </xf>
    <xf numFmtId="0" fontId="3" fillId="0" borderId="39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" fontId="3" fillId="0" borderId="6" xfId="0" applyNumberFormat="1" applyFont="1" applyFill="1" applyBorder="1" applyAlignment="1" applyProtection="1">
      <alignment horizontal="left" vertical="center"/>
    </xf>
    <xf numFmtId="0" fontId="2" fillId="0" borderId="79" xfId="0" applyNumberFormat="1" applyFont="1" applyFill="1" applyBorder="1" applyAlignment="1" applyProtection="1">
      <alignment horizontal="left" vertical="center"/>
    </xf>
    <xf numFmtId="0" fontId="2" fillId="0" borderId="80" xfId="0" applyNumberFormat="1" applyFont="1" applyFill="1" applyBorder="1" applyAlignment="1" applyProtection="1">
      <alignment horizontal="left" vertical="center"/>
    </xf>
    <xf numFmtId="0" fontId="2" fillId="0" borderId="81" xfId="0" applyNumberFormat="1" applyFont="1" applyFill="1" applyBorder="1" applyAlignment="1" applyProtection="1">
      <alignment horizontal="left" vertical="center"/>
    </xf>
    <xf numFmtId="0" fontId="12" fillId="0" borderId="79" xfId="0" applyNumberFormat="1" applyFont="1" applyFill="1" applyBorder="1" applyAlignment="1" applyProtection="1">
      <alignment horizontal="left" vertical="center"/>
    </xf>
    <xf numFmtId="0" fontId="12" fillId="0" borderId="80" xfId="0" applyNumberFormat="1" applyFont="1" applyFill="1" applyBorder="1" applyAlignment="1" applyProtection="1">
      <alignment horizontal="left" vertical="center"/>
    </xf>
    <xf numFmtId="0" fontId="12" fillId="0" borderId="81" xfId="0" applyNumberFormat="1" applyFont="1" applyFill="1" applyBorder="1" applyAlignment="1" applyProtection="1">
      <alignment horizontal="left" vertical="center"/>
    </xf>
    <xf numFmtId="4" fontId="12" fillId="0" borderId="83" xfId="0" applyNumberFormat="1" applyFont="1" applyFill="1" applyBorder="1" applyAlignment="1" applyProtection="1">
      <alignment horizontal="right" vertical="center"/>
    </xf>
    <xf numFmtId="0" fontId="12" fillId="0" borderId="80" xfId="0" applyNumberFormat="1" applyFont="1" applyFill="1" applyBorder="1" applyAlignment="1" applyProtection="1">
      <alignment horizontal="right" vertical="center"/>
    </xf>
    <xf numFmtId="0" fontId="12" fillId="0" borderId="81" xfId="0" applyNumberFormat="1" applyFont="1" applyFill="1" applyBorder="1" applyAlignment="1" applyProtection="1">
      <alignment horizontal="right" vertical="center"/>
    </xf>
    <xf numFmtId="0" fontId="12" fillId="0" borderId="8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3" fillId="0" borderId="75" xfId="0" applyNumberFormat="1" applyFont="1" applyFill="1" applyBorder="1" applyAlignment="1" applyProtection="1">
      <alignment horizontal="left" vertical="center"/>
    </xf>
    <xf numFmtId="0" fontId="3" fillId="0" borderId="76" xfId="0" applyNumberFormat="1" applyFont="1" applyFill="1" applyBorder="1" applyAlignment="1" applyProtection="1">
      <alignment horizontal="left" vertical="center"/>
    </xf>
    <xf numFmtId="0" fontId="3" fillId="0" borderId="77" xfId="0" applyNumberFormat="1" applyFont="1" applyFill="1" applyBorder="1" applyAlignment="1" applyProtection="1">
      <alignment horizontal="left" vertical="center"/>
    </xf>
    <xf numFmtId="0" fontId="3" fillId="0" borderId="58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56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204"/>
  <sheetViews>
    <sheetView tabSelected="1" workbookViewId="0">
      <pane ySplit="11" topLeftCell="A66" activePane="bottomLeft" state="frozen"/>
      <selection pane="bottomLeft" activeCell="Q70" sqref="Q70"/>
    </sheetView>
  </sheetViews>
  <sheetFormatPr defaultColWidth="12.140625" defaultRowHeight="15" customHeight="1" x14ac:dyDescent="0.25"/>
  <cols>
    <col min="1" max="1" width="4" customWidth="1"/>
    <col min="2" max="2" width="7.5703125" customWidth="1"/>
    <col min="3" max="3" width="17.85546875" customWidth="1"/>
    <col min="4" max="4" width="41.42578125" customWidth="1"/>
    <col min="5" max="5" width="34.42578125" customWidth="1"/>
    <col min="6" max="6" width="6.42578125" customWidth="1"/>
    <col min="7" max="7" width="12.85546875" customWidth="1"/>
    <col min="8" max="8" width="12" customWidth="1"/>
    <col min="9" max="9" width="11.140625" customWidth="1"/>
    <col min="10" max="13" width="15.7109375" customWidth="1"/>
    <col min="14" max="15" width="11.7109375" customWidth="1"/>
    <col min="16" max="16" width="13.42578125" customWidth="1"/>
    <col min="25" max="75" width="12.140625" hidden="1"/>
    <col min="76" max="76" width="75.85546875" hidden="1" customWidth="1"/>
    <col min="77" max="78" width="12.140625" hidden="1"/>
  </cols>
  <sheetData>
    <row r="1" spans="1:76" ht="54.75" customHeight="1" x14ac:dyDescent="0.25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112" t="s">
        <v>1</v>
      </c>
      <c r="B2" s="110"/>
      <c r="C2" s="110"/>
      <c r="D2" s="117" t="s">
        <v>2</v>
      </c>
      <c r="E2" s="118"/>
      <c r="F2" s="110" t="s">
        <v>3</v>
      </c>
      <c r="G2" s="110"/>
      <c r="H2" s="110" t="s">
        <v>4</v>
      </c>
      <c r="I2" s="116" t="s">
        <v>5</v>
      </c>
      <c r="J2" s="116" t="s">
        <v>6</v>
      </c>
      <c r="K2" s="110"/>
      <c r="L2" s="110"/>
      <c r="M2" s="110"/>
      <c r="N2" s="110"/>
      <c r="O2" s="110"/>
      <c r="P2" s="120"/>
    </row>
    <row r="3" spans="1:76" x14ac:dyDescent="0.25">
      <c r="A3" s="113"/>
      <c r="B3" s="85"/>
      <c r="C3" s="85"/>
      <c r="D3" s="119"/>
      <c r="E3" s="119"/>
      <c r="F3" s="85"/>
      <c r="G3" s="85"/>
      <c r="H3" s="85"/>
      <c r="I3" s="85"/>
      <c r="J3" s="85"/>
      <c r="K3" s="85"/>
      <c r="L3" s="85"/>
      <c r="M3" s="85"/>
      <c r="N3" s="85"/>
      <c r="O3" s="85"/>
      <c r="P3" s="121"/>
    </row>
    <row r="4" spans="1:76" x14ac:dyDescent="0.25">
      <c r="A4" s="114" t="s">
        <v>7</v>
      </c>
      <c r="B4" s="85"/>
      <c r="C4" s="85"/>
      <c r="D4" s="84" t="s">
        <v>8</v>
      </c>
      <c r="E4" s="85"/>
      <c r="F4" s="85" t="s">
        <v>9</v>
      </c>
      <c r="G4" s="85"/>
      <c r="H4" s="85" t="s">
        <v>4</v>
      </c>
      <c r="I4" s="84" t="s">
        <v>10</v>
      </c>
      <c r="J4" s="85" t="s">
        <v>11</v>
      </c>
      <c r="K4" s="85"/>
      <c r="L4" s="85"/>
      <c r="M4" s="85"/>
      <c r="N4" s="85"/>
      <c r="O4" s="85"/>
      <c r="P4" s="121"/>
    </row>
    <row r="5" spans="1:76" x14ac:dyDescent="0.25">
      <c r="A5" s="113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121"/>
    </row>
    <row r="6" spans="1:76" x14ac:dyDescent="0.25">
      <c r="A6" s="114" t="s">
        <v>12</v>
      </c>
      <c r="B6" s="85"/>
      <c r="C6" s="85"/>
      <c r="D6" s="84" t="s">
        <v>13</v>
      </c>
      <c r="E6" s="85"/>
      <c r="F6" s="85" t="s">
        <v>14</v>
      </c>
      <c r="G6" s="85"/>
      <c r="H6" s="85" t="s">
        <v>4</v>
      </c>
      <c r="I6" s="84" t="s">
        <v>15</v>
      </c>
      <c r="J6" s="84" t="s">
        <v>16</v>
      </c>
      <c r="K6" s="85"/>
      <c r="L6" s="85"/>
      <c r="M6" s="85"/>
      <c r="N6" s="85"/>
      <c r="O6" s="85"/>
      <c r="P6" s="121"/>
    </row>
    <row r="7" spans="1:76" x14ac:dyDescent="0.25">
      <c r="A7" s="113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121"/>
    </row>
    <row r="8" spans="1:76" x14ac:dyDescent="0.25">
      <c r="A8" s="114" t="s">
        <v>17</v>
      </c>
      <c r="B8" s="85"/>
      <c r="C8" s="85"/>
      <c r="D8" s="84" t="s">
        <v>4</v>
      </c>
      <c r="E8" s="85"/>
      <c r="F8" s="85" t="s">
        <v>18</v>
      </c>
      <c r="G8" s="85"/>
      <c r="H8" s="85" t="s">
        <v>19</v>
      </c>
      <c r="I8" s="84" t="s">
        <v>20</v>
      </c>
      <c r="J8" s="84" t="s">
        <v>21</v>
      </c>
      <c r="K8" s="85"/>
      <c r="L8" s="85"/>
      <c r="M8" s="85"/>
      <c r="N8" s="85"/>
      <c r="O8" s="85"/>
      <c r="P8" s="121"/>
    </row>
    <row r="9" spans="1:76" x14ac:dyDescent="0.25">
      <c r="A9" s="115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22"/>
    </row>
    <row r="10" spans="1:76" x14ac:dyDescent="0.25">
      <c r="A10" s="5" t="s">
        <v>22</v>
      </c>
      <c r="B10" s="6" t="s">
        <v>23</v>
      </c>
      <c r="C10" s="6" t="s">
        <v>24</v>
      </c>
      <c r="D10" s="107" t="s">
        <v>25</v>
      </c>
      <c r="E10" s="108"/>
      <c r="F10" s="6" t="s">
        <v>26</v>
      </c>
      <c r="G10" s="7" t="s">
        <v>27</v>
      </c>
      <c r="H10" s="8" t="s">
        <v>28</v>
      </c>
      <c r="I10" s="9" t="s">
        <v>29</v>
      </c>
      <c r="J10" s="100" t="s">
        <v>30</v>
      </c>
      <c r="K10" s="101"/>
      <c r="L10" s="102"/>
      <c r="M10" s="10" t="s">
        <v>30</v>
      </c>
      <c r="N10" s="103" t="s">
        <v>31</v>
      </c>
      <c r="O10" s="104"/>
      <c r="P10" s="11" t="s">
        <v>32</v>
      </c>
      <c r="BK10" s="12" t="s">
        <v>33</v>
      </c>
      <c r="BL10" s="13" t="s">
        <v>34</v>
      </c>
      <c r="BW10" s="13" t="s">
        <v>35</v>
      </c>
    </row>
    <row r="11" spans="1:76" x14ac:dyDescent="0.25">
      <c r="A11" s="14" t="s">
        <v>4</v>
      </c>
      <c r="B11" s="15" t="s">
        <v>4</v>
      </c>
      <c r="C11" s="15" t="s">
        <v>4</v>
      </c>
      <c r="D11" s="98" t="s">
        <v>36</v>
      </c>
      <c r="E11" s="99"/>
      <c r="F11" s="15" t="s">
        <v>4</v>
      </c>
      <c r="G11" s="15" t="s">
        <v>4</v>
      </c>
      <c r="H11" s="16" t="s">
        <v>37</v>
      </c>
      <c r="I11" s="17" t="s">
        <v>4</v>
      </c>
      <c r="J11" s="18" t="s">
        <v>38</v>
      </c>
      <c r="K11" s="19" t="s">
        <v>39</v>
      </c>
      <c r="L11" s="20" t="s">
        <v>40</v>
      </c>
      <c r="M11" s="21" t="s">
        <v>41</v>
      </c>
      <c r="N11" s="22" t="s">
        <v>42</v>
      </c>
      <c r="O11" s="23" t="s">
        <v>40</v>
      </c>
      <c r="P11" s="24" t="s">
        <v>43</v>
      </c>
      <c r="Z11" s="12" t="s">
        <v>44</v>
      </c>
      <c r="AA11" s="12" t="s">
        <v>45</v>
      </c>
      <c r="AB11" s="12" t="s">
        <v>46</v>
      </c>
      <c r="AC11" s="12" t="s">
        <v>47</v>
      </c>
      <c r="AD11" s="12" t="s">
        <v>48</v>
      </c>
      <c r="AE11" s="12" t="s">
        <v>49</v>
      </c>
      <c r="AF11" s="12" t="s">
        <v>50</v>
      </c>
      <c r="AG11" s="12" t="s">
        <v>51</v>
      </c>
      <c r="AH11" s="12" t="s">
        <v>52</v>
      </c>
      <c r="BH11" s="12" t="s">
        <v>53</v>
      </c>
      <c r="BI11" s="12" t="s">
        <v>54</v>
      </c>
      <c r="BJ11" s="12" t="s">
        <v>55</v>
      </c>
    </row>
    <row r="12" spans="1:76" x14ac:dyDescent="0.25">
      <c r="A12" s="25" t="s">
        <v>56</v>
      </c>
      <c r="B12" s="26" t="s">
        <v>57</v>
      </c>
      <c r="C12" s="26" t="s">
        <v>56</v>
      </c>
      <c r="D12" s="105" t="s">
        <v>58</v>
      </c>
      <c r="E12" s="106"/>
      <c r="F12" s="27" t="s">
        <v>4</v>
      </c>
      <c r="G12" s="27" t="s">
        <v>4</v>
      </c>
      <c r="H12" s="27" t="s">
        <v>4</v>
      </c>
      <c r="I12" s="27" t="s">
        <v>4</v>
      </c>
      <c r="J12" s="28">
        <f>J13+J36+J44+J50+J58+J67+J70+J86+J92+J105+J108+J121+J124+J137</f>
        <v>0</v>
      </c>
      <c r="K12" s="28">
        <f>K13+K36+K44+K50+K58+K67+K70+K86+K92+K105+K108+K121+K124+K137</f>
        <v>0</v>
      </c>
      <c r="L12" s="28">
        <f>L13+L36+L44+L50+L58+L67+L70+L86+L92+L105+L108+L121+L124+L137</f>
        <v>0</v>
      </c>
      <c r="M12" s="28">
        <f>M13+M36+M44+M50+M58+M67+M70+M86+M92+M105+M108+M121+M124+M137</f>
        <v>0</v>
      </c>
      <c r="N12" s="29" t="s">
        <v>56</v>
      </c>
      <c r="O12" s="28">
        <f>O13+O36+O44+O50+O58+O67+O70+O86+O92+O105+O108+O121+O124+O137</f>
        <v>631.669624</v>
      </c>
      <c r="P12" s="30" t="s">
        <v>56</v>
      </c>
    </row>
    <row r="13" spans="1:76" x14ac:dyDescent="0.25">
      <c r="A13" s="31" t="s">
        <v>56</v>
      </c>
      <c r="B13" s="32" t="s">
        <v>57</v>
      </c>
      <c r="C13" s="32" t="s">
        <v>59</v>
      </c>
      <c r="D13" s="86" t="s">
        <v>60</v>
      </c>
      <c r="E13" s="87"/>
      <c r="F13" s="33" t="s">
        <v>4</v>
      </c>
      <c r="G13" s="33" t="s">
        <v>4</v>
      </c>
      <c r="H13" s="33" t="s">
        <v>4</v>
      </c>
      <c r="I13" s="33" t="s">
        <v>4</v>
      </c>
      <c r="J13" s="1">
        <f>SUM(J14:J33)</f>
        <v>0</v>
      </c>
      <c r="K13" s="1">
        <f>SUM(K14:K33)</f>
        <v>0</v>
      </c>
      <c r="L13" s="1">
        <f>SUM(L14:L33)</f>
        <v>0</v>
      </c>
      <c r="M13" s="1">
        <f>SUM(M14:M33)</f>
        <v>0</v>
      </c>
      <c r="N13" s="12" t="s">
        <v>56</v>
      </c>
      <c r="O13" s="1">
        <f>SUM(O14:O33)</f>
        <v>218.4008</v>
      </c>
      <c r="P13" s="34" t="s">
        <v>56</v>
      </c>
      <c r="AI13" s="12" t="s">
        <v>57</v>
      </c>
      <c r="AS13" s="1">
        <f>SUM(AJ14:AJ33)</f>
        <v>0</v>
      </c>
      <c r="AT13" s="1">
        <f>SUM(AK14:AK33)</f>
        <v>0</v>
      </c>
      <c r="AU13" s="1">
        <f>SUM(AL14:AL33)</f>
        <v>0</v>
      </c>
    </row>
    <row r="14" spans="1:76" x14ac:dyDescent="0.25">
      <c r="A14" s="2" t="s">
        <v>61</v>
      </c>
      <c r="B14" s="3" t="s">
        <v>57</v>
      </c>
      <c r="C14" s="3" t="s">
        <v>62</v>
      </c>
      <c r="D14" s="84" t="s">
        <v>63</v>
      </c>
      <c r="E14" s="85"/>
      <c r="F14" s="3" t="s">
        <v>64</v>
      </c>
      <c r="G14" s="35">
        <v>16.100000000000001</v>
      </c>
      <c r="H14" s="82"/>
      <c r="I14" s="36" t="s">
        <v>65</v>
      </c>
      <c r="J14" s="35">
        <f>G14*AO14</f>
        <v>0</v>
      </c>
      <c r="K14" s="35">
        <f>G14*AP14</f>
        <v>0</v>
      </c>
      <c r="L14" s="35">
        <f>G14*H14</f>
        <v>0</v>
      </c>
      <c r="M14" s="35">
        <f>L14*(1+BW14/100)</f>
        <v>0</v>
      </c>
      <c r="N14" s="35">
        <v>0.13800000000000001</v>
      </c>
      <c r="O14" s="35">
        <f>G14*N14</f>
        <v>2.2218000000000004</v>
      </c>
      <c r="P14" s="37" t="s">
        <v>66</v>
      </c>
      <c r="Z14" s="35">
        <f>IF(AQ14="5",BJ14,0)</f>
        <v>0</v>
      </c>
      <c r="AB14" s="35">
        <f>IF(AQ14="1",BH14,0)</f>
        <v>0</v>
      </c>
      <c r="AC14" s="35">
        <f>IF(AQ14="1",BI14,0)</f>
        <v>0</v>
      </c>
      <c r="AD14" s="35">
        <f>IF(AQ14="7",BH14,0)</f>
        <v>0</v>
      </c>
      <c r="AE14" s="35">
        <f>IF(AQ14="7",BI14,0)</f>
        <v>0</v>
      </c>
      <c r="AF14" s="35">
        <f>IF(AQ14="2",BH14,0)</f>
        <v>0</v>
      </c>
      <c r="AG14" s="35">
        <f>IF(AQ14="2",BI14,0)</f>
        <v>0</v>
      </c>
      <c r="AH14" s="35">
        <f>IF(AQ14="0",BJ14,0)</f>
        <v>0</v>
      </c>
      <c r="AI14" s="12" t="s">
        <v>57</v>
      </c>
      <c r="AJ14" s="35">
        <f>IF(AN14=0,L14,0)</f>
        <v>0</v>
      </c>
      <c r="AK14" s="35">
        <f>IF(AN14=12,L14,0)</f>
        <v>0</v>
      </c>
      <c r="AL14" s="35">
        <f>IF(AN14=21,L14,0)</f>
        <v>0</v>
      </c>
      <c r="AN14" s="35">
        <v>21</v>
      </c>
      <c r="AO14" s="35">
        <f>H14*0</f>
        <v>0</v>
      </c>
      <c r="AP14" s="35">
        <f>H14*(1-0)</f>
        <v>0</v>
      </c>
      <c r="AQ14" s="36" t="s">
        <v>61</v>
      </c>
      <c r="AV14" s="35">
        <f>AW14+AX14</f>
        <v>0</v>
      </c>
      <c r="AW14" s="35">
        <f>G14*AO14</f>
        <v>0</v>
      </c>
      <c r="AX14" s="35">
        <f>G14*AP14</f>
        <v>0</v>
      </c>
      <c r="AY14" s="36" t="s">
        <v>67</v>
      </c>
      <c r="AZ14" s="36" t="s">
        <v>68</v>
      </c>
      <c r="BA14" s="12" t="s">
        <v>69</v>
      </c>
      <c r="BC14" s="35">
        <f>AW14+AX14</f>
        <v>0</v>
      </c>
      <c r="BD14" s="35">
        <f>H14/(100-BE14)*100</f>
        <v>0</v>
      </c>
      <c r="BE14" s="35">
        <v>0</v>
      </c>
      <c r="BF14" s="35">
        <f>O14</f>
        <v>2.2218000000000004</v>
      </c>
      <c r="BH14" s="35">
        <f>G14*AO14</f>
        <v>0</v>
      </c>
      <c r="BI14" s="35">
        <f>G14*AP14</f>
        <v>0</v>
      </c>
      <c r="BJ14" s="35">
        <f>G14*H14</f>
        <v>0</v>
      </c>
      <c r="BK14" s="35"/>
      <c r="BL14" s="35">
        <v>11</v>
      </c>
      <c r="BW14" s="35" t="str">
        <f>I14</f>
        <v>21</v>
      </c>
      <c r="BX14" s="4" t="s">
        <v>63</v>
      </c>
    </row>
    <row r="15" spans="1:76" x14ac:dyDescent="0.25">
      <c r="A15" s="38"/>
      <c r="D15" s="39" t="s">
        <v>70</v>
      </c>
      <c r="E15" s="40" t="s">
        <v>56</v>
      </c>
      <c r="G15" s="41">
        <v>16.100000000000001</v>
      </c>
      <c r="P15" s="42"/>
    </row>
    <row r="16" spans="1:76" x14ac:dyDescent="0.25">
      <c r="A16" s="2" t="s">
        <v>71</v>
      </c>
      <c r="B16" s="3" t="s">
        <v>57</v>
      </c>
      <c r="C16" s="3" t="s">
        <v>72</v>
      </c>
      <c r="D16" s="84" t="s">
        <v>73</v>
      </c>
      <c r="E16" s="85"/>
      <c r="F16" s="3" t="s">
        <v>64</v>
      </c>
      <c r="G16" s="35">
        <v>12.2</v>
      </c>
      <c r="H16" s="82"/>
      <c r="I16" s="36" t="s">
        <v>65</v>
      </c>
      <c r="J16" s="35">
        <f>G16*AO16</f>
        <v>0</v>
      </c>
      <c r="K16" s="35">
        <f>G16*AP16</f>
        <v>0</v>
      </c>
      <c r="L16" s="35">
        <f>G16*H16</f>
        <v>0</v>
      </c>
      <c r="M16" s="35">
        <f>L16*(1+BW16/100)</f>
        <v>0</v>
      </c>
      <c r="N16" s="35">
        <v>0.22500000000000001</v>
      </c>
      <c r="O16" s="35">
        <f>G16*N16</f>
        <v>2.7450000000000001</v>
      </c>
      <c r="P16" s="37" t="s">
        <v>66</v>
      </c>
      <c r="Z16" s="35">
        <f>IF(AQ16="5",BJ16,0)</f>
        <v>0</v>
      </c>
      <c r="AB16" s="35">
        <f>IF(AQ16="1",BH16,0)</f>
        <v>0</v>
      </c>
      <c r="AC16" s="35">
        <f>IF(AQ16="1",BI16,0)</f>
        <v>0</v>
      </c>
      <c r="AD16" s="35">
        <f>IF(AQ16="7",BH16,0)</f>
        <v>0</v>
      </c>
      <c r="AE16" s="35">
        <f>IF(AQ16="7",BI16,0)</f>
        <v>0</v>
      </c>
      <c r="AF16" s="35">
        <f>IF(AQ16="2",BH16,0)</f>
        <v>0</v>
      </c>
      <c r="AG16" s="35">
        <f>IF(AQ16="2",BI16,0)</f>
        <v>0</v>
      </c>
      <c r="AH16" s="35">
        <f>IF(AQ16="0",BJ16,0)</f>
        <v>0</v>
      </c>
      <c r="AI16" s="12" t="s">
        <v>57</v>
      </c>
      <c r="AJ16" s="35">
        <f>IF(AN16=0,L16,0)</f>
        <v>0</v>
      </c>
      <c r="AK16" s="35">
        <f>IF(AN16=12,L16,0)</f>
        <v>0</v>
      </c>
      <c r="AL16" s="35">
        <f>IF(AN16=21,L16,0)</f>
        <v>0</v>
      </c>
      <c r="AN16" s="35">
        <v>21</v>
      </c>
      <c r="AO16" s="35">
        <f>H16*0</f>
        <v>0</v>
      </c>
      <c r="AP16" s="35">
        <f>H16*(1-0)</f>
        <v>0</v>
      </c>
      <c r="AQ16" s="36" t="s">
        <v>61</v>
      </c>
      <c r="AV16" s="35">
        <f>AW16+AX16</f>
        <v>0</v>
      </c>
      <c r="AW16" s="35">
        <f>G16*AO16</f>
        <v>0</v>
      </c>
      <c r="AX16" s="35">
        <f>G16*AP16</f>
        <v>0</v>
      </c>
      <c r="AY16" s="36" t="s">
        <v>67</v>
      </c>
      <c r="AZ16" s="36" t="s">
        <v>68</v>
      </c>
      <c r="BA16" s="12" t="s">
        <v>69</v>
      </c>
      <c r="BC16" s="35">
        <f>AW16+AX16</f>
        <v>0</v>
      </c>
      <c r="BD16" s="35">
        <f>H16/(100-BE16)*100</f>
        <v>0</v>
      </c>
      <c r="BE16" s="35">
        <v>0</v>
      </c>
      <c r="BF16" s="35">
        <f>O16</f>
        <v>2.7450000000000001</v>
      </c>
      <c r="BH16" s="35">
        <f>G16*AO16</f>
        <v>0</v>
      </c>
      <c r="BI16" s="35">
        <f>G16*AP16</f>
        <v>0</v>
      </c>
      <c r="BJ16" s="35">
        <f>G16*H16</f>
        <v>0</v>
      </c>
      <c r="BK16" s="35"/>
      <c r="BL16" s="35">
        <v>11</v>
      </c>
      <c r="BW16" s="35" t="str">
        <f>I16</f>
        <v>21</v>
      </c>
      <c r="BX16" s="4" t="s">
        <v>73</v>
      </c>
    </row>
    <row r="17" spans="1:76" ht="13.5" customHeight="1" x14ac:dyDescent="0.25">
      <c r="A17" s="38"/>
      <c r="C17" s="43" t="s">
        <v>74</v>
      </c>
      <c r="D17" s="95" t="s">
        <v>75</v>
      </c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7"/>
    </row>
    <row r="18" spans="1:76" x14ac:dyDescent="0.25">
      <c r="A18" s="2" t="s">
        <v>76</v>
      </c>
      <c r="B18" s="3" t="s">
        <v>57</v>
      </c>
      <c r="C18" s="3" t="s">
        <v>77</v>
      </c>
      <c r="D18" s="84" t="s">
        <v>78</v>
      </c>
      <c r="E18" s="85"/>
      <c r="F18" s="3" t="s">
        <v>64</v>
      </c>
      <c r="G18" s="35">
        <v>6.5</v>
      </c>
      <c r="H18" s="82"/>
      <c r="I18" s="36" t="s">
        <v>65</v>
      </c>
      <c r="J18" s="35">
        <f>G18*AO18</f>
        <v>0</v>
      </c>
      <c r="K18" s="35">
        <f>G18*AP18</f>
        <v>0</v>
      </c>
      <c r="L18" s="35">
        <f>G18*H18</f>
        <v>0</v>
      </c>
      <c r="M18" s="35">
        <f>L18*(1+BW18/100)</f>
        <v>0</v>
      </c>
      <c r="N18" s="35">
        <v>0.59399999999999997</v>
      </c>
      <c r="O18" s="35">
        <f>G18*N18</f>
        <v>3.8609999999999998</v>
      </c>
      <c r="P18" s="37" t="s">
        <v>66</v>
      </c>
      <c r="Z18" s="35">
        <f>IF(AQ18="5",BJ18,0)</f>
        <v>0</v>
      </c>
      <c r="AB18" s="35">
        <f>IF(AQ18="1",BH18,0)</f>
        <v>0</v>
      </c>
      <c r="AC18" s="35">
        <f>IF(AQ18="1",BI18,0)</f>
        <v>0</v>
      </c>
      <c r="AD18" s="35">
        <f>IF(AQ18="7",BH18,0)</f>
        <v>0</v>
      </c>
      <c r="AE18" s="35">
        <f>IF(AQ18="7",BI18,0)</f>
        <v>0</v>
      </c>
      <c r="AF18" s="35">
        <f>IF(AQ18="2",BH18,0)</f>
        <v>0</v>
      </c>
      <c r="AG18" s="35">
        <f>IF(AQ18="2",BI18,0)</f>
        <v>0</v>
      </c>
      <c r="AH18" s="35">
        <f>IF(AQ18="0",BJ18,0)</f>
        <v>0</v>
      </c>
      <c r="AI18" s="12" t="s">
        <v>57</v>
      </c>
      <c r="AJ18" s="35">
        <f>IF(AN18=0,L18,0)</f>
        <v>0</v>
      </c>
      <c r="AK18" s="35">
        <f>IF(AN18=12,L18,0)</f>
        <v>0</v>
      </c>
      <c r="AL18" s="35">
        <f>IF(AN18=21,L18,0)</f>
        <v>0</v>
      </c>
      <c r="AN18" s="35">
        <v>21</v>
      </c>
      <c r="AO18" s="35">
        <f>H18*0</f>
        <v>0</v>
      </c>
      <c r="AP18" s="35">
        <f>H18*(1-0)</f>
        <v>0</v>
      </c>
      <c r="AQ18" s="36" t="s">
        <v>61</v>
      </c>
      <c r="AV18" s="35">
        <f>AW18+AX18</f>
        <v>0</v>
      </c>
      <c r="AW18" s="35">
        <f>G18*AO18</f>
        <v>0</v>
      </c>
      <c r="AX18" s="35">
        <f>G18*AP18</f>
        <v>0</v>
      </c>
      <c r="AY18" s="36" t="s">
        <v>67</v>
      </c>
      <c r="AZ18" s="36" t="s">
        <v>68</v>
      </c>
      <c r="BA18" s="12" t="s">
        <v>69</v>
      </c>
      <c r="BC18" s="35">
        <f>AW18+AX18</f>
        <v>0</v>
      </c>
      <c r="BD18" s="35">
        <f>H18/(100-BE18)*100</f>
        <v>0</v>
      </c>
      <c r="BE18" s="35">
        <v>0</v>
      </c>
      <c r="BF18" s="35">
        <f>O18</f>
        <v>3.8609999999999998</v>
      </c>
      <c r="BH18" s="35">
        <f>G18*AO18</f>
        <v>0</v>
      </c>
      <c r="BI18" s="35">
        <f>G18*AP18</f>
        <v>0</v>
      </c>
      <c r="BJ18" s="35">
        <f>G18*H18</f>
        <v>0</v>
      </c>
      <c r="BK18" s="35"/>
      <c r="BL18" s="35">
        <v>11</v>
      </c>
      <c r="BW18" s="35" t="str">
        <f>I18</f>
        <v>21</v>
      </c>
      <c r="BX18" s="4" t="s">
        <v>78</v>
      </c>
    </row>
    <row r="19" spans="1:76" x14ac:dyDescent="0.25">
      <c r="A19" s="2" t="s">
        <v>79</v>
      </c>
      <c r="B19" s="3" t="s">
        <v>57</v>
      </c>
      <c r="C19" s="3" t="s">
        <v>80</v>
      </c>
      <c r="D19" s="84" t="s">
        <v>81</v>
      </c>
      <c r="E19" s="85"/>
      <c r="F19" s="3" t="s">
        <v>64</v>
      </c>
      <c r="G19" s="35">
        <v>31.5</v>
      </c>
      <c r="H19" s="82"/>
      <c r="I19" s="36" t="s">
        <v>65</v>
      </c>
      <c r="J19" s="35">
        <f>G19*AO19</f>
        <v>0</v>
      </c>
      <c r="K19" s="35">
        <f>G19*AP19</f>
        <v>0</v>
      </c>
      <c r="L19" s="35">
        <f>G19*H19</f>
        <v>0</v>
      </c>
      <c r="M19" s="35">
        <f>L19*(1+BW19/100)</f>
        <v>0</v>
      </c>
      <c r="N19" s="35">
        <v>0.33</v>
      </c>
      <c r="O19" s="35">
        <f>G19*N19</f>
        <v>10.395000000000001</v>
      </c>
      <c r="P19" s="37" t="s">
        <v>66</v>
      </c>
      <c r="Z19" s="35">
        <f>IF(AQ19="5",BJ19,0)</f>
        <v>0</v>
      </c>
      <c r="AB19" s="35">
        <f>IF(AQ19="1",BH19,0)</f>
        <v>0</v>
      </c>
      <c r="AC19" s="35">
        <f>IF(AQ19="1",BI19,0)</f>
        <v>0</v>
      </c>
      <c r="AD19" s="35">
        <f>IF(AQ19="7",BH19,0)</f>
        <v>0</v>
      </c>
      <c r="AE19" s="35">
        <f>IF(AQ19="7",BI19,0)</f>
        <v>0</v>
      </c>
      <c r="AF19" s="35">
        <f>IF(AQ19="2",BH19,0)</f>
        <v>0</v>
      </c>
      <c r="AG19" s="35">
        <f>IF(AQ19="2",BI19,0)</f>
        <v>0</v>
      </c>
      <c r="AH19" s="35">
        <f>IF(AQ19="0",BJ19,0)</f>
        <v>0</v>
      </c>
      <c r="AI19" s="12" t="s">
        <v>57</v>
      </c>
      <c r="AJ19" s="35">
        <f>IF(AN19=0,L19,0)</f>
        <v>0</v>
      </c>
      <c r="AK19" s="35">
        <f>IF(AN19=12,L19,0)</f>
        <v>0</v>
      </c>
      <c r="AL19" s="35">
        <f>IF(AN19=21,L19,0)</f>
        <v>0</v>
      </c>
      <c r="AN19" s="35">
        <v>21</v>
      </c>
      <c r="AO19" s="35">
        <f>H19*0</f>
        <v>0</v>
      </c>
      <c r="AP19" s="35">
        <f>H19*(1-0)</f>
        <v>0</v>
      </c>
      <c r="AQ19" s="36" t="s">
        <v>61</v>
      </c>
      <c r="AV19" s="35">
        <f>AW19+AX19</f>
        <v>0</v>
      </c>
      <c r="AW19" s="35">
        <f>G19*AO19</f>
        <v>0</v>
      </c>
      <c r="AX19" s="35">
        <f>G19*AP19</f>
        <v>0</v>
      </c>
      <c r="AY19" s="36" t="s">
        <v>67</v>
      </c>
      <c r="AZ19" s="36" t="s">
        <v>68</v>
      </c>
      <c r="BA19" s="12" t="s">
        <v>69</v>
      </c>
      <c r="BC19" s="35">
        <f>AW19+AX19</f>
        <v>0</v>
      </c>
      <c r="BD19" s="35">
        <f>H19/(100-BE19)*100</f>
        <v>0</v>
      </c>
      <c r="BE19" s="35">
        <v>0</v>
      </c>
      <c r="BF19" s="35">
        <f>O19</f>
        <v>10.395000000000001</v>
      </c>
      <c r="BH19" s="35">
        <f>G19*AO19</f>
        <v>0</v>
      </c>
      <c r="BI19" s="35">
        <f>G19*AP19</f>
        <v>0</v>
      </c>
      <c r="BJ19" s="35">
        <f>G19*H19</f>
        <v>0</v>
      </c>
      <c r="BK19" s="35"/>
      <c r="BL19" s="35">
        <v>11</v>
      </c>
      <c r="BW19" s="35" t="str">
        <f>I19</f>
        <v>21</v>
      </c>
      <c r="BX19" s="4" t="s">
        <v>81</v>
      </c>
    </row>
    <row r="20" spans="1:76" ht="13.5" customHeight="1" x14ac:dyDescent="0.25">
      <c r="A20" s="38"/>
      <c r="C20" s="43" t="s">
        <v>74</v>
      </c>
      <c r="D20" s="95" t="s">
        <v>82</v>
      </c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7"/>
    </row>
    <row r="21" spans="1:76" x14ac:dyDescent="0.25">
      <c r="A21" s="38"/>
      <c r="D21" s="39" t="s">
        <v>83</v>
      </c>
      <c r="E21" s="40" t="s">
        <v>56</v>
      </c>
      <c r="G21" s="41">
        <v>31.5</v>
      </c>
      <c r="P21" s="42"/>
    </row>
    <row r="22" spans="1:76" x14ac:dyDescent="0.25">
      <c r="A22" s="2" t="s">
        <v>84</v>
      </c>
      <c r="B22" s="3" t="s">
        <v>57</v>
      </c>
      <c r="C22" s="3" t="s">
        <v>85</v>
      </c>
      <c r="D22" s="84" t="s">
        <v>86</v>
      </c>
      <c r="E22" s="85"/>
      <c r="F22" s="3" t="s">
        <v>64</v>
      </c>
      <c r="G22" s="35">
        <v>18</v>
      </c>
      <c r="H22" s="82"/>
      <c r="I22" s="36" t="s">
        <v>65</v>
      </c>
      <c r="J22" s="35">
        <f>G22*AO22</f>
        <v>0</v>
      </c>
      <c r="K22" s="35">
        <f>G22*AP22</f>
        <v>0</v>
      </c>
      <c r="L22" s="35">
        <f>G22*H22</f>
        <v>0</v>
      </c>
      <c r="M22" s="35">
        <f>L22*(1+BW22/100)</f>
        <v>0</v>
      </c>
      <c r="N22" s="35">
        <v>0.374</v>
      </c>
      <c r="O22" s="35">
        <f>G22*N22</f>
        <v>6.7320000000000002</v>
      </c>
      <c r="P22" s="37" t="s">
        <v>66</v>
      </c>
      <c r="Z22" s="35">
        <f>IF(AQ22="5",BJ22,0)</f>
        <v>0</v>
      </c>
      <c r="AB22" s="35">
        <f>IF(AQ22="1",BH22,0)</f>
        <v>0</v>
      </c>
      <c r="AC22" s="35">
        <f>IF(AQ22="1",BI22,0)</f>
        <v>0</v>
      </c>
      <c r="AD22" s="35">
        <f>IF(AQ22="7",BH22,0)</f>
        <v>0</v>
      </c>
      <c r="AE22" s="35">
        <f>IF(AQ22="7",BI22,0)</f>
        <v>0</v>
      </c>
      <c r="AF22" s="35">
        <f>IF(AQ22="2",BH22,0)</f>
        <v>0</v>
      </c>
      <c r="AG22" s="35">
        <f>IF(AQ22="2",BI22,0)</f>
        <v>0</v>
      </c>
      <c r="AH22" s="35">
        <f>IF(AQ22="0",BJ22,0)</f>
        <v>0</v>
      </c>
      <c r="AI22" s="12" t="s">
        <v>57</v>
      </c>
      <c r="AJ22" s="35">
        <f>IF(AN22=0,L22,0)</f>
        <v>0</v>
      </c>
      <c r="AK22" s="35">
        <f>IF(AN22=12,L22,0)</f>
        <v>0</v>
      </c>
      <c r="AL22" s="35">
        <f>IF(AN22=21,L22,0)</f>
        <v>0</v>
      </c>
      <c r="AN22" s="35">
        <v>21</v>
      </c>
      <c r="AO22" s="35">
        <f>H22*0</f>
        <v>0</v>
      </c>
      <c r="AP22" s="35">
        <f>H22*(1-0)</f>
        <v>0</v>
      </c>
      <c r="AQ22" s="36" t="s">
        <v>61</v>
      </c>
      <c r="AV22" s="35">
        <f>AW22+AX22</f>
        <v>0</v>
      </c>
      <c r="AW22" s="35">
        <f>G22*AO22</f>
        <v>0</v>
      </c>
      <c r="AX22" s="35">
        <f>G22*AP22</f>
        <v>0</v>
      </c>
      <c r="AY22" s="36" t="s">
        <v>67</v>
      </c>
      <c r="AZ22" s="36" t="s">
        <v>68</v>
      </c>
      <c r="BA22" s="12" t="s">
        <v>69</v>
      </c>
      <c r="BC22" s="35">
        <f>AW22+AX22</f>
        <v>0</v>
      </c>
      <c r="BD22" s="35">
        <f>H22/(100-BE22)*100</f>
        <v>0</v>
      </c>
      <c r="BE22" s="35">
        <v>0</v>
      </c>
      <c r="BF22" s="35">
        <f>O22</f>
        <v>6.7320000000000002</v>
      </c>
      <c r="BH22" s="35">
        <f>G22*AO22</f>
        <v>0</v>
      </c>
      <c r="BI22" s="35">
        <f>G22*AP22</f>
        <v>0</v>
      </c>
      <c r="BJ22" s="35">
        <f>G22*H22</f>
        <v>0</v>
      </c>
      <c r="BK22" s="35"/>
      <c r="BL22" s="35">
        <v>11</v>
      </c>
      <c r="BW22" s="35" t="str">
        <f>I22</f>
        <v>21</v>
      </c>
      <c r="BX22" s="4" t="s">
        <v>86</v>
      </c>
    </row>
    <row r="23" spans="1:76" ht="13.5" customHeight="1" x14ac:dyDescent="0.25">
      <c r="A23" s="38"/>
      <c r="C23" s="43" t="s">
        <v>74</v>
      </c>
      <c r="D23" s="95" t="s">
        <v>87</v>
      </c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7"/>
    </row>
    <row r="24" spans="1:76" x14ac:dyDescent="0.25">
      <c r="A24" s="2" t="s">
        <v>88</v>
      </c>
      <c r="B24" s="3" t="s">
        <v>57</v>
      </c>
      <c r="C24" s="3" t="s">
        <v>89</v>
      </c>
      <c r="D24" s="84" t="s">
        <v>90</v>
      </c>
      <c r="E24" s="85"/>
      <c r="F24" s="3" t="s">
        <v>64</v>
      </c>
      <c r="G24" s="35">
        <v>221</v>
      </c>
      <c r="H24" s="82"/>
      <c r="I24" s="36" t="s">
        <v>65</v>
      </c>
      <c r="J24" s="35">
        <f>G24*AO24</f>
        <v>0</v>
      </c>
      <c r="K24" s="35">
        <f>G24*AP24</f>
        <v>0</v>
      </c>
      <c r="L24" s="35">
        <f>G24*H24</f>
        <v>0</v>
      </c>
      <c r="M24" s="35">
        <f>L24*(1+BW24/100)</f>
        <v>0</v>
      </c>
      <c r="N24" s="35">
        <v>0.55000000000000004</v>
      </c>
      <c r="O24" s="35">
        <f>G24*N24</f>
        <v>121.55000000000001</v>
      </c>
      <c r="P24" s="37" t="s">
        <v>66</v>
      </c>
      <c r="Z24" s="35">
        <f>IF(AQ24="5",BJ24,0)</f>
        <v>0</v>
      </c>
      <c r="AB24" s="35">
        <f>IF(AQ24="1",BH24,0)</f>
        <v>0</v>
      </c>
      <c r="AC24" s="35">
        <f>IF(AQ24="1",BI24,0)</f>
        <v>0</v>
      </c>
      <c r="AD24" s="35">
        <f>IF(AQ24="7",BH24,0)</f>
        <v>0</v>
      </c>
      <c r="AE24" s="35">
        <f>IF(AQ24="7",BI24,0)</f>
        <v>0</v>
      </c>
      <c r="AF24" s="35">
        <f>IF(AQ24="2",BH24,0)</f>
        <v>0</v>
      </c>
      <c r="AG24" s="35">
        <f>IF(AQ24="2",BI24,0)</f>
        <v>0</v>
      </c>
      <c r="AH24" s="35">
        <f>IF(AQ24="0",BJ24,0)</f>
        <v>0</v>
      </c>
      <c r="AI24" s="12" t="s">
        <v>57</v>
      </c>
      <c r="AJ24" s="35">
        <f>IF(AN24=0,L24,0)</f>
        <v>0</v>
      </c>
      <c r="AK24" s="35">
        <f>IF(AN24=12,L24,0)</f>
        <v>0</v>
      </c>
      <c r="AL24" s="35">
        <f>IF(AN24=21,L24,0)</f>
        <v>0</v>
      </c>
      <c r="AN24" s="35">
        <v>21</v>
      </c>
      <c r="AO24" s="35">
        <f>H24*0</f>
        <v>0</v>
      </c>
      <c r="AP24" s="35">
        <f>H24*(1-0)</f>
        <v>0</v>
      </c>
      <c r="AQ24" s="36" t="s">
        <v>61</v>
      </c>
      <c r="AV24" s="35">
        <f>AW24+AX24</f>
        <v>0</v>
      </c>
      <c r="AW24" s="35">
        <f>G24*AO24</f>
        <v>0</v>
      </c>
      <c r="AX24" s="35">
        <f>G24*AP24</f>
        <v>0</v>
      </c>
      <c r="AY24" s="36" t="s">
        <v>67</v>
      </c>
      <c r="AZ24" s="36" t="s">
        <v>68</v>
      </c>
      <c r="BA24" s="12" t="s">
        <v>69</v>
      </c>
      <c r="BC24" s="35">
        <f>AW24+AX24</f>
        <v>0</v>
      </c>
      <c r="BD24" s="35">
        <f>H24/(100-BE24)*100</f>
        <v>0</v>
      </c>
      <c r="BE24" s="35">
        <v>0</v>
      </c>
      <c r="BF24" s="35">
        <f>O24</f>
        <v>121.55000000000001</v>
      </c>
      <c r="BH24" s="35">
        <f>G24*AO24</f>
        <v>0</v>
      </c>
      <c r="BI24" s="35">
        <f>G24*AP24</f>
        <v>0</v>
      </c>
      <c r="BJ24" s="35">
        <f>G24*H24</f>
        <v>0</v>
      </c>
      <c r="BK24" s="35"/>
      <c r="BL24" s="35">
        <v>11</v>
      </c>
      <c r="BW24" s="35" t="str">
        <f>I24</f>
        <v>21</v>
      </c>
      <c r="BX24" s="4" t="s">
        <v>90</v>
      </c>
    </row>
    <row r="25" spans="1:76" ht="13.5" customHeight="1" x14ac:dyDescent="0.25">
      <c r="A25" s="38"/>
      <c r="C25" s="43" t="s">
        <v>74</v>
      </c>
      <c r="D25" s="95" t="s">
        <v>91</v>
      </c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7"/>
    </row>
    <row r="26" spans="1:76" x14ac:dyDescent="0.25">
      <c r="A26" s="2" t="s">
        <v>92</v>
      </c>
      <c r="B26" s="3" t="s">
        <v>57</v>
      </c>
      <c r="C26" s="3" t="s">
        <v>93</v>
      </c>
      <c r="D26" s="84" t="s">
        <v>94</v>
      </c>
      <c r="E26" s="85"/>
      <c r="F26" s="3" t="s">
        <v>64</v>
      </c>
      <c r="G26" s="35">
        <v>31.5</v>
      </c>
      <c r="H26" s="82"/>
      <c r="I26" s="36" t="s">
        <v>65</v>
      </c>
      <c r="J26" s="35">
        <f>G26*AO26</f>
        <v>0</v>
      </c>
      <c r="K26" s="35">
        <f>G26*AP26</f>
        <v>0</v>
      </c>
      <c r="L26" s="35">
        <f>G26*H26</f>
        <v>0</v>
      </c>
      <c r="M26" s="35">
        <f>L26*(1+BW26/100)</f>
        <v>0</v>
      </c>
      <c r="N26" s="35">
        <v>0.33</v>
      </c>
      <c r="O26" s="35">
        <f>G26*N26</f>
        <v>10.395000000000001</v>
      </c>
      <c r="P26" s="37" t="s">
        <v>66</v>
      </c>
      <c r="Z26" s="35">
        <f>IF(AQ26="5",BJ26,0)</f>
        <v>0</v>
      </c>
      <c r="AB26" s="35">
        <f>IF(AQ26="1",BH26,0)</f>
        <v>0</v>
      </c>
      <c r="AC26" s="35">
        <f>IF(AQ26="1",BI26,0)</f>
        <v>0</v>
      </c>
      <c r="AD26" s="35">
        <f>IF(AQ26="7",BH26,0)</f>
        <v>0</v>
      </c>
      <c r="AE26" s="35">
        <f>IF(AQ26="7",BI26,0)</f>
        <v>0</v>
      </c>
      <c r="AF26" s="35">
        <f>IF(AQ26="2",BH26,0)</f>
        <v>0</v>
      </c>
      <c r="AG26" s="35">
        <f>IF(AQ26="2",BI26,0)</f>
        <v>0</v>
      </c>
      <c r="AH26" s="35">
        <f>IF(AQ26="0",BJ26,0)</f>
        <v>0</v>
      </c>
      <c r="AI26" s="12" t="s">
        <v>57</v>
      </c>
      <c r="AJ26" s="35">
        <f>IF(AN26=0,L26,0)</f>
        <v>0</v>
      </c>
      <c r="AK26" s="35">
        <f>IF(AN26=12,L26,0)</f>
        <v>0</v>
      </c>
      <c r="AL26" s="35">
        <f>IF(AN26=21,L26,0)</f>
        <v>0</v>
      </c>
      <c r="AN26" s="35">
        <v>21</v>
      </c>
      <c r="AO26" s="35">
        <f>H26*0</f>
        <v>0</v>
      </c>
      <c r="AP26" s="35">
        <f>H26*(1-0)</f>
        <v>0</v>
      </c>
      <c r="AQ26" s="36" t="s">
        <v>61</v>
      </c>
      <c r="AV26" s="35">
        <f>AW26+AX26</f>
        <v>0</v>
      </c>
      <c r="AW26" s="35">
        <f>G26*AO26</f>
        <v>0</v>
      </c>
      <c r="AX26" s="35">
        <f>G26*AP26</f>
        <v>0</v>
      </c>
      <c r="AY26" s="36" t="s">
        <v>67</v>
      </c>
      <c r="AZ26" s="36" t="s">
        <v>68</v>
      </c>
      <c r="BA26" s="12" t="s">
        <v>69</v>
      </c>
      <c r="BC26" s="35">
        <f>AW26+AX26</f>
        <v>0</v>
      </c>
      <c r="BD26" s="35">
        <f>H26/(100-BE26)*100</f>
        <v>0</v>
      </c>
      <c r="BE26" s="35">
        <v>0</v>
      </c>
      <c r="BF26" s="35">
        <f>O26</f>
        <v>10.395000000000001</v>
      </c>
      <c r="BH26" s="35">
        <f>G26*AO26</f>
        <v>0</v>
      </c>
      <c r="BI26" s="35">
        <f>G26*AP26</f>
        <v>0</v>
      </c>
      <c r="BJ26" s="35">
        <f>G26*H26</f>
        <v>0</v>
      </c>
      <c r="BK26" s="35"/>
      <c r="BL26" s="35">
        <v>11</v>
      </c>
      <c r="BW26" s="35" t="str">
        <f>I26</f>
        <v>21</v>
      </c>
      <c r="BX26" s="4" t="s">
        <v>94</v>
      </c>
    </row>
    <row r="27" spans="1:76" ht="13.5" customHeight="1" x14ac:dyDescent="0.25">
      <c r="A27" s="38"/>
      <c r="C27" s="43" t="s">
        <v>74</v>
      </c>
      <c r="D27" s="95" t="s">
        <v>82</v>
      </c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7"/>
    </row>
    <row r="28" spans="1:76" x14ac:dyDescent="0.25">
      <c r="A28" s="38"/>
      <c r="D28" s="39" t="s">
        <v>83</v>
      </c>
      <c r="E28" s="40" t="s">
        <v>56</v>
      </c>
      <c r="G28" s="41">
        <v>31.5</v>
      </c>
      <c r="P28" s="42"/>
    </row>
    <row r="29" spans="1:76" x14ac:dyDescent="0.25">
      <c r="A29" s="2" t="s">
        <v>95</v>
      </c>
      <c r="B29" s="3" t="s">
        <v>57</v>
      </c>
      <c r="C29" s="3" t="s">
        <v>96</v>
      </c>
      <c r="D29" s="84" t="s">
        <v>97</v>
      </c>
      <c r="E29" s="85"/>
      <c r="F29" s="3" t="s">
        <v>64</v>
      </c>
      <c r="G29" s="35">
        <v>18</v>
      </c>
      <c r="H29" s="82"/>
      <c r="I29" s="36" t="s">
        <v>65</v>
      </c>
      <c r="J29" s="35">
        <f>G29*AO29</f>
        <v>0</v>
      </c>
      <c r="K29" s="35">
        <f>G29*AP29</f>
        <v>0</v>
      </c>
      <c r="L29" s="35">
        <f>G29*H29</f>
        <v>0</v>
      </c>
      <c r="M29" s="35">
        <f>L29*(1+BW29/100)</f>
        <v>0</v>
      </c>
      <c r="N29" s="35">
        <v>0.44</v>
      </c>
      <c r="O29" s="35">
        <f>G29*N29</f>
        <v>7.92</v>
      </c>
      <c r="P29" s="37" t="s">
        <v>66</v>
      </c>
      <c r="Z29" s="35">
        <f>IF(AQ29="5",BJ29,0)</f>
        <v>0</v>
      </c>
      <c r="AB29" s="35">
        <f>IF(AQ29="1",BH29,0)</f>
        <v>0</v>
      </c>
      <c r="AC29" s="35">
        <f>IF(AQ29="1",BI29,0)</f>
        <v>0</v>
      </c>
      <c r="AD29" s="35">
        <f>IF(AQ29="7",BH29,0)</f>
        <v>0</v>
      </c>
      <c r="AE29" s="35">
        <f>IF(AQ29="7",BI29,0)</f>
        <v>0</v>
      </c>
      <c r="AF29" s="35">
        <f>IF(AQ29="2",BH29,0)</f>
        <v>0</v>
      </c>
      <c r="AG29" s="35">
        <f>IF(AQ29="2",BI29,0)</f>
        <v>0</v>
      </c>
      <c r="AH29" s="35">
        <f>IF(AQ29="0",BJ29,0)</f>
        <v>0</v>
      </c>
      <c r="AI29" s="12" t="s">
        <v>57</v>
      </c>
      <c r="AJ29" s="35">
        <f>IF(AN29=0,L29,0)</f>
        <v>0</v>
      </c>
      <c r="AK29" s="35">
        <f>IF(AN29=12,L29,0)</f>
        <v>0</v>
      </c>
      <c r="AL29" s="35">
        <f>IF(AN29=21,L29,0)</f>
        <v>0</v>
      </c>
      <c r="AN29" s="35">
        <v>21</v>
      </c>
      <c r="AO29" s="35">
        <f>H29*0</f>
        <v>0</v>
      </c>
      <c r="AP29" s="35">
        <f>H29*(1-0)</f>
        <v>0</v>
      </c>
      <c r="AQ29" s="36" t="s">
        <v>61</v>
      </c>
      <c r="AV29" s="35">
        <f>AW29+AX29</f>
        <v>0</v>
      </c>
      <c r="AW29" s="35">
        <f>G29*AO29</f>
        <v>0</v>
      </c>
      <c r="AX29" s="35">
        <f>G29*AP29</f>
        <v>0</v>
      </c>
      <c r="AY29" s="36" t="s">
        <v>67</v>
      </c>
      <c r="AZ29" s="36" t="s">
        <v>68</v>
      </c>
      <c r="BA29" s="12" t="s">
        <v>69</v>
      </c>
      <c r="BC29" s="35">
        <f>AW29+AX29</f>
        <v>0</v>
      </c>
      <c r="BD29" s="35">
        <f>H29/(100-BE29)*100</f>
        <v>0</v>
      </c>
      <c r="BE29" s="35">
        <v>0</v>
      </c>
      <c r="BF29" s="35">
        <f>O29</f>
        <v>7.92</v>
      </c>
      <c r="BH29" s="35">
        <f>G29*AO29</f>
        <v>0</v>
      </c>
      <c r="BI29" s="35">
        <f>G29*AP29</f>
        <v>0</v>
      </c>
      <c r="BJ29" s="35">
        <f>G29*H29</f>
        <v>0</v>
      </c>
      <c r="BK29" s="35"/>
      <c r="BL29" s="35">
        <v>11</v>
      </c>
      <c r="BW29" s="35" t="str">
        <f>I29</f>
        <v>21</v>
      </c>
      <c r="BX29" s="4" t="s">
        <v>97</v>
      </c>
    </row>
    <row r="30" spans="1:76" ht="13.5" customHeight="1" x14ac:dyDescent="0.25">
      <c r="A30" s="38"/>
      <c r="C30" s="43" t="s">
        <v>74</v>
      </c>
      <c r="D30" s="95" t="s">
        <v>87</v>
      </c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7"/>
    </row>
    <row r="31" spans="1:76" x14ac:dyDescent="0.25">
      <c r="A31" s="2" t="s">
        <v>98</v>
      </c>
      <c r="B31" s="3" t="s">
        <v>57</v>
      </c>
      <c r="C31" s="3" t="s">
        <v>99</v>
      </c>
      <c r="D31" s="84" t="s">
        <v>100</v>
      </c>
      <c r="E31" s="85"/>
      <c r="F31" s="3" t="s">
        <v>101</v>
      </c>
      <c r="G31" s="35">
        <v>40.799999999999997</v>
      </c>
      <c r="H31" s="82"/>
      <c r="I31" s="36" t="s">
        <v>65</v>
      </c>
      <c r="J31" s="35">
        <f>G31*AO31</f>
        <v>0</v>
      </c>
      <c r="K31" s="35">
        <f>G31*AP31</f>
        <v>0</v>
      </c>
      <c r="L31" s="35">
        <f>G31*H31</f>
        <v>0</v>
      </c>
      <c r="M31" s="35">
        <f>L31*(1+BW31/100)</f>
        <v>0</v>
      </c>
      <c r="N31" s="35">
        <v>0.22</v>
      </c>
      <c r="O31" s="35">
        <f>G31*N31</f>
        <v>8.9759999999999991</v>
      </c>
      <c r="P31" s="37" t="s">
        <v>66</v>
      </c>
      <c r="Z31" s="35">
        <f>IF(AQ31="5",BJ31,0)</f>
        <v>0</v>
      </c>
      <c r="AB31" s="35">
        <f>IF(AQ31="1",BH31,0)</f>
        <v>0</v>
      </c>
      <c r="AC31" s="35">
        <f>IF(AQ31="1",BI31,0)</f>
        <v>0</v>
      </c>
      <c r="AD31" s="35">
        <f>IF(AQ31="7",BH31,0)</f>
        <v>0</v>
      </c>
      <c r="AE31" s="35">
        <f>IF(AQ31="7",BI31,0)</f>
        <v>0</v>
      </c>
      <c r="AF31" s="35">
        <f>IF(AQ31="2",BH31,0)</f>
        <v>0</v>
      </c>
      <c r="AG31" s="35">
        <f>IF(AQ31="2",BI31,0)</f>
        <v>0</v>
      </c>
      <c r="AH31" s="35">
        <f>IF(AQ31="0",BJ31,0)</f>
        <v>0</v>
      </c>
      <c r="AI31" s="12" t="s">
        <v>57</v>
      </c>
      <c r="AJ31" s="35">
        <f>IF(AN31=0,L31,0)</f>
        <v>0</v>
      </c>
      <c r="AK31" s="35">
        <f>IF(AN31=12,L31,0)</f>
        <v>0</v>
      </c>
      <c r="AL31" s="35">
        <f>IF(AN31=21,L31,0)</f>
        <v>0</v>
      </c>
      <c r="AN31" s="35">
        <v>21</v>
      </c>
      <c r="AO31" s="35">
        <f>H31*0</f>
        <v>0</v>
      </c>
      <c r="AP31" s="35">
        <f>H31*(1-0)</f>
        <v>0</v>
      </c>
      <c r="AQ31" s="36" t="s">
        <v>61</v>
      </c>
      <c r="AV31" s="35">
        <f>AW31+AX31</f>
        <v>0</v>
      </c>
      <c r="AW31" s="35">
        <f>G31*AO31</f>
        <v>0</v>
      </c>
      <c r="AX31" s="35">
        <f>G31*AP31</f>
        <v>0</v>
      </c>
      <c r="AY31" s="36" t="s">
        <v>67</v>
      </c>
      <c r="AZ31" s="36" t="s">
        <v>68</v>
      </c>
      <c r="BA31" s="12" t="s">
        <v>69</v>
      </c>
      <c r="BC31" s="35">
        <f>AW31+AX31</f>
        <v>0</v>
      </c>
      <c r="BD31" s="35">
        <f>H31/(100-BE31)*100</f>
        <v>0</v>
      </c>
      <c r="BE31" s="35">
        <v>0</v>
      </c>
      <c r="BF31" s="35">
        <f>O31</f>
        <v>8.9759999999999991</v>
      </c>
      <c r="BH31" s="35">
        <f>G31*AO31</f>
        <v>0</v>
      </c>
      <c r="BI31" s="35">
        <f>G31*AP31</f>
        <v>0</v>
      </c>
      <c r="BJ31" s="35">
        <f>G31*H31</f>
        <v>0</v>
      </c>
      <c r="BK31" s="35"/>
      <c r="BL31" s="35">
        <v>11</v>
      </c>
      <c r="BW31" s="35" t="str">
        <f>I31</f>
        <v>21</v>
      </c>
      <c r="BX31" s="4" t="s">
        <v>100</v>
      </c>
    </row>
    <row r="32" spans="1:76" x14ac:dyDescent="0.25">
      <c r="A32" s="38"/>
      <c r="D32" s="39" t="s">
        <v>102</v>
      </c>
      <c r="E32" s="40" t="s">
        <v>56</v>
      </c>
      <c r="G32" s="41">
        <v>40.799999999999997</v>
      </c>
      <c r="P32" s="42"/>
    </row>
    <row r="33" spans="1:76" x14ac:dyDescent="0.25">
      <c r="A33" s="2" t="s">
        <v>103</v>
      </c>
      <c r="B33" s="3" t="s">
        <v>57</v>
      </c>
      <c r="C33" s="3" t="s">
        <v>104</v>
      </c>
      <c r="D33" s="84" t="s">
        <v>105</v>
      </c>
      <c r="E33" s="85"/>
      <c r="F33" s="3" t="s">
        <v>101</v>
      </c>
      <c r="G33" s="35">
        <v>161.5</v>
      </c>
      <c r="H33" s="82"/>
      <c r="I33" s="36" t="s">
        <v>65</v>
      </c>
      <c r="J33" s="35">
        <f>G33*AO33</f>
        <v>0</v>
      </c>
      <c r="K33" s="35">
        <f>G33*AP33</f>
        <v>0</v>
      </c>
      <c r="L33" s="35">
        <f>G33*H33</f>
        <v>0</v>
      </c>
      <c r="M33" s="35">
        <f>L33*(1+BW33/100)</f>
        <v>0</v>
      </c>
      <c r="N33" s="35">
        <v>0.27</v>
      </c>
      <c r="O33" s="35">
        <f>G33*N33</f>
        <v>43.605000000000004</v>
      </c>
      <c r="P33" s="37" t="s">
        <v>66</v>
      </c>
      <c r="Z33" s="35">
        <f>IF(AQ33="5",BJ33,0)</f>
        <v>0</v>
      </c>
      <c r="AB33" s="35">
        <f>IF(AQ33="1",BH33,0)</f>
        <v>0</v>
      </c>
      <c r="AC33" s="35">
        <f>IF(AQ33="1",BI33,0)</f>
        <v>0</v>
      </c>
      <c r="AD33" s="35">
        <f>IF(AQ33="7",BH33,0)</f>
        <v>0</v>
      </c>
      <c r="AE33" s="35">
        <f>IF(AQ33="7",BI33,0)</f>
        <v>0</v>
      </c>
      <c r="AF33" s="35">
        <f>IF(AQ33="2",BH33,0)</f>
        <v>0</v>
      </c>
      <c r="AG33" s="35">
        <f>IF(AQ33="2",BI33,0)</f>
        <v>0</v>
      </c>
      <c r="AH33" s="35">
        <f>IF(AQ33="0",BJ33,0)</f>
        <v>0</v>
      </c>
      <c r="AI33" s="12" t="s">
        <v>57</v>
      </c>
      <c r="AJ33" s="35">
        <f>IF(AN33=0,L33,0)</f>
        <v>0</v>
      </c>
      <c r="AK33" s="35">
        <f>IF(AN33=12,L33,0)</f>
        <v>0</v>
      </c>
      <c r="AL33" s="35">
        <f>IF(AN33=21,L33,0)</f>
        <v>0</v>
      </c>
      <c r="AN33" s="35">
        <v>21</v>
      </c>
      <c r="AO33" s="35">
        <f>H33*0</f>
        <v>0</v>
      </c>
      <c r="AP33" s="35">
        <f>H33*(1-0)</f>
        <v>0</v>
      </c>
      <c r="AQ33" s="36" t="s">
        <v>61</v>
      </c>
      <c r="AV33" s="35">
        <f>AW33+AX33</f>
        <v>0</v>
      </c>
      <c r="AW33" s="35">
        <f>G33*AO33</f>
        <v>0</v>
      </c>
      <c r="AX33" s="35">
        <f>G33*AP33</f>
        <v>0</v>
      </c>
      <c r="AY33" s="36" t="s">
        <v>67</v>
      </c>
      <c r="AZ33" s="36" t="s">
        <v>68</v>
      </c>
      <c r="BA33" s="12" t="s">
        <v>69</v>
      </c>
      <c r="BC33" s="35">
        <f>AW33+AX33</f>
        <v>0</v>
      </c>
      <c r="BD33" s="35">
        <f>H33/(100-BE33)*100</f>
        <v>0</v>
      </c>
      <c r="BE33" s="35">
        <v>0</v>
      </c>
      <c r="BF33" s="35">
        <f>O33</f>
        <v>43.605000000000004</v>
      </c>
      <c r="BH33" s="35">
        <f>G33*AO33</f>
        <v>0</v>
      </c>
      <c r="BI33" s="35">
        <f>G33*AP33</f>
        <v>0</v>
      </c>
      <c r="BJ33" s="35">
        <f>G33*H33</f>
        <v>0</v>
      </c>
      <c r="BK33" s="35"/>
      <c r="BL33" s="35">
        <v>11</v>
      </c>
      <c r="BW33" s="35" t="str">
        <f>I33</f>
        <v>21</v>
      </c>
      <c r="BX33" s="4" t="s">
        <v>105</v>
      </c>
    </row>
    <row r="34" spans="1:76" ht="13.5" customHeight="1" x14ac:dyDescent="0.25">
      <c r="A34" s="38"/>
      <c r="C34" s="43" t="s">
        <v>74</v>
      </c>
      <c r="D34" s="95" t="s">
        <v>106</v>
      </c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7"/>
    </row>
    <row r="35" spans="1:76" x14ac:dyDescent="0.25">
      <c r="A35" s="38"/>
      <c r="D35" s="39" t="s">
        <v>107</v>
      </c>
      <c r="E35" s="40" t="s">
        <v>56</v>
      </c>
      <c r="G35" s="41">
        <v>161.5</v>
      </c>
      <c r="P35" s="42"/>
    </row>
    <row r="36" spans="1:76" x14ac:dyDescent="0.25">
      <c r="A36" s="31" t="s">
        <v>56</v>
      </c>
      <c r="B36" s="32" t="s">
        <v>57</v>
      </c>
      <c r="C36" s="32" t="s">
        <v>108</v>
      </c>
      <c r="D36" s="86" t="s">
        <v>109</v>
      </c>
      <c r="E36" s="87"/>
      <c r="F36" s="33" t="s">
        <v>4</v>
      </c>
      <c r="G36" s="33" t="s">
        <v>4</v>
      </c>
      <c r="H36" s="33" t="s">
        <v>4</v>
      </c>
      <c r="I36" s="33" t="s">
        <v>4</v>
      </c>
      <c r="J36" s="1">
        <f>SUM(J37:J43)</f>
        <v>0</v>
      </c>
      <c r="K36" s="1">
        <f>SUM(K37:K43)</f>
        <v>0</v>
      </c>
      <c r="L36" s="1">
        <f>SUM(L37:L43)</f>
        <v>0</v>
      </c>
      <c r="M36" s="1">
        <f>SUM(M37:M43)</f>
        <v>0</v>
      </c>
      <c r="N36" s="12" t="s">
        <v>56</v>
      </c>
      <c r="O36" s="1">
        <f>SUM(O37:O43)</f>
        <v>0</v>
      </c>
      <c r="P36" s="34" t="s">
        <v>56</v>
      </c>
      <c r="AI36" s="12" t="s">
        <v>57</v>
      </c>
      <c r="AS36" s="1">
        <f>SUM(AJ37:AJ43)</f>
        <v>0</v>
      </c>
      <c r="AT36" s="1">
        <f>SUM(AK37:AK43)</f>
        <v>0</v>
      </c>
      <c r="AU36" s="1">
        <f>SUM(AL37:AL43)</f>
        <v>0</v>
      </c>
    </row>
    <row r="37" spans="1:76" x14ac:dyDescent="0.25">
      <c r="A37" s="2" t="s">
        <v>59</v>
      </c>
      <c r="B37" s="3" t="s">
        <v>57</v>
      </c>
      <c r="C37" s="3" t="s">
        <v>110</v>
      </c>
      <c r="D37" s="84" t="s">
        <v>111</v>
      </c>
      <c r="E37" s="85"/>
      <c r="F37" s="3" t="s">
        <v>112</v>
      </c>
      <c r="G37" s="35">
        <v>22.5</v>
      </c>
      <c r="H37" s="82"/>
      <c r="I37" s="36" t="s">
        <v>65</v>
      </c>
      <c r="J37" s="35">
        <f>G37*AO37</f>
        <v>0</v>
      </c>
      <c r="K37" s="35">
        <f>G37*AP37</f>
        <v>0</v>
      </c>
      <c r="L37" s="35">
        <f>G37*H37</f>
        <v>0</v>
      </c>
      <c r="M37" s="35">
        <f>L37*(1+BW37/100)</f>
        <v>0</v>
      </c>
      <c r="N37" s="35">
        <v>0</v>
      </c>
      <c r="O37" s="35">
        <f>G37*N37</f>
        <v>0</v>
      </c>
      <c r="P37" s="37" t="s">
        <v>66</v>
      </c>
      <c r="Z37" s="35">
        <f>IF(AQ37="5",BJ37,0)</f>
        <v>0</v>
      </c>
      <c r="AB37" s="35">
        <f>IF(AQ37="1",BH37,0)</f>
        <v>0</v>
      </c>
      <c r="AC37" s="35">
        <f>IF(AQ37="1",BI37,0)</f>
        <v>0</v>
      </c>
      <c r="AD37" s="35">
        <f>IF(AQ37="7",BH37,0)</f>
        <v>0</v>
      </c>
      <c r="AE37" s="35">
        <f>IF(AQ37="7",BI37,0)</f>
        <v>0</v>
      </c>
      <c r="AF37" s="35">
        <f>IF(AQ37="2",BH37,0)</f>
        <v>0</v>
      </c>
      <c r="AG37" s="35">
        <f>IF(AQ37="2",BI37,0)</f>
        <v>0</v>
      </c>
      <c r="AH37" s="35">
        <f>IF(AQ37="0",BJ37,0)</f>
        <v>0</v>
      </c>
      <c r="AI37" s="12" t="s">
        <v>57</v>
      </c>
      <c r="AJ37" s="35">
        <f>IF(AN37=0,L37,0)</f>
        <v>0</v>
      </c>
      <c r="AK37" s="35">
        <f>IF(AN37=12,L37,0)</f>
        <v>0</v>
      </c>
      <c r="AL37" s="35">
        <f>IF(AN37=21,L37,0)</f>
        <v>0</v>
      </c>
      <c r="AN37" s="35">
        <v>21</v>
      </c>
      <c r="AO37" s="35">
        <f>H37*0</f>
        <v>0</v>
      </c>
      <c r="AP37" s="35">
        <f>H37*(1-0)</f>
        <v>0</v>
      </c>
      <c r="AQ37" s="36" t="s">
        <v>61</v>
      </c>
      <c r="AV37" s="35">
        <f>AW37+AX37</f>
        <v>0</v>
      </c>
      <c r="AW37" s="35">
        <f>G37*AO37</f>
        <v>0</v>
      </c>
      <c r="AX37" s="35">
        <f>G37*AP37</f>
        <v>0</v>
      </c>
      <c r="AY37" s="36" t="s">
        <v>113</v>
      </c>
      <c r="AZ37" s="36" t="s">
        <v>68</v>
      </c>
      <c r="BA37" s="12" t="s">
        <v>69</v>
      </c>
      <c r="BC37" s="35">
        <f>AW37+AX37</f>
        <v>0</v>
      </c>
      <c r="BD37" s="35">
        <f>H37/(100-BE37)*100</f>
        <v>0</v>
      </c>
      <c r="BE37" s="35">
        <v>0</v>
      </c>
      <c r="BF37" s="35">
        <f>O37</f>
        <v>0</v>
      </c>
      <c r="BH37" s="35">
        <f>G37*AO37</f>
        <v>0</v>
      </c>
      <c r="BI37" s="35">
        <f>G37*AP37</f>
        <v>0</v>
      </c>
      <c r="BJ37" s="35">
        <f>G37*H37</f>
        <v>0</v>
      </c>
      <c r="BK37" s="35"/>
      <c r="BL37" s="35">
        <v>12</v>
      </c>
      <c r="BW37" s="35" t="str">
        <f>I37</f>
        <v>21</v>
      </c>
      <c r="BX37" s="4" t="s">
        <v>111</v>
      </c>
    </row>
    <row r="38" spans="1:76" x14ac:dyDescent="0.25">
      <c r="A38" s="38"/>
      <c r="D38" s="39" t="s">
        <v>114</v>
      </c>
      <c r="E38" s="40" t="s">
        <v>56</v>
      </c>
      <c r="G38" s="41">
        <v>22.5</v>
      </c>
      <c r="P38" s="42"/>
    </row>
    <row r="39" spans="1:76" x14ac:dyDescent="0.25">
      <c r="A39" s="2" t="s">
        <v>108</v>
      </c>
      <c r="B39" s="3" t="s">
        <v>57</v>
      </c>
      <c r="C39" s="3" t="s">
        <v>115</v>
      </c>
      <c r="D39" s="84" t="s">
        <v>116</v>
      </c>
      <c r="E39" s="85"/>
      <c r="F39" s="3" t="s">
        <v>112</v>
      </c>
      <c r="G39" s="35">
        <v>53.3</v>
      </c>
      <c r="H39" s="82"/>
      <c r="I39" s="36" t="s">
        <v>65</v>
      </c>
      <c r="J39" s="35">
        <f>G39*AO39</f>
        <v>0</v>
      </c>
      <c r="K39" s="35">
        <f>G39*AP39</f>
        <v>0</v>
      </c>
      <c r="L39" s="35">
        <f>G39*H39</f>
        <v>0</v>
      </c>
      <c r="M39" s="35">
        <f>L39*(1+BW39/100)</f>
        <v>0</v>
      </c>
      <c r="N39" s="35">
        <v>0</v>
      </c>
      <c r="O39" s="35">
        <f>G39*N39</f>
        <v>0</v>
      </c>
      <c r="P39" s="37" t="s">
        <v>66</v>
      </c>
      <c r="Z39" s="35">
        <f>IF(AQ39="5",BJ39,0)</f>
        <v>0</v>
      </c>
      <c r="AB39" s="35">
        <f>IF(AQ39="1",BH39,0)</f>
        <v>0</v>
      </c>
      <c r="AC39" s="35">
        <f>IF(AQ39="1",BI39,0)</f>
        <v>0</v>
      </c>
      <c r="AD39" s="35">
        <f>IF(AQ39="7",BH39,0)</f>
        <v>0</v>
      </c>
      <c r="AE39" s="35">
        <f>IF(AQ39="7",BI39,0)</f>
        <v>0</v>
      </c>
      <c r="AF39" s="35">
        <f>IF(AQ39="2",BH39,0)</f>
        <v>0</v>
      </c>
      <c r="AG39" s="35">
        <f>IF(AQ39="2",BI39,0)</f>
        <v>0</v>
      </c>
      <c r="AH39" s="35">
        <f>IF(AQ39="0",BJ39,0)</f>
        <v>0</v>
      </c>
      <c r="AI39" s="12" t="s">
        <v>57</v>
      </c>
      <c r="AJ39" s="35">
        <f>IF(AN39=0,L39,0)</f>
        <v>0</v>
      </c>
      <c r="AK39" s="35">
        <f>IF(AN39=12,L39,0)</f>
        <v>0</v>
      </c>
      <c r="AL39" s="35">
        <f>IF(AN39=21,L39,0)</f>
        <v>0</v>
      </c>
      <c r="AN39" s="35">
        <v>21</v>
      </c>
      <c r="AO39" s="35">
        <f>H39*0</f>
        <v>0</v>
      </c>
      <c r="AP39" s="35">
        <f>H39*(1-0)</f>
        <v>0</v>
      </c>
      <c r="AQ39" s="36" t="s">
        <v>61</v>
      </c>
      <c r="AV39" s="35">
        <f>AW39+AX39</f>
        <v>0</v>
      </c>
      <c r="AW39" s="35">
        <f>G39*AO39</f>
        <v>0</v>
      </c>
      <c r="AX39" s="35">
        <f>G39*AP39</f>
        <v>0</v>
      </c>
      <c r="AY39" s="36" t="s">
        <v>113</v>
      </c>
      <c r="AZ39" s="36" t="s">
        <v>68</v>
      </c>
      <c r="BA39" s="12" t="s">
        <v>69</v>
      </c>
      <c r="BC39" s="35">
        <f>AW39+AX39</f>
        <v>0</v>
      </c>
      <c r="BD39" s="35">
        <f>H39/(100-BE39)*100</f>
        <v>0</v>
      </c>
      <c r="BE39" s="35">
        <v>0</v>
      </c>
      <c r="BF39" s="35">
        <f>O39</f>
        <v>0</v>
      </c>
      <c r="BH39" s="35">
        <f>G39*AO39</f>
        <v>0</v>
      </c>
      <c r="BI39" s="35">
        <f>G39*AP39</f>
        <v>0</v>
      </c>
      <c r="BJ39" s="35">
        <f>G39*H39</f>
        <v>0</v>
      </c>
      <c r="BK39" s="35"/>
      <c r="BL39" s="35">
        <v>12</v>
      </c>
      <c r="BW39" s="35" t="str">
        <f>I39</f>
        <v>21</v>
      </c>
      <c r="BX39" s="4" t="s">
        <v>116</v>
      </c>
    </row>
    <row r="40" spans="1:76" x14ac:dyDescent="0.25">
      <c r="A40" s="38"/>
      <c r="D40" s="39" t="s">
        <v>117</v>
      </c>
      <c r="E40" s="40" t="s">
        <v>56</v>
      </c>
      <c r="G40" s="41">
        <v>38.299999999999997</v>
      </c>
      <c r="P40" s="42"/>
    </row>
    <row r="41" spans="1:76" x14ac:dyDescent="0.25">
      <c r="A41" s="38"/>
      <c r="D41" s="39" t="s">
        <v>118</v>
      </c>
      <c r="E41" s="40" t="s">
        <v>56</v>
      </c>
      <c r="G41" s="41">
        <v>6.25</v>
      </c>
      <c r="P41" s="42"/>
    </row>
    <row r="42" spans="1:76" x14ac:dyDescent="0.25">
      <c r="A42" s="38"/>
      <c r="D42" s="39" t="s">
        <v>119</v>
      </c>
      <c r="E42" s="40" t="s">
        <v>56</v>
      </c>
      <c r="G42" s="41">
        <v>8.75</v>
      </c>
      <c r="P42" s="42"/>
    </row>
    <row r="43" spans="1:76" x14ac:dyDescent="0.25">
      <c r="A43" s="2" t="s">
        <v>120</v>
      </c>
      <c r="B43" s="3" t="s">
        <v>57</v>
      </c>
      <c r="C43" s="3" t="s">
        <v>121</v>
      </c>
      <c r="D43" s="84" t="s">
        <v>122</v>
      </c>
      <c r="E43" s="85"/>
      <c r="F43" s="3" t="s">
        <v>112</v>
      </c>
      <c r="G43" s="35">
        <v>53.3</v>
      </c>
      <c r="H43" s="82"/>
      <c r="I43" s="36" t="s">
        <v>65</v>
      </c>
      <c r="J43" s="35">
        <f>G43*AO43</f>
        <v>0</v>
      </c>
      <c r="K43" s="35">
        <f>G43*AP43</f>
        <v>0</v>
      </c>
      <c r="L43" s="35">
        <f>G43*H43</f>
        <v>0</v>
      </c>
      <c r="M43" s="35">
        <f>L43*(1+BW43/100)</f>
        <v>0</v>
      </c>
      <c r="N43" s="35">
        <v>0</v>
      </c>
      <c r="O43" s="35">
        <f>G43*N43</f>
        <v>0</v>
      </c>
      <c r="P43" s="37" t="s">
        <v>66</v>
      </c>
      <c r="Z43" s="35">
        <f>IF(AQ43="5",BJ43,0)</f>
        <v>0</v>
      </c>
      <c r="AB43" s="35">
        <f>IF(AQ43="1",BH43,0)</f>
        <v>0</v>
      </c>
      <c r="AC43" s="35">
        <f>IF(AQ43="1",BI43,0)</f>
        <v>0</v>
      </c>
      <c r="AD43" s="35">
        <f>IF(AQ43="7",BH43,0)</f>
        <v>0</v>
      </c>
      <c r="AE43" s="35">
        <f>IF(AQ43="7",BI43,0)</f>
        <v>0</v>
      </c>
      <c r="AF43" s="35">
        <f>IF(AQ43="2",BH43,0)</f>
        <v>0</v>
      </c>
      <c r="AG43" s="35">
        <f>IF(AQ43="2",BI43,0)</f>
        <v>0</v>
      </c>
      <c r="AH43" s="35">
        <f>IF(AQ43="0",BJ43,0)</f>
        <v>0</v>
      </c>
      <c r="AI43" s="12" t="s">
        <v>57</v>
      </c>
      <c r="AJ43" s="35">
        <f>IF(AN43=0,L43,0)</f>
        <v>0</v>
      </c>
      <c r="AK43" s="35">
        <f>IF(AN43=12,L43,0)</f>
        <v>0</v>
      </c>
      <c r="AL43" s="35">
        <f>IF(AN43=21,L43,0)</f>
        <v>0</v>
      </c>
      <c r="AN43" s="35">
        <v>21</v>
      </c>
      <c r="AO43" s="35">
        <f>H43*0</f>
        <v>0</v>
      </c>
      <c r="AP43" s="35">
        <f>H43*(1-0)</f>
        <v>0</v>
      </c>
      <c r="AQ43" s="36" t="s">
        <v>61</v>
      </c>
      <c r="AV43" s="35">
        <f>AW43+AX43</f>
        <v>0</v>
      </c>
      <c r="AW43" s="35">
        <f>G43*AO43</f>
        <v>0</v>
      </c>
      <c r="AX43" s="35">
        <f>G43*AP43</f>
        <v>0</v>
      </c>
      <c r="AY43" s="36" t="s">
        <v>113</v>
      </c>
      <c r="AZ43" s="36" t="s">
        <v>68</v>
      </c>
      <c r="BA43" s="12" t="s">
        <v>69</v>
      </c>
      <c r="BC43" s="35">
        <f>AW43+AX43</f>
        <v>0</v>
      </c>
      <c r="BD43" s="35">
        <f>H43/(100-BE43)*100</f>
        <v>0</v>
      </c>
      <c r="BE43" s="35">
        <v>0</v>
      </c>
      <c r="BF43" s="35">
        <f>O43</f>
        <v>0</v>
      </c>
      <c r="BH43" s="35">
        <f>G43*AO43</f>
        <v>0</v>
      </c>
      <c r="BI43" s="35">
        <f>G43*AP43</f>
        <v>0</v>
      </c>
      <c r="BJ43" s="35">
        <f>G43*H43</f>
        <v>0</v>
      </c>
      <c r="BK43" s="35"/>
      <c r="BL43" s="35">
        <v>12</v>
      </c>
      <c r="BW43" s="35" t="str">
        <f>I43</f>
        <v>21</v>
      </c>
      <c r="BX43" s="4" t="s">
        <v>122</v>
      </c>
    </row>
    <row r="44" spans="1:76" x14ac:dyDescent="0.25">
      <c r="A44" s="31" t="s">
        <v>56</v>
      </c>
      <c r="B44" s="32" t="s">
        <v>57</v>
      </c>
      <c r="C44" s="32" t="s">
        <v>123</v>
      </c>
      <c r="D44" s="86" t="s">
        <v>124</v>
      </c>
      <c r="E44" s="87"/>
      <c r="F44" s="33" t="s">
        <v>4</v>
      </c>
      <c r="G44" s="33" t="s">
        <v>4</v>
      </c>
      <c r="H44" s="33" t="s">
        <v>4</v>
      </c>
      <c r="I44" s="33" t="s">
        <v>4</v>
      </c>
      <c r="J44" s="1">
        <f>SUM(J45:J49)</f>
        <v>0</v>
      </c>
      <c r="K44" s="1">
        <f>SUM(K45:K49)</f>
        <v>0</v>
      </c>
      <c r="L44" s="1">
        <f>SUM(L45:L49)</f>
        <v>0</v>
      </c>
      <c r="M44" s="1">
        <f>SUM(M45:M49)</f>
        <v>0</v>
      </c>
      <c r="N44" s="12" t="s">
        <v>56</v>
      </c>
      <c r="O44" s="1">
        <f>SUM(O45:O49)</f>
        <v>0</v>
      </c>
      <c r="P44" s="34" t="s">
        <v>56</v>
      </c>
      <c r="AI44" s="12" t="s">
        <v>57</v>
      </c>
      <c r="AS44" s="1">
        <f>SUM(AJ45:AJ49)</f>
        <v>0</v>
      </c>
      <c r="AT44" s="1">
        <f>SUM(AK45:AK49)</f>
        <v>0</v>
      </c>
      <c r="AU44" s="1">
        <f>SUM(AL45:AL49)</f>
        <v>0</v>
      </c>
    </row>
    <row r="45" spans="1:76" x14ac:dyDescent="0.25">
      <c r="A45" s="2" t="s">
        <v>125</v>
      </c>
      <c r="B45" s="3" t="s">
        <v>57</v>
      </c>
      <c r="C45" s="3" t="s">
        <v>126</v>
      </c>
      <c r="D45" s="84" t="s">
        <v>127</v>
      </c>
      <c r="E45" s="85"/>
      <c r="F45" s="3" t="s">
        <v>112</v>
      </c>
      <c r="G45" s="35">
        <v>16.2</v>
      </c>
      <c r="H45" s="82"/>
      <c r="I45" s="36" t="s">
        <v>65</v>
      </c>
      <c r="J45" s="35">
        <f>G45*AO45</f>
        <v>0</v>
      </c>
      <c r="K45" s="35">
        <f>G45*AP45</f>
        <v>0</v>
      </c>
      <c r="L45" s="35">
        <f>G45*H45</f>
        <v>0</v>
      </c>
      <c r="M45" s="35">
        <f>L45*(1+BW45/100)</f>
        <v>0</v>
      </c>
      <c r="N45" s="35">
        <v>0</v>
      </c>
      <c r="O45" s="35">
        <f>G45*N45</f>
        <v>0</v>
      </c>
      <c r="P45" s="37" t="s">
        <v>66</v>
      </c>
      <c r="Z45" s="35">
        <f>IF(AQ45="5",BJ45,0)</f>
        <v>0</v>
      </c>
      <c r="AB45" s="35">
        <f>IF(AQ45="1",BH45,0)</f>
        <v>0</v>
      </c>
      <c r="AC45" s="35">
        <f>IF(AQ45="1",BI45,0)</f>
        <v>0</v>
      </c>
      <c r="AD45" s="35">
        <f>IF(AQ45="7",BH45,0)</f>
        <v>0</v>
      </c>
      <c r="AE45" s="35">
        <f>IF(AQ45="7",BI45,0)</f>
        <v>0</v>
      </c>
      <c r="AF45" s="35">
        <f>IF(AQ45="2",BH45,0)</f>
        <v>0</v>
      </c>
      <c r="AG45" s="35">
        <f>IF(AQ45="2",BI45,0)</f>
        <v>0</v>
      </c>
      <c r="AH45" s="35">
        <f>IF(AQ45="0",BJ45,0)</f>
        <v>0</v>
      </c>
      <c r="AI45" s="12" t="s">
        <v>57</v>
      </c>
      <c r="AJ45" s="35">
        <f>IF(AN45=0,L45,0)</f>
        <v>0</v>
      </c>
      <c r="AK45" s="35">
        <f>IF(AN45=12,L45,0)</f>
        <v>0</v>
      </c>
      <c r="AL45" s="35">
        <f>IF(AN45=21,L45,0)</f>
        <v>0</v>
      </c>
      <c r="AN45" s="35">
        <v>21</v>
      </c>
      <c r="AO45" s="35">
        <f>H45*0</f>
        <v>0</v>
      </c>
      <c r="AP45" s="35">
        <f>H45*(1-0)</f>
        <v>0</v>
      </c>
      <c r="AQ45" s="36" t="s">
        <v>61</v>
      </c>
      <c r="AV45" s="35">
        <f>AW45+AX45</f>
        <v>0</v>
      </c>
      <c r="AW45" s="35">
        <f>G45*AO45</f>
        <v>0</v>
      </c>
      <c r="AX45" s="35">
        <f>G45*AP45</f>
        <v>0</v>
      </c>
      <c r="AY45" s="36" t="s">
        <v>128</v>
      </c>
      <c r="AZ45" s="36" t="s">
        <v>68</v>
      </c>
      <c r="BA45" s="12" t="s">
        <v>69</v>
      </c>
      <c r="BC45" s="35">
        <f>AW45+AX45</f>
        <v>0</v>
      </c>
      <c r="BD45" s="35">
        <f>H45/(100-BE45)*100</f>
        <v>0</v>
      </c>
      <c r="BE45" s="35">
        <v>0</v>
      </c>
      <c r="BF45" s="35">
        <f>O45</f>
        <v>0</v>
      </c>
      <c r="BH45" s="35">
        <f>G45*AO45</f>
        <v>0</v>
      </c>
      <c r="BI45" s="35">
        <f>G45*AP45</f>
        <v>0</v>
      </c>
      <c r="BJ45" s="35">
        <f>G45*H45</f>
        <v>0</v>
      </c>
      <c r="BK45" s="35"/>
      <c r="BL45" s="35">
        <v>16</v>
      </c>
      <c r="BW45" s="35" t="str">
        <f>I45</f>
        <v>21</v>
      </c>
      <c r="BX45" s="4" t="s">
        <v>127</v>
      </c>
    </row>
    <row r="46" spans="1:76" x14ac:dyDescent="0.25">
      <c r="A46" s="38"/>
      <c r="D46" s="39" t="s">
        <v>129</v>
      </c>
      <c r="E46" s="40" t="s">
        <v>56</v>
      </c>
      <c r="G46" s="41">
        <v>16.2</v>
      </c>
      <c r="P46" s="42"/>
    </row>
    <row r="47" spans="1:76" x14ac:dyDescent="0.25">
      <c r="A47" s="2" t="s">
        <v>130</v>
      </c>
      <c r="B47" s="3" t="s">
        <v>57</v>
      </c>
      <c r="C47" s="3" t="s">
        <v>131</v>
      </c>
      <c r="D47" s="84" t="s">
        <v>132</v>
      </c>
      <c r="E47" s="85"/>
      <c r="F47" s="3" t="s">
        <v>112</v>
      </c>
      <c r="G47" s="35">
        <v>81</v>
      </c>
      <c r="H47" s="82"/>
      <c r="I47" s="36" t="s">
        <v>65</v>
      </c>
      <c r="J47" s="35">
        <f>G47*AO47</f>
        <v>0</v>
      </c>
      <c r="K47" s="35">
        <f>G47*AP47</f>
        <v>0</v>
      </c>
      <c r="L47" s="35">
        <f>G47*H47</f>
        <v>0</v>
      </c>
      <c r="M47" s="35">
        <f>L47*(1+BW47/100)</f>
        <v>0</v>
      </c>
      <c r="N47" s="35">
        <v>0</v>
      </c>
      <c r="O47" s="35">
        <f>G47*N47</f>
        <v>0</v>
      </c>
      <c r="P47" s="37" t="s">
        <v>66</v>
      </c>
      <c r="Z47" s="35">
        <f>IF(AQ47="5",BJ47,0)</f>
        <v>0</v>
      </c>
      <c r="AB47" s="35">
        <f>IF(AQ47="1",BH47,0)</f>
        <v>0</v>
      </c>
      <c r="AC47" s="35">
        <f>IF(AQ47="1",BI47,0)</f>
        <v>0</v>
      </c>
      <c r="AD47" s="35">
        <f>IF(AQ47="7",BH47,0)</f>
        <v>0</v>
      </c>
      <c r="AE47" s="35">
        <f>IF(AQ47="7",BI47,0)</f>
        <v>0</v>
      </c>
      <c r="AF47" s="35">
        <f>IF(AQ47="2",BH47,0)</f>
        <v>0</v>
      </c>
      <c r="AG47" s="35">
        <f>IF(AQ47="2",BI47,0)</f>
        <v>0</v>
      </c>
      <c r="AH47" s="35">
        <f>IF(AQ47="0",BJ47,0)</f>
        <v>0</v>
      </c>
      <c r="AI47" s="12" t="s">
        <v>57</v>
      </c>
      <c r="AJ47" s="35">
        <f>IF(AN47=0,L47,0)</f>
        <v>0</v>
      </c>
      <c r="AK47" s="35">
        <f>IF(AN47=12,L47,0)</f>
        <v>0</v>
      </c>
      <c r="AL47" s="35">
        <f>IF(AN47=21,L47,0)</f>
        <v>0</v>
      </c>
      <c r="AN47" s="35">
        <v>21</v>
      </c>
      <c r="AO47" s="35">
        <f>H47*0</f>
        <v>0</v>
      </c>
      <c r="AP47" s="35">
        <f>H47*(1-0)</f>
        <v>0</v>
      </c>
      <c r="AQ47" s="36" t="s">
        <v>61</v>
      </c>
      <c r="AV47" s="35">
        <f>AW47+AX47</f>
        <v>0</v>
      </c>
      <c r="AW47" s="35">
        <f>G47*AO47</f>
        <v>0</v>
      </c>
      <c r="AX47" s="35">
        <f>G47*AP47</f>
        <v>0</v>
      </c>
      <c r="AY47" s="36" t="s">
        <v>128</v>
      </c>
      <c r="AZ47" s="36" t="s">
        <v>68</v>
      </c>
      <c r="BA47" s="12" t="s">
        <v>69</v>
      </c>
      <c r="BC47" s="35">
        <f>AW47+AX47</f>
        <v>0</v>
      </c>
      <c r="BD47" s="35">
        <f>H47/(100-BE47)*100</f>
        <v>0</v>
      </c>
      <c r="BE47" s="35">
        <v>0</v>
      </c>
      <c r="BF47" s="35">
        <f>O47</f>
        <v>0</v>
      </c>
      <c r="BH47" s="35">
        <f>G47*AO47</f>
        <v>0</v>
      </c>
      <c r="BI47" s="35">
        <f>G47*AP47</f>
        <v>0</v>
      </c>
      <c r="BJ47" s="35">
        <f>G47*H47</f>
        <v>0</v>
      </c>
      <c r="BK47" s="35"/>
      <c r="BL47" s="35">
        <v>16</v>
      </c>
      <c r="BW47" s="35" t="str">
        <f>I47</f>
        <v>21</v>
      </c>
      <c r="BX47" s="4" t="s">
        <v>132</v>
      </c>
    </row>
    <row r="48" spans="1:76" x14ac:dyDescent="0.25">
      <c r="A48" s="38"/>
      <c r="D48" s="39" t="s">
        <v>133</v>
      </c>
      <c r="E48" s="40" t="s">
        <v>56</v>
      </c>
      <c r="G48" s="41">
        <v>81</v>
      </c>
      <c r="P48" s="42"/>
    </row>
    <row r="49" spans="1:76" x14ac:dyDescent="0.25">
      <c r="A49" s="2" t="s">
        <v>123</v>
      </c>
      <c r="B49" s="3" t="s">
        <v>57</v>
      </c>
      <c r="C49" s="3" t="s">
        <v>134</v>
      </c>
      <c r="D49" s="84" t="s">
        <v>135</v>
      </c>
      <c r="E49" s="85"/>
      <c r="F49" s="3" t="s">
        <v>112</v>
      </c>
      <c r="G49" s="35">
        <v>16.2</v>
      </c>
      <c r="H49" s="82"/>
      <c r="I49" s="36" t="s">
        <v>65</v>
      </c>
      <c r="J49" s="35">
        <f>G49*AO49</f>
        <v>0</v>
      </c>
      <c r="K49" s="35">
        <f>G49*AP49</f>
        <v>0</v>
      </c>
      <c r="L49" s="35">
        <f>G49*H49</f>
        <v>0</v>
      </c>
      <c r="M49" s="35">
        <f>L49*(1+BW49/100)</f>
        <v>0</v>
      </c>
      <c r="N49" s="35">
        <v>0</v>
      </c>
      <c r="O49" s="35">
        <f>G49*N49</f>
        <v>0</v>
      </c>
      <c r="P49" s="37" t="s">
        <v>66</v>
      </c>
      <c r="Z49" s="35">
        <f>IF(AQ49="5",BJ49,0)</f>
        <v>0</v>
      </c>
      <c r="AB49" s="35">
        <f>IF(AQ49="1",BH49,0)</f>
        <v>0</v>
      </c>
      <c r="AC49" s="35">
        <f>IF(AQ49="1",BI49,0)</f>
        <v>0</v>
      </c>
      <c r="AD49" s="35">
        <f>IF(AQ49="7",BH49,0)</f>
        <v>0</v>
      </c>
      <c r="AE49" s="35">
        <f>IF(AQ49="7",BI49,0)</f>
        <v>0</v>
      </c>
      <c r="AF49" s="35">
        <f>IF(AQ49="2",BH49,0)</f>
        <v>0</v>
      </c>
      <c r="AG49" s="35">
        <f>IF(AQ49="2",BI49,0)</f>
        <v>0</v>
      </c>
      <c r="AH49" s="35">
        <f>IF(AQ49="0",BJ49,0)</f>
        <v>0</v>
      </c>
      <c r="AI49" s="12" t="s">
        <v>57</v>
      </c>
      <c r="AJ49" s="35">
        <f>IF(AN49=0,L49,0)</f>
        <v>0</v>
      </c>
      <c r="AK49" s="35">
        <f>IF(AN49=12,L49,0)</f>
        <v>0</v>
      </c>
      <c r="AL49" s="35">
        <f>IF(AN49=21,L49,0)</f>
        <v>0</v>
      </c>
      <c r="AN49" s="35">
        <v>21</v>
      </c>
      <c r="AO49" s="35">
        <f>H49*0</f>
        <v>0</v>
      </c>
      <c r="AP49" s="35">
        <f>H49*(1-0)</f>
        <v>0</v>
      </c>
      <c r="AQ49" s="36" t="s">
        <v>61</v>
      </c>
      <c r="AV49" s="35">
        <f>AW49+AX49</f>
        <v>0</v>
      </c>
      <c r="AW49" s="35">
        <f>G49*AO49</f>
        <v>0</v>
      </c>
      <c r="AX49" s="35">
        <f>G49*AP49</f>
        <v>0</v>
      </c>
      <c r="AY49" s="36" t="s">
        <v>128</v>
      </c>
      <c r="AZ49" s="36" t="s">
        <v>68</v>
      </c>
      <c r="BA49" s="12" t="s">
        <v>69</v>
      </c>
      <c r="BC49" s="35">
        <f>AW49+AX49</f>
        <v>0</v>
      </c>
      <c r="BD49" s="35">
        <f>H49/(100-BE49)*100</f>
        <v>0</v>
      </c>
      <c r="BE49" s="35">
        <v>0</v>
      </c>
      <c r="BF49" s="35">
        <f>O49</f>
        <v>0</v>
      </c>
      <c r="BH49" s="35">
        <f>G49*AO49</f>
        <v>0</v>
      </c>
      <c r="BI49" s="35">
        <f>G49*AP49</f>
        <v>0</v>
      </c>
      <c r="BJ49" s="35">
        <f>G49*H49</f>
        <v>0</v>
      </c>
      <c r="BK49" s="35"/>
      <c r="BL49" s="35">
        <v>16</v>
      </c>
      <c r="BW49" s="35" t="str">
        <f>I49</f>
        <v>21</v>
      </c>
      <c r="BX49" s="4" t="s">
        <v>135</v>
      </c>
    </row>
    <row r="50" spans="1:76" x14ac:dyDescent="0.25">
      <c r="A50" s="31" t="s">
        <v>56</v>
      </c>
      <c r="B50" s="32" t="s">
        <v>57</v>
      </c>
      <c r="C50" s="32" t="s">
        <v>136</v>
      </c>
      <c r="D50" s="86" t="s">
        <v>137</v>
      </c>
      <c r="E50" s="87"/>
      <c r="F50" s="33" t="s">
        <v>4</v>
      </c>
      <c r="G50" s="33" t="s">
        <v>4</v>
      </c>
      <c r="H50" s="33" t="s">
        <v>4</v>
      </c>
      <c r="I50" s="33" t="s">
        <v>4</v>
      </c>
      <c r="J50" s="1">
        <f>SUM(J51:J55)</f>
        <v>0</v>
      </c>
      <c r="K50" s="1">
        <f>SUM(K51:K55)</f>
        <v>0</v>
      </c>
      <c r="L50" s="1">
        <f>SUM(L51:L55)</f>
        <v>0</v>
      </c>
      <c r="M50" s="1">
        <f>SUM(M51:M55)</f>
        <v>0</v>
      </c>
      <c r="N50" s="12" t="s">
        <v>56</v>
      </c>
      <c r="O50" s="1">
        <f>SUM(O51:O55)</f>
        <v>0</v>
      </c>
      <c r="P50" s="34" t="s">
        <v>56</v>
      </c>
      <c r="AI50" s="12" t="s">
        <v>57</v>
      </c>
      <c r="AS50" s="1">
        <f>SUM(AJ51:AJ55)</f>
        <v>0</v>
      </c>
      <c r="AT50" s="1">
        <f>SUM(AK51:AK55)</f>
        <v>0</v>
      </c>
      <c r="AU50" s="1">
        <f>SUM(AL51:AL55)</f>
        <v>0</v>
      </c>
    </row>
    <row r="51" spans="1:76" x14ac:dyDescent="0.25">
      <c r="A51" s="2" t="s">
        <v>136</v>
      </c>
      <c r="B51" s="3" t="s">
        <v>57</v>
      </c>
      <c r="C51" s="3" t="s">
        <v>138</v>
      </c>
      <c r="D51" s="84" t="s">
        <v>139</v>
      </c>
      <c r="E51" s="85"/>
      <c r="F51" s="3" t="s">
        <v>112</v>
      </c>
      <c r="G51" s="35">
        <v>27.53</v>
      </c>
      <c r="H51" s="82"/>
      <c r="I51" s="36" t="s">
        <v>65</v>
      </c>
      <c r="J51" s="35">
        <f>G51*AO51</f>
        <v>0</v>
      </c>
      <c r="K51" s="35">
        <f>G51*AP51</f>
        <v>0</v>
      </c>
      <c r="L51" s="35">
        <f>G51*H51</f>
        <v>0</v>
      </c>
      <c r="M51" s="35">
        <f>L51*(1+BW51/100)</f>
        <v>0</v>
      </c>
      <c r="N51" s="35">
        <v>0</v>
      </c>
      <c r="O51" s="35">
        <f>G51*N51</f>
        <v>0</v>
      </c>
      <c r="P51" s="37" t="s">
        <v>66</v>
      </c>
      <c r="Z51" s="35">
        <f>IF(AQ51="5",BJ51,0)</f>
        <v>0</v>
      </c>
      <c r="AB51" s="35">
        <f>IF(AQ51="1",BH51,0)</f>
        <v>0</v>
      </c>
      <c r="AC51" s="35">
        <f>IF(AQ51="1",BI51,0)</f>
        <v>0</v>
      </c>
      <c r="AD51" s="35">
        <f>IF(AQ51="7",BH51,0)</f>
        <v>0</v>
      </c>
      <c r="AE51" s="35">
        <f>IF(AQ51="7",BI51,0)</f>
        <v>0</v>
      </c>
      <c r="AF51" s="35">
        <f>IF(AQ51="2",BH51,0)</f>
        <v>0</v>
      </c>
      <c r="AG51" s="35">
        <f>IF(AQ51="2",BI51,0)</f>
        <v>0</v>
      </c>
      <c r="AH51" s="35">
        <f>IF(AQ51="0",BJ51,0)</f>
        <v>0</v>
      </c>
      <c r="AI51" s="12" t="s">
        <v>57</v>
      </c>
      <c r="AJ51" s="35">
        <f>IF(AN51=0,L51,0)</f>
        <v>0</v>
      </c>
      <c r="AK51" s="35">
        <f>IF(AN51=12,L51,0)</f>
        <v>0</v>
      </c>
      <c r="AL51" s="35">
        <f>IF(AN51=21,L51,0)</f>
        <v>0</v>
      </c>
      <c r="AN51" s="35">
        <v>21</v>
      </c>
      <c r="AO51" s="35">
        <f>H51*0</f>
        <v>0</v>
      </c>
      <c r="AP51" s="35">
        <f>H51*(1-0)</f>
        <v>0</v>
      </c>
      <c r="AQ51" s="36" t="s">
        <v>61</v>
      </c>
      <c r="AV51" s="35">
        <f>AW51+AX51</f>
        <v>0</v>
      </c>
      <c r="AW51" s="35">
        <f>G51*AO51</f>
        <v>0</v>
      </c>
      <c r="AX51" s="35">
        <f>G51*AP51</f>
        <v>0</v>
      </c>
      <c r="AY51" s="36" t="s">
        <v>140</v>
      </c>
      <c r="AZ51" s="36" t="s">
        <v>68</v>
      </c>
      <c r="BA51" s="12" t="s">
        <v>69</v>
      </c>
      <c r="BC51" s="35">
        <f>AW51+AX51</f>
        <v>0</v>
      </c>
      <c r="BD51" s="35">
        <f>H51/(100-BE51)*100</f>
        <v>0</v>
      </c>
      <c r="BE51" s="35">
        <v>0</v>
      </c>
      <c r="BF51" s="35">
        <f>O51</f>
        <v>0</v>
      </c>
      <c r="BH51" s="35">
        <f>G51*AO51</f>
        <v>0</v>
      </c>
      <c r="BI51" s="35">
        <f>G51*AP51</f>
        <v>0</v>
      </c>
      <c r="BJ51" s="35">
        <f>G51*H51</f>
        <v>0</v>
      </c>
      <c r="BK51" s="35"/>
      <c r="BL51" s="35">
        <v>17</v>
      </c>
      <c r="BW51" s="35" t="str">
        <f>I51</f>
        <v>21</v>
      </c>
      <c r="BX51" s="4" t="s">
        <v>139</v>
      </c>
    </row>
    <row r="52" spans="1:76" x14ac:dyDescent="0.25">
      <c r="A52" s="38"/>
      <c r="D52" s="39" t="s">
        <v>141</v>
      </c>
      <c r="E52" s="40" t="s">
        <v>56</v>
      </c>
      <c r="G52" s="41">
        <v>27.53</v>
      </c>
      <c r="P52" s="42"/>
    </row>
    <row r="53" spans="1:76" x14ac:dyDescent="0.25">
      <c r="A53" s="2" t="s">
        <v>142</v>
      </c>
      <c r="B53" s="3" t="s">
        <v>57</v>
      </c>
      <c r="C53" s="3" t="s">
        <v>143</v>
      </c>
      <c r="D53" s="84" t="s">
        <v>144</v>
      </c>
      <c r="E53" s="85"/>
      <c r="F53" s="3" t="s">
        <v>112</v>
      </c>
      <c r="G53" s="35">
        <v>16.2</v>
      </c>
      <c r="H53" s="82"/>
      <c r="I53" s="36" t="s">
        <v>65</v>
      </c>
      <c r="J53" s="35">
        <f>G53*AO53</f>
        <v>0</v>
      </c>
      <c r="K53" s="35">
        <f>G53*AP53</f>
        <v>0</v>
      </c>
      <c r="L53" s="35">
        <f>G53*H53</f>
        <v>0</v>
      </c>
      <c r="M53" s="35">
        <f>L53*(1+BW53/100)</f>
        <v>0</v>
      </c>
      <c r="N53" s="35">
        <v>0</v>
      </c>
      <c r="O53" s="35">
        <f>G53*N53</f>
        <v>0</v>
      </c>
      <c r="P53" s="37" t="s">
        <v>66</v>
      </c>
      <c r="Z53" s="35">
        <f>IF(AQ53="5",BJ53,0)</f>
        <v>0</v>
      </c>
      <c r="AB53" s="35">
        <f>IF(AQ53="1",BH53,0)</f>
        <v>0</v>
      </c>
      <c r="AC53" s="35">
        <f>IF(AQ53="1",BI53,0)</f>
        <v>0</v>
      </c>
      <c r="AD53" s="35">
        <f>IF(AQ53="7",BH53,0)</f>
        <v>0</v>
      </c>
      <c r="AE53" s="35">
        <f>IF(AQ53="7",BI53,0)</f>
        <v>0</v>
      </c>
      <c r="AF53" s="35">
        <f>IF(AQ53="2",BH53,0)</f>
        <v>0</v>
      </c>
      <c r="AG53" s="35">
        <f>IF(AQ53="2",BI53,0)</f>
        <v>0</v>
      </c>
      <c r="AH53" s="35">
        <f>IF(AQ53="0",BJ53,0)</f>
        <v>0</v>
      </c>
      <c r="AI53" s="12" t="s">
        <v>57</v>
      </c>
      <c r="AJ53" s="35">
        <f>IF(AN53=0,L53,0)</f>
        <v>0</v>
      </c>
      <c r="AK53" s="35">
        <f>IF(AN53=12,L53,0)</f>
        <v>0</v>
      </c>
      <c r="AL53" s="35">
        <f>IF(AN53=21,L53,0)</f>
        <v>0</v>
      </c>
      <c r="AN53" s="35">
        <v>21</v>
      </c>
      <c r="AO53" s="35">
        <f>H53*0</f>
        <v>0</v>
      </c>
      <c r="AP53" s="35">
        <f>H53*(1-0)</f>
        <v>0</v>
      </c>
      <c r="AQ53" s="36" t="s">
        <v>61</v>
      </c>
      <c r="AV53" s="35">
        <f>AW53+AX53</f>
        <v>0</v>
      </c>
      <c r="AW53" s="35">
        <f>G53*AO53</f>
        <v>0</v>
      </c>
      <c r="AX53" s="35">
        <f>G53*AP53</f>
        <v>0</v>
      </c>
      <c r="AY53" s="36" t="s">
        <v>140</v>
      </c>
      <c r="AZ53" s="36" t="s">
        <v>68</v>
      </c>
      <c r="BA53" s="12" t="s">
        <v>69</v>
      </c>
      <c r="BC53" s="35">
        <f>AW53+AX53</f>
        <v>0</v>
      </c>
      <c r="BD53" s="35">
        <f>H53/(100-BE53)*100</f>
        <v>0</v>
      </c>
      <c r="BE53" s="35">
        <v>0</v>
      </c>
      <c r="BF53" s="35">
        <f>O53</f>
        <v>0</v>
      </c>
      <c r="BH53" s="35">
        <f>G53*AO53</f>
        <v>0</v>
      </c>
      <c r="BI53" s="35">
        <f>G53*AP53</f>
        <v>0</v>
      </c>
      <c r="BJ53" s="35">
        <f>G53*H53</f>
        <v>0</v>
      </c>
      <c r="BK53" s="35"/>
      <c r="BL53" s="35">
        <v>17</v>
      </c>
      <c r="BW53" s="35" t="str">
        <f>I53</f>
        <v>21</v>
      </c>
      <c r="BX53" s="4" t="s">
        <v>144</v>
      </c>
    </row>
    <row r="54" spans="1:76" ht="13.5" customHeight="1" x14ac:dyDescent="0.25">
      <c r="A54" s="38"/>
      <c r="C54" s="44" t="s">
        <v>145</v>
      </c>
      <c r="D54" s="92" t="s">
        <v>146</v>
      </c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4"/>
    </row>
    <row r="55" spans="1:76" x14ac:dyDescent="0.25">
      <c r="A55" s="2" t="s">
        <v>147</v>
      </c>
      <c r="B55" s="3" t="s">
        <v>57</v>
      </c>
      <c r="C55" s="3" t="s">
        <v>148</v>
      </c>
      <c r="D55" s="84" t="s">
        <v>149</v>
      </c>
      <c r="E55" s="85"/>
      <c r="F55" s="3" t="s">
        <v>112</v>
      </c>
      <c r="G55" s="35">
        <v>9.58</v>
      </c>
      <c r="H55" s="82"/>
      <c r="I55" s="36" t="s">
        <v>65</v>
      </c>
      <c r="J55" s="35">
        <f>G55*AO55</f>
        <v>0</v>
      </c>
      <c r="K55" s="35">
        <f>G55*AP55</f>
        <v>0</v>
      </c>
      <c r="L55" s="35">
        <f>G55*H55</f>
        <v>0</v>
      </c>
      <c r="M55" s="35">
        <f>L55*(1+BW55/100)</f>
        <v>0</v>
      </c>
      <c r="N55" s="35">
        <v>0</v>
      </c>
      <c r="O55" s="35">
        <f>G55*N55</f>
        <v>0</v>
      </c>
      <c r="P55" s="37" t="s">
        <v>66</v>
      </c>
      <c r="Z55" s="35">
        <f>IF(AQ55="5",BJ55,0)</f>
        <v>0</v>
      </c>
      <c r="AB55" s="35">
        <f>IF(AQ55="1",BH55,0)</f>
        <v>0</v>
      </c>
      <c r="AC55" s="35">
        <f>IF(AQ55="1",BI55,0)</f>
        <v>0</v>
      </c>
      <c r="AD55" s="35">
        <f>IF(AQ55="7",BH55,0)</f>
        <v>0</v>
      </c>
      <c r="AE55" s="35">
        <f>IF(AQ55="7",BI55,0)</f>
        <v>0</v>
      </c>
      <c r="AF55" s="35">
        <f>IF(AQ55="2",BH55,0)</f>
        <v>0</v>
      </c>
      <c r="AG55" s="35">
        <f>IF(AQ55="2",BI55,0)</f>
        <v>0</v>
      </c>
      <c r="AH55" s="35">
        <f>IF(AQ55="0",BJ55,0)</f>
        <v>0</v>
      </c>
      <c r="AI55" s="12" t="s">
        <v>57</v>
      </c>
      <c r="AJ55" s="35">
        <f>IF(AN55=0,L55,0)</f>
        <v>0</v>
      </c>
      <c r="AK55" s="35">
        <f>IF(AN55=12,L55,0)</f>
        <v>0</v>
      </c>
      <c r="AL55" s="35">
        <f>IF(AN55=21,L55,0)</f>
        <v>0</v>
      </c>
      <c r="AN55" s="35">
        <v>21</v>
      </c>
      <c r="AO55" s="35">
        <f>H55*0</f>
        <v>0</v>
      </c>
      <c r="AP55" s="35">
        <f>H55*(1-0)</f>
        <v>0</v>
      </c>
      <c r="AQ55" s="36" t="s">
        <v>61</v>
      </c>
      <c r="AV55" s="35">
        <f>AW55+AX55</f>
        <v>0</v>
      </c>
      <c r="AW55" s="35">
        <f>G55*AO55</f>
        <v>0</v>
      </c>
      <c r="AX55" s="35">
        <f>G55*AP55</f>
        <v>0</v>
      </c>
      <c r="AY55" s="36" t="s">
        <v>140</v>
      </c>
      <c r="AZ55" s="36" t="s">
        <v>68</v>
      </c>
      <c r="BA55" s="12" t="s">
        <v>69</v>
      </c>
      <c r="BC55" s="35">
        <f>AW55+AX55</f>
        <v>0</v>
      </c>
      <c r="BD55" s="35">
        <f>H55/(100-BE55)*100</f>
        <v>0</v>
      </c>
      <c r="BE55" s="35">
        <v>0</v>
      </c>
      <c r="BF55" s="35">
        <f>O55</f>
        <v>0</v>
      </c>
      <c r="BH55" s="35">
        <f>G55*AO55</f>
        <v>0</v>
      </c>
      <c r="BI55" s="35">
        <f>G55*AP55</f>
        <v>0</v>
      </c>
      <c r="BJ55" s="35">
        <f>G55*H55</f>
        <v>0</v>
      </c>
      <c r="BK55" s="35"/>
      <c r="BL55" s="35">
        <v>17</v>
      </c>
      <c r="BW55" s="35" t="str">
        <f>I55</f>
        <v>21</v>
      </c>
      <c r="BX55" s="4" t="s">
        <v>149</v>
      </c>
    </row>
    <row r="56" spans="1:76" ht="13.5" customHeight="1" x14ac:dyDescent="0.25">
      <c r="A56" s="38"/>
      <c r="C56" s="43" t="s">
        <v>74</v>
      </c>
      <c r="D56" s="95" t="s">
        <v>150</v>
      </c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7"/>
    </row>
    <row r="57" spans="1:76" x14ac:dyDescent="0.25">
      <c r="A57" s="38"/>
      <c r="D57" s="39" t="s">
        <v>151</v>
      </c>
      <c r="E57" s="40" t="s">
        <v>56</v>
      </c>
      <c r="G57" s="41">
        <v>9.58</v>
      </c>
      <c r="P57" s="42"/>
    </row>
    <row r="58" spans="1:76" x14ac:dyDescent="0.25">
      <c r="A58" s="31" t="s">
        <v>56</v>
      </c>
      <c r="B58" s="32" t="s">
        <v>57</v>
      </c>
      <c r="C58" s="32" t="s">
        <v>142</v>
      </c>
      <c r="D58" s="86" t="s">
        <v>152</v>
      </c>
      <c r="E58" s="87"/>
      <c r="F58" s="33" t="s">
        <v>4</v>
      </c>
      <c r="G58" s="33" t="s">
        <v>4</v>
      </c>
      <c r="H58" s="33" t="s">
        <v>4</v>
      </c>
      <c r="I58" s="33" t="s">
        <v>4</v>
      </c>
      <c r="J58" s="1">
        <f>SUM(J59:J66)</f>
        <v>0</v>
      </c>
      <c r="K58" s="1">
        <f>SUM(K59:K66)</f>
        <v>0</v>
      </c>
      <c r="L58" s="1">
        <f>SUM(L59:L66)</f>
        <v>0</v>
      </c>
      <c r="M58" s="1">
        <f>SUM(M59:M66)</f>
        <v>0</v>
      </c>
      <c r="N58" s="12" t="s">
        <v>56</v>
      </c>
      <c r="O58" s="1">
        <f>SUM(O59:O66)</f>
        <v>0</v>
      </c>
      <c r="P58" s="34" t="s">
        <v>56</v>
      </c>
      <c r="AI58" s="12" t="s">
        <v>57</v>
      </c>
      <c r="AS58" s="1">
        <f>SUM(AJ59:AJ66)</f>
        <v>0</v>
      </c>
      <c r="AT58" s="1">
        <f>SUM(AK59:AK66)</f>
        <v>0</v>
      </c>
      <c r="AU58" s="1">
        <f>SUM(AL59:AL66)</f>
        <v>0</v>
      </c>
    </row>
    <row r="59" spans="1:76" x14ac:dyDescent="0.25">
      <c r="A59" s="2" t="s">
        <v>153</v>
      </c>
      <c r="B59" s="3" t="s">
        <v>57</v>
      </c>
      <c r="C59" s="3" t="s">
        <v>154</v>
      </c>
      <c r="D59" s="84" t="s">
        <v>155</v>
      </c>
      <c r="E59" s="85"/>
      <c r="F59" s="3" t="s">
        <v>64</v>
      </c>
      <c r="G59" s="35">
        <v>30</v>
      </c>
      <c r="H59" s="82"/>
      <c r="I59" s="36" t="s">
        <v>65</v>
      </c>
      <c r="J59" s="35">
        <f>G59*AO59</f>
        <v>0</v>
      </c>
      <c r="K59" s="35">
        <f>G59*AP59</f>
        <v>0</v>
      </c>
      <c r="L59" s="35">
        <f>G59*H59</f>
        <v>0</v>
      </c>
      <c r="M59" s="35">
        <f>L59*(1+BW59/100)</f>
        <v>0</v>
      </c>
      <c r="N59" s="35">
        <v>0</v>
      </c>
      <c r="O59" s="35">
        <f>G59*N59</f>
        <v>0</v>
      </c>
      <c r="P59" s="37" t="s">
        <v>66</v>
      </c>
      <c r="Z59" s="35">
        <f>IF(AQ59="5",BJ59,0)</f>
        <v>0</v>
      </c>
      <c r="AB59" s="35">
        <f>IF(AQ59="1",BH59,0)</f>
        <v>0</v>
      </c>
      <c r="AC59" s="35">
        <f>IF(AQ59="1",BI59,0)</f>
        <v>0</v>
      </c>
      <c r="AD59" s="35">
        <f>IF(AQ59="7",BH59,0)</f>
        <v>0</v>
      </c>
      <c r="AE59" s="35">
        <f>IF(AQ59="7",BI59,0)</f>
        <v>0</v>
      </c>
      <c r="AF59" s="35">
        <f>IF(AQ59="2",BH59,0)</f>
        <v>0</v>
      </c>
      <c r="AG59" s="35">
        <f>IF(AQ59="2",BI59,0)</f>
        <v>0</v>
      </c>
      <c r="AH59" s="35">
        <f>IF(AQ59="0",BJ59,0)</f>
        <v>0</v>
      </c>
      <c r="AI59" s="12" t="s">
        <v>57</v>
      </c>
      <c r="AJ59" s="35">
        <f>IF(AN59=0,L59,0)</f>
        <v>0</v>
      </c>
      <c r="AK59" s="35">
        <f>IF(AN59=12,L59,0)</f>
        <v>0</v>
      </c>
      <c r="AL59" s="35">
        <f>IF(AN59=21,L59,0)</f>
        <v>0</v>
      </c>
      <c r="AN59" s="35">
        <v>21</v>
      </c>
      <c r="AO59" s="35">
        <f>H59*0.072542373</f>
        <v>0</v>
      </c>
      <c r="AP59" s="35">
        <f>H59*(1-0.072542373)</f>
        <v>0</v>
      </c>
      <c r="AQ59" s="36" t="s">
        <v>61</v>
      </c>
      <c r="AV59" s="35">
        <f>AW59+AX59</f>
        <v>0</v>
      </c>
      <c r="AW59" s="35">
        <f>G59*AO59</f>
        <v>0</v>
      </c>
      <c r="AX59" s="35">
        <f>G59*AP59</f>
        <v>0</v>
      </c>
      <c r="AY59" s="36" t="s">
        <v>156</v>
      </c>
      <c r="AZ59" s="36" t="s">
        <v>68</v>
      </c>
      <c r="BA59" s="12" t="s">
        <v>69</v>
      </c>
      <c r="BC59" s="35">
        <f>AW59+AX59</f>
        <v>0</v>
      </c>
      <c r="BD59" s="35">
        <f>H59/(100-BE59)*100</f>
        <v>0</v>
      </c>
      <c r="BE59" s="35">
        <v>0</v>
      </c>
      <c r="BF59" s="35">
        <f>O59</f>
        <v>0</v>
      </c>
      <c r="BH59" s="35">
        <f>G59*AO59</f>
        <v>0</v>
      </c>
      <c r="BI59" s="35">
        <f>G59*AP59</f>
        <v>0</v>
      </c>
      <c r="BJ59" s="35">
        <f>G59*H59</f>
        <v>0</v>
      </c>
      <c r="BK59" s="35"/>
      <c r="BL59" s="35">
        <v>18</v>
      </c>
      <c r="BW59" s="35" t="str">
        <f>I59</f>
        <v>21</v>
      </c>
      <c r="BX59" s="4" t="s">
        <v>155</v>
      </c>
    </row>
    <row r="60" spans="1:76" x14ac:dyDescent="0.25">
      <c r="A60" s="2" t="s">
        <v>65</v>
      </c>
      <c r="B60" s="3" t="s">
        <v>57</v>
      </c>
      <c r="C60" s="3" t="s">
        <v>157</v>
      </c>
      <c r="D60" s="84" t="s">
        <v>158</v>
      </c>
      <c r="E60" s="85"/>
      <c r="F60" s="3" t="s">
        <v>64</v>
      </c>
      <c r="G60" s="35">
        <v>126</v>
      </c>
      <c r="H60" s="82"/>
      <c r="I60" s="36" t="s">
        <v>65</v>
      </c>
      <c r="J60" s="35">
        <f>G60*AO60</f>
        <v>0</v>
      </c>
      <c r="K60" s="35">
        <f>G60*AP60</f>
        <v>0</v>
      </c>
      <c r="L60" s="35">
        <f>G60*H60</f>
        <v>0</v>
      </c>
      <c r="M60" s="35">
        <f>L60*(1+BW60/100)</f>
        <v>0</v>
      </c>
      <c r="N60" s="35">
        <v>0</v>
      </c>
      <c r="O60" s="35">
        <f>G60*N60</f>
        <v>0</v>
      </c>
      <c r="P60" s="37" t="s">
        <v>66</v>
      </c>
      <c r="Z60" s="35">
        <f>IF(AQ60="5",BJ60,0)</f>
        <v>0</v>
      </c>
      <c r="AB60" s="35">
        <f>IF(AQ60="1",BH60,0)</f>
        <v>0</v>
      </c>
      <c r="AC60" s="35">
        <f>IF(AQ60="1",BI60,0)</f>
        <v>0</v>
      </c>
      <c r="AD60" s="35">
        <f>IF(AQ60="7",BH60,0)</f>
        <v>0</v>
      </c>
      <c r="AE60" s="35">
        <f>IF(AQ60="7",BI60,0)</f>
        <v>0</v>
      </c>
      <c r="AF60" s="35">
        <f>IF(AQ60="2",BH60,0)</f>
        <v>0</v>
      </c>
      <c r="AG60" s="35">
        <f>IF(AQ60="2",BI60,0)</f>
        <v>0</v>
      </c>
      <c r="AH60" s="35">
        <f>IF(AQ60="0",BJ60,0)</f>
        <v>0</v>
      </c>
      <c r="AI60" s="12" t="s">
        <v>57</v>
      </c>
      <c r="AJ60" s="35">
        <f>IF(AN60=0,L60,0)</f>
        <v>0</v>
      </c>
      <c r="AK60" s="35">
        <f>IF(AN60=12,L60,0)</f>
        <v>0</v>
      </c>
      <c r="AL60" s="35">
        <f>IF(AN60=21,L60,0)</f>
        <v>0</v>
      </c>
      <c r="AN60" s="35">
        <v>21</v>
      </c>
      <c r="AO60" s="35">
        <f>H60*0.03626504</f>
        <v>0</v>
      </c>
      <c r="AP60" s="35">
        <f>H60*(1-0.03626504)</f>
        <v>0</v>
      </c>
      <c r="AQ60" s="36" t="s">
        <v>61</v>
      </c>
      <c r="AV60" s="35">
        <f>AW60+AX60</f>
        <v>0</v>
      </c>
      <c r="AW60" s="35">
        <f>G60*AO60</f>
        <v>0</v>
      </c>
      <c r="AX60" s="35">
        <f>G60*AP60</f>
        <v>0</v>
      </c>
      <c r="AY60" s="36" t="s">
        <v>156</v>
      </c>
      <c r="AZ60" s="36" t="s">
        <v>68</v>
      </c>
      <c r="BA60" s="12" t="s">
        <v>69</v>
      </c>
      <c r="BC60" s="35">
        <f>AW60+AX60</f>
        <v>0</v>
      </c>
      <c r="BD60" s="35">
        <f>H60/(100-BE60)*100</f>
        <v>0</v>
      </c>
      <c r="BE60" s="35">
        <v>0</v>
      </c>
      <c r="BF60" s="35">
        <f>O60</f>
        <v>0</v>
      </c>
      <c r="BH60" s="35">
        <f>G60*AO60</f>
        <v>0</v>
      </c>
      <c r="BI60" s="35">
        <f>G60*AP60</f>
        <v>0</v>
      </c>
      <c r="BJ60" s="35">
        <f>G60*H60</f>
        <v>0</v>
      </c>
      <c r="BK60" s="35"/>
      <c r="BL60" s="35">
        <v>18</v>
      </c>
      <c r="BW60" s="35" t="str">
        <f>I60</f>
        <v>21</v>
      </c>
      <c r="BX60" s="4" t="s">
        <v>158</v>
      </c>
    </row>
    <row r="61" spans="1:76" x14ac:dyDescent="0.25">
      <c r="A61" s="2" t="s">
        <v>159</v>
      </c>
      <c r="B61" s="3" t="s">
        <v>57</v>
      </c>
      <c r="C61" s="3" t="s">
        <v>160</v>
      </c>
      <c r="D61" s="84" t="s">
        <v>161</v>
      </c>
      <c r="E61" s="85"/>
      <c r="F61" s="3" t="s">
        <v>64</v>
      </c>
      <c r="G61" s="35">
        <v>303.56</v>
      </c>
      <c r="H61" s="82"/>
      <c r="I61" s="36" t="s">
        <v>65</v>
      </c>
      <c r="J61" s="35">
        <f>G61*AO61</f>
        <v>0</v>
      </c>
      <c r="K61" s="35">
        <f>G61*AP61</f>
        <v>0</v>
      </c>
      <c r="L61" s="35">
        <f>G61*H61</f>
        <v>0</v>
      </c>
      <c r="M61" s="35">
        <f>L61*(1+BW61/100)</f>
        <v>0</v>
      </c>
      <c r="N61" s="35">
        <v>0</v>
      </c>
      <c r="O61" s="35">
        <f>G61*N61</f>
        <v>0</v>
      </c>
      <c r="P61" s="37" t="s">
        <v>66</v>
      </c>
      <c r="Z61" s="35">
        <f>IF(AQ61="5",BJ61,0)</f>
        <v>0</v>
      </c>
      <c r="AB61" s="35">
        <f>IF(AQ61="1",BH61,0)</f>
        <v>0</v>
      </c>
      <c r="AC61" s="35">
        <f>IF(AQ61="1",BI61,0)</f>
        <v>0</v>
      </c>
      <c r="AD61" s="35">
        <f>IF(AQ61="7",BH61,0)</f>
        <v>0</v>
      </c>
      <c r="AE61" s="35">
        <f>IF(AQ61="7",BI61,0)</f>
        <v>0</v>
      </c>
      <c r="AF61" s="35">
        <f>IF(AQ61="2",BH61,0)</f>
        <v>0</v>
      </c>
      <c r="AG61" s="35">
        <f>IF(AQ61="2",BI61,0)</f>
        <v>0</v>
      </c>
      <c r="AH61" s="35">
        <f>IF(AQ61="0",BJ61,0)</f>
        <v>0</v>
      </c>
      <c r="AI61" s="12" t="s">
        <v>57</v>
      </c>
      <c r="AJ61" s="35">
        <f>IF(AN61=0,L61,0)</f>
        <v>0</v>
      </c>
      <c r="AK61" s="35">
        <f>IF(AN61=12,L61,0)</f>
        <v>0</v>
      </c>
      <c r="AL61" s="35">
        <f>IF(AN61=21,L61,0)</f>
        <v>0</v>
      </c>
      <c r="AN61" s="35">
        <v>21</v>
      </c>
      <c r="AO61" s="35">
        <f>H61*0</f>
        <v>0</v>
      </c>
      <c r="AP61" s="35">
        <f>H61*(1-0)</f>
        <v>0</v>
      </c>
      <c r="AQ61" s="36" t="s">
        <v>61</v>
      </c>
      <c r="AV61" s="35">
        <f>AW61+AX61</f>
        <v>0</v>
      </c>
      <c r="AW61" s="35">
        <f>G61*AO61</f>
        <v>0</v>
      </c>
      <c r="AX61" s="35">
        <f>G61*AP61</f>
        <v>0</v>
      </c>
      <c r="AY61" s="36" t="s">
        <v>156</v>
      </c>
      <c r="AZ61" s="36" t="s">
        <v>68</v>
      </c>
      <c r="BA61" s="12" t="s">
        <v>69</v>
      </c>
      <c r="BC61" s="35">
        <f>AW61+AX61</f>
        <v>0</v>
      </c>
      <c r="BD61" s="35">
        <f>H61/(100-BE61)*100</f>
        <v>0</v>
      </c>
      <c r="BE61" s="35">
        <v>0</v>
      </c>
      <c r="BF61" s="35">
        <f>O61</f>
        <v>0</v>
      </c>
      <c r="BH61" s="35">
        <f>G61*AO61</f>
        <v>0</v>
      </c>
      <c r="BI61" s="35">
        <f>G61*AP61</f>
        <v>0</v>
      </c>
      <c r="BJ61" s="35">
        <f>G61*H61</f>
        <v>0</v>
      </c>
      <c r="BK61" s="35"/>
      <c r="BL61" s="35">
        <v>18</v>
      </c>
      <c r="BW61" s="35" t="str">
        <f>I61</f>
        <v>21</v>
      </c>
      <c r="BX61" s="4" t="s">
        <v>161</v>
      </c>
    </row>
    <row r="62" spans="1:76" x14ac:dyDescent="0.25">
      <c r="A62" s="38"/>
      <c r="D62" s="39" t="s">
        <v>162</v>
      </c>
      <c r="E62" s="40" t="s">
        <v>56</v>
      </c>
      <c r="G62" s="41">
        <v>303.56</v>
      </c>
      <c r="P62" s="42"/>
    </row>
    <row r="63" spans="1:76" x14ac:dyDescent="0.25">
      <c r="A63" s="2" t="s">
        <v>163</v>
      </c>
      <c r="B63" s="3" t="s">
        <v>57</v>
      </c>
      <c r="C63" s="3" t="s">
        <v>164</v>
      </c>
      <c r="D63" s="84" t="s">
        <v>165</v>
      </c>
      <c r="E63" s="85"/>
      <c r="F63" s="3" t="s">
        <v>64</v>
      </c>
      <c r="G63" s="35">
        <v>30</v>
      </c>
      <c r="H63" s="82"/>
      <c r="I63" s="36" t="s">
        <v>65</v>
      </c>
      <c r="J63" s="35">
        <f>G63*AO63</f>
        <v>0</v>
      </c>
      <c r="K63" s="35">
        <f>G63*AP63</f>
        <v>0</v>
      </c>
      <c r="L63" s="35">
        <f>G63*H63</f>
        <v>0</v>
      </c>
      <c r="M63" s="35">
        <f>L63*(1+BW63/100)</f>
        <v>0</v>
      </c>
      <c r="N63" s="35">
        <v>0</v>
      </c>
      <c r="O63" s="35">
        <f>G63*N63</f>
        <v>0</v>
      </c>
      <c r="P63" s="37" t="s">
        <v>66</v>
      </c>
      <c r="Z63" s="35">
        <f>IF(AQ63="5",BJ63,0)</f>
        <v>0</v>
      </c>
      <c r="AB63" s="35">
        <f>IF(AQ63="1",BH63,0)</f>
        <v>0</v>
      </c>
      <c r="AC63" s="35">
        <f>IF(AQ63="1",BI63,0)</f>
        <v>0</v>
      </c>
      <c r="AD63" s="35">
        <f>IF(AQ63="7",BH63,0)</f>
        <v>0</v>
      </c>
      <c r="AE63" s="35">
        <f>IF(AQ63="7",BI63,0)</f>
        <v>0</v>
      </c>
      <c r="AF63" s="35">
        <f>IF(AQ63="2",BH63,0)</f>
        <v>0</v>
      </c>
      <c r="AG63" s="35">
        <f>IF(AQ63="2",BI63,0)</f>
        <v>0</v>
      </c>
      <c r="AH63" s="35">
        <f>IF(AQ63="0",BJ63,0)</f>
        <v>0</v>
      </c>
      <c r="AI63" s="12" t="s">
        <v>57</v>
      </c>
      <c r="AJ63" s="35">
        <f>IF(AN63=0,L63,0)</f>
        <v>0</v>
      </c>
      <c r="AK63" s="35">
        <f>IF(AN63=12,L63,0)</f>
        <v>0</v>
      </c>
      <c r="AL63" s="35">
        <f>IF(AN63=21,L63,0)</f>
        <v>0</v>
      </c>
      <c r="AN63" s="35">
        <v>21</v>
      </c>
      <c r="AO63" s="35">
        <f>H63*0</f>
        <v>0</v>
      </c>
      <c r="AP63" s="35">
        <f>H63*(1-0)</f>
        <v>0</v>
      </c>
      <c r="AQ63" s="36" t="s">
        <v>61</v>
      </c>
      <c r="AV63" s="35">
        <f>AW63+AX63</f>
        <v>0</v>
      </c>
      <c r="AW63" s="35">
        <f>G63*AO63</f>
        <v>0</v>
      </c>
      <c r="AX63" s="35">
        <f>G63*AP63</f>
        <v>0</v>
      </c>
      <c r="AY63" s="36" t="s">
        <v>156</v>
      </c>
      <c r="AZ63" s="36" t="s">
        <v>68</v>
      </c>
      <c r="BA63" s="12" t="s">
        <v>69</v>
      </c>
      <c r="BC63" s="35">
        <f>AW63+AX63</f>
        <v>0</v>
      </c>
      <c r="BD63" s="35">
        <f>H63/(100-BE63)*100</f>
        <v>0</v>
      </c>
      <c r="BE63" s="35">
        <v>0</v>
      </c>
      <c r="BF63" s="35">
        <f>O63</f>
        <v>0</v>
      </c>
      <c r="BH63" s="35">
        <f>G63*AO63</f>
        <v>0</v>
      </c>
      <c r="BI63" s="35">
        <f>G63*AP63</f>
        <v>0</v>
      </c>
      <c r="BJ63" s="35">
        <f>G63*H63</f>
        <v>0</v>
      </c>
      <c r="BK63" s="35"/>
      <c r="BL63" s="35">
        <v>18</v>
      </c>
      <c r="BW63" s="35" t="str">
        <f>I63</f>
        <v>21</v>
      </c>
      <c r="BX63" s="4" t="s">
        <v>165</v>
      </c>
    </row>
    <row r="64" spans="1:76" x14ac:dyDescent="0.25">
      <c r="A64" s="2" t="s">
        <v>166</v>
      </c>
      <c r="B64" s="3" t="s">
        <v>57</v>
      </c>
      <c r="C64" s="3" t="s">
        <v>167</v>
      </c>
      <c r="D64" s="84" t="s">
        <v>168</v>
      </c>
      <c r="E64" s="85"/>
      <c r="F64" s="3" t="s">
        <v>64</v>
      </c>
      <c r="G64" s="35">
        <v>126</v>
      </c>
      <c r="H64" s="82"/>
      <c r="I64" s="36" t="s">
        <v>65</v>
      </c>
      <c r="J64" s="35">
        <f>G64*AO64</f>
        <v>0</v>
      </c>
      <c r="K64" s="35">
        <f>G64*AP64</f>
        <v>0</v>
      </c>
      <c r="L64" s="35">
        <f>G64*H64</f>
        <v>0</v>
      </c>
      <c r="M64" s="35">
        <f>L64*(1+BW64/100)</f>
        <v>0</v>
      </c>
      <c r="N64" s="35">
        <v>0</v>
      </c>
      <c r="O64" s="35">
        <f>G64*N64</f>
        <v>0</v>
      </c>
      <c r="P64" s="37" t="s">
        <v>66</v>
      </c>
      <c r="Z64" s="35">
        <f>IF(AQ64="5",BJ64,0)</f>
        <v>0</v>
      </c>
      <c r="AB64" s="35">
        <f>IF(AQ64="1",BH64,0)</f>
        <v>0</v>
      </c>
      <c r="AC64" s="35">
        <f>IF(AQ64="1",BI64,0)</f>
        <v>0</v>
      </c>
      <c r="AD64" s="35">
        <f>IF(AQ64="7",BH64,0)</f>
        <v>0</v>
      </c>
      <c r="AE64" s="35">
        <f>IF(AQ64="7",BI64,0)</f>
        <v>0</v>
      </c>
      <c r="AF64" s="35">
        <f>IF(AQ64="2",BH64,0)</f>
        <v>0</v>
      </c>
      <c r="AG64" s="35">
        <f>IF(AQ64="2",BI64,0)</f>
        <v>0</v>
      </c>
      <c r="AH64" s="35">
        <f>IF(AQ64="0",BJ64,0)</f>
        <v>0</v>
      </c>
      <c r="AI64" s="12" t="s">
        <v>57</v>
      </c>
      <c r="AJ64" s="35">
        <f>IF(AN64=0,L64,0)</f>
        <v>0</v>
      </c>
      <c r="AK64" s="35">
        <f>IF(AN64=12,L64,0)</f>
        <v>0</v>
      </c>
      <c r="AL64" s="35">
        <f>IF(AN64=21,L64,0)</f>
        <v>0</v>
      </c>
      <c r="AN64" s="35">
        <v>21</v>
      </c>
      <c r="AO64" s="35">
        <f>H64*0</f>
        <v>0</v>
      </c>
      <c r="AP64" s="35">
        <f>H64*(1-0)</f>
        <v>0</v>
      </c>
      <c r="AQ64" s="36" t="s">
        <v>61</v>
      </c>
      <c r="AV64" s="35">
        <f>AW64+AX64</f>
        <v>0</v>
      </c>
      <c r="AW64" s="35">
        <f>G64*AO64</f>
        <v>0</v>
      </c>
      <c r="AX64" s="35">
        <f>G64*AP64</f>
        <v>0</v>
      </c>
      <c r="AY64" s="36" t="s">
        <v>156</v>
      </c>
      <c r="AZ64" s="36" t="s">
        <v>68</v>
      </c>
      <c r="BA64" s="12" t="s">
        <v>69</v>
      </c>
      <c r="BC64" s="35">
        <f>AW64+AX64</f>
        <v>0</v>
      </c>
      <c r="BD64" s="35">
        <f>H64/(100-BE64)*100</f>
        <v>0</v>
      </c>
      <c r="BE64" s="35">
        <v>0</v>
      </c>
      <c r="BF64" s="35">
        <f>O64</f>
        <v>0</v>
      </c>
      <c r="BH64" s="35">
        <f>G64*AO64</f>
        <v>0</v>
      </c>
      <c r="BI64" s="35">
        <f>G64*AP64</f>
        <v>0</v>
      </c>
      <c r="BJ64" s="35">
        <f>G64*H64</f>
        <v>0</v>
      </c>
      <c r="BK64" s="35"/>
      <c r="BL64" s="35">
        <v>18</v>
      </c>
      <c r="BW64" s="35" t="str">
        <f>I64</f>
        <v>21</v>
      </c>
      <c r="BX64" s="4" t="s">
        <v>168</v>
      </c>
    </row>
    <row r="65" spans="1:76" x14ac:dyDescent="0.25">
      <c r="A65" s="38"/>
      <c r="D65" s="39" t="s">
        <v>169</v>
      </c>
      <c r="E65" s="40" t="s">
        <v>56</v>
      </c>
      <c r="G65" s="41">
        <v>126</v>
      </c>
      <c r="P65" s="42"/>
    </row>
    <row r="66" spans="1:76" x14ac:dyDescent="0.25">
      <c r="A66" s="2" t="s">
        <v>170</v>
      </c>
      <c r="B66" s="3" t="s">
        <v>57</v>
      </c>
      <c r="C66" s="3" t="s">
        <v>171</v>
      </c>
      <c r="D66" s="84" t="s">
        <v>172</v>
      </c>
      <c r="E66" s="85"/>
      <c r="F66" s="3" t="s">
        <v>64</v>
      </c>
      <c r="G66" s="35">
        <v>126</v>
      </c>
      <c r="H66" s="82"/>
      <c r="I66" s="36" t="s">
        <v>65</v>
      </c>
      <c r="J66" s="35">
        <f>G66*AO66</f>
        <v>0</v>
      </c>
      <c r="K66" s="35">
        <f>G66*AP66</f>
        <v>0</v>
      </c>
      <c r="L66" s="35">
        <f>G66*H66</f>
        <v>0</v>
      </c>
      <c r="M66" s="35">
        <f>L66*(1+BW66/100)</f>
        <v>0</v>
      </c>
      <c r="N66" s="35">
        <v>0</v>
      </c>
      <c r="O66" s="35">
        <f>G66*N66</f>
        <v>0</v>
      </c>
      <c r="P66" s="37" t="s">
        <v>66</v>
      </c>
      <c r="Z66" s="35">
        <f>IF(AQ66="5",BJ66,0)</f>
        <v>0</v>
      </c>
      <c r="AB66" s="35">
        <f>IF(AQ66="1",BH66,0)</f>
        <v>0</v>
      </c>
      <c r="AC66" s="35">
        <f>IF(AQ66="1",BI66,0)</f>
        <v>0</v>
      </c>
      <c r="AD66" s="35">
        <f>IF(AQ66="7",BH66,0)</f>
        <v>0</v>
      </c>
      <c r="AE66" s="35">
        <f>IF(AQ66="7",BI66,0)</f>
        <v>0</v>
      </c>
      <c r="AF66" s="35">
        <f>IF(AQ66="2",BH66,0)</f>
        <v>0</v>
      </c>
      <c r="AG66" s="35">
        <f>IF(AQ66="2",BI66,0)</f>
        <v>0</v>
      </c>
      <c r="AH66" s="35">
        <f>IF(AQ66="0",BJ66,0)</f>
        <v>0</v>
      </c>
      <c r="AI66" s="12" t="s">
        <v>57</v>
      </c>
      <c r="AJ66" s="35">
        <f>IF(AN66=0,L66,0)</f>
        <v>0</v>
      </c>
      <c r="AK66" s="35">
        <f>IF(AN66=12,L66,0)</f>
        <v>0</v>
      </c>
      <c r="AL66" s="35">
        <f>IF(AN66=21,L66,0)</f>
        <v>0</v>
      </c>
      <c r="AN66" s="35">
        <v>21</v>
      </c>
      <c r="AO66" s="35">
        <f>H66*0</f>
        <v>0</v>
      </c>
      <c r="AP66" s="35">
        <f>H66*(1-0)</f>
        <v>0</v>
      </c>
      <c r="AQ66" s="36" t="s">
        <v>61</v>
      </c>
      <c r="AV66" s="35">
        <f>AW66+AX66</f>
        <v>0</v>
      </c>
      <c r="AW66" s="35">
        <f>G66*AO66</f>
        <v>0</v>
      </c>
      <c r="AX66" s="35">
        <f>G66*AP66</f>
        <v>0</v>
      </c>
      <c r="AY66" s="36" t="s">
        <v>156</v>
      </c>
      <c r="AZ66" s="36" t="s">
        <v>68</v>
      </c>
      <c r="BA66" s="12" t="s">
        <v>69</v>
      </c>
      <c r="BC66" s="35">
        <f>AW66+AX66</f>
        <v>0</v>
      </c>
      <c r="BD66" s="35">
        <f>H66/(100-BE66)*100</f>
        <v>0</v>
      </c>
      <c r="BE66" s="35">
        <v>0</v>
      </c>
      <c r="BF66" s="35">
        <f>O66</f>
        <v>0</v>
      </c>
      <c r="BH66" s="35">
        <f>G66*AO66</f>
        <v>0</v>
      </c>
      <c r="BI66" s="35">
        <f>G66*AP66</f>
        <v>0</v>
      </c>
      <c r="BJ66" s="35">
        <f>G66*H66</f>
        <v>0</v>
      </c>
      <c r="BK66" s="35"/>
      <c r="BL66" s="35">
        <v>18</v>
      </c>
      <c r="BW66" s="35" t="str">
        <f>I66</f>
        <v>21</v>
      </c>
      <c r="BX66" s="4" t="s">
        <v>172</v>
      </c>
    </row>
    <row r="67" spans="1:76" x14ac:dyDescent="0.25">
      <c r="A67" s="31" t="s">
        <v>56</v>
      </c>
      <c r="B67" s="32" t="s">
        <v>57</v>
      </c>
      <c r="C67" s="32" t="s">
        <v>173</v>
      </c>
      <c r="D67" s="86" t="s">
        <v>174</v>
      </c>
      <c r="E67" s="87"/>
      <c r="F67" s="33" t="s">
        <v>4</v>
      </c>
      <c r="G67" s="33" t="s">
        <v>4</v>
      </c>
      <c r="H67" s="33" t="s">
        <v>4</v>
      </c>
      <c r="I67" s="33" t="s">
        <v>4</v>
      </c>
      <c r="J67" s="1">
        <f>SUM(J68:J68)</f>
        <v>0</v>
      </c>
      <c r="K67" s="1">
        <f>SUM(K68:K68)</f>
        <v>0</v>
      </c>
      <c r="L67" s="1">
        <f>SUM(L68:L68)</f>
        <v>0</v>
      </c>
      <c r="M67" s="1">
        <f>SUM(M68:M68)</f>
        <v>0</v>
      </c>
      <c r="N67" s="12" t="s">
        <v>56</v>
      </c>
      <c r="O67" s="1">
        <f>SUM(O68:O68)</f>
        <v>4.62</v>
      </c>
      <c r="P67" s="34" t="s">
        <v>56</v>
      </c>
      <c r="AI67" s="12" t="s">
        <v>57</v>
      </c>
      <c r="AS67" s="1">
        <f>SUM(AJ68:AJ68)</f>
        <v>0</v>
      </c>
      <c r="AT67" s="1">
        <f>SUM(AK68:AK68)</f>
        <v>0</v>
      </c>
      <c r="AU67" s="1">
        <f>SUM(AL68:AL68)</f>
        <v>0</v>
      </c>
    </row>
    <row r="68" spans="1:76" x14ac:dyDescent="0.25">
      <c r="A68" s="2" t="s">
        <v>175</v>
      </c>
      <c r="B68" s="3" t="s">
        <v>57</v>
      </c>
      <c r="C68" s="3" t="s">
        <v>176</v>
      </c>
      <c r="D68" s="84" t="s">
        <v>177</v>
      </c>
      <c r="E68" s="85"/>
      <c r="F68" s="3" t="s">
        <v>101</v>
      </c>
      <c r="G68" s="35">
        <v>24</v>
      </c>
      <c r="H68" s="82"/>
      <c r="I68" s="36" t="s">
        <v>65</v>
      </c>
      <c r="J68" s="35">
        <f>G68*AO68</f>
        <v>0</v>
      </c>
      <c r="K68" s="35">
        <f>G68*AP68</f>
        <v>0</v>
      </c>
      <c r="L68" s="35">
        <f>G68*H68</f>
        <v>0</v>
      </c>
      <c r="M68" s="35">
        <f>L68*(1+BW68/100)</f>
        <v>0</v>
      </c>
      <c r="N68" s="35">
        <v>0.1925</v>
      </c>
      <c r="O68" s="35">
        <f>G68*N68</f>
        <v>4.62</v>
      </c>
      <c r="P68" s="37" t="s">
        <v>66</v>
      </c>
      <c r="Z68" s="35">
        <f>IF(AQ68="5",BJ68,0)</f>
        <v>0</v>
      </c>
      <c r="AB68" s="35">
        <f>IF(AQ68="1",BH68,0)</f>
        <v>0</v>
      </c>
      <c r="AC68" s="35">
        <f>IF(AQ68="1",BI68,0)</f>
        <v>0</v>
      </c>
      <c r="AD68" s="35">
        <f>IF(AQ68="7",BH68,0)</f>
        <v>0</v>
      </c>
      <c r="AE68" s="35">
        <f>IF(AQ68="7",BI68,0)</f>
        <v>0</v>
      </c>
      <c r="AF68" s="35">
        <f>IF(AQ68="2",BH68,0)</f>
        <v>0</v>
      </c>
      <c r="AG68" s="35">
        <f>IF(AQ68="2",BI68,0)</f>
        <v>0</v>
      </c>
      <c r="AH68" s="35">
        <f>IF(AQ68="0",BJ68,0)</f>
        <v>0</v>
      </c>
      <c r="AI68" s="12" t="s">
        <v>57</v>
      </c>
      <c r="AJ68" s="35">
        <f>IF(AN68=0,L68,0)</f>
        <v>0</v>
      </c>
      <c r="AK68" s="35">
        <f>IF(AN68=12,L68,0)</f>
        <v>0</v>
      </c>
      <c r="AL68" s="35">
        <f>IF(AN68=21,L68,0)</f>
        <v>0</v>
      </c>
      <c r="AN68" s="35">
        <v>21</v>
      </c>
      <c r="AO68" s="35">
        <f>H68*0.23635767</f>
        <v>0</v>
      </c>
      <c r="AP68" s="35">
        <f>H68*(1-0.23635767)</f>
        <v>0</v>
      </c>
      <c r="AQ68" s="36" t="s">
        <v>61</v>
      </c>
      <c r="AV68" s="35">
        <f>AW68+AX68</f>
        <v>0</v>
      </c>
      <c r="AW68" s="35">
        <f>G68*AO68</f>
        <v>0</v>
      </c>
      <c r="AX68" s="35">
        <f>G68*AP68</f>
        <v>0</v>
      </c>
      <c r="AY68" s="36" t="s">
        <v>178</v>
      </c>
      <c r="AZ68" s="36" t="s">
        <v>179</v>
      </c>
      <c r="BA68" s="12" t="s">
        <v>69</v>
      </c>
      <c r="BC68" s="35">
        <f>AW68+AX68</f>
        <v>0</v>
      </c>
      <c r="BD68" s="35">
        <f>H68/(100-BE68)*100</f>
        <v>0</v>
      </c>
      <c r="BE68" s="35">
        <v>0</v>
      </c>
      <c r="BF68" s="35">
        <f>O68</f>
        <v>4.62</v>
      </c>
      <c r="BH68" s="35">
        <f>G68*AO68</f>
        <v>0</v>
      </c>
      <c r="BI68" s="35">
        <f>G68*AP68</f>
        <v>0</v>
      </c>
      <c r="BJ68" s="35">
        <f>G68*H68</f>
        <v>0</v>
      </c>
      <c r="BK68" s="35"/>
      <c r="BL68" s="35">
        <v>33</v>
      </c>
      <c r="BW68" s="35" t="str">
        <f>I68</f>
        <v>21</v>
      </c>
      <c r="BX68" s="4" t="s">
        <v>177</v>
      </c>
    </row>
    <row r="69" spans="1:76" ht="13.5" customHeight="1" x14ac:dyDescent="0.25">
      <c r="A69" s="38"/>
      <c r="C69" s="43" t="s">
        <v>74</v>
      </c>
      <c r="D69" s="95" t="s">
        <v>180</v>
      </c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7"/>
    </row>
    <row r="70" spans="1:76" x14ac:dyDescent="0.25">
      <c r="A70" s="31" t="s">
        <v>56</v>
      </c>
      <c r="B70" s="32" t="s">
        <v>57</v>
      </c>
      <c r="C70" s="32" t="s">
        <v>181</v>
      </c>
      <c r="D70" s="86" t="s">
        <v>182</v>
      </c>
      <c r="E70" s="87"/>
      <c r="F70" s="33" t="s">
        <v>4</v>
      </c>
      <c r="G70" s="33" t="s">
        <v>4</v>
      </c>
      <c r="H70" s="33" t="s">
        <v>4</v>
      </c>
      <c r="I70" s="33" t="s">
        <v>4</v>
      </c>
      <c r="J70" s="1">
        <f>SUM(J71:J84)</f>
        <v>0</v>
      </c>
      <c r="K70" s="1">
        <f>SUM(K71:K84)</f>
        <v>0</v>
      </c>
      <c r="L70" s="1">
        <f>SUM(L71:L84)</f>
        <v>0</v>
      </c>
      <c r="M70" s="1">
        <f>SUM(M71:M84)</f>
        <v>0</v>
      </c>
      <c r="N70" s="12" t="s">
        <v>56</v>
      </c>
      <c r="O70" s="1">
        <f>SUM(O71:O84)</f>
        <v>221.58939999999998</v>
      </c>
      <c r="P70" s="34" t="s">
        <v>56</v>
      </c>
      <c r="AI70" s="12" t="s">
        <v>57</v>
      </c>
      <c r="AS70" s="1">
        <f>SUM(AJ71:AJ84)</f>
        <v>0</v>
      </c>
      <c r="AT70" s="1">
        <f>SUM(AK71:AK84)</f>
        <v>0</v>
      </c>
      <c r="AU70" s="1">
        <f>SUM(AL71:AL84)</f>
        <v>0</v>
      </c>
    </row>
    <row r="71" spans="1:76" x14ac:dyDescent="0.25">
      <c r="A71" s="2" t="s">
        <v>183</v>
      </c>
      <c r="B71" s="3" t="s">
        <v>57</v>
      </c>
      <c r="C71" s="3" t="s">
        <v>184</v>
      </c>
      <c r="D71" s="84" t="s">
        <v>185</v>
      </c>
      <c r="E71" s="85"/>
      <c r="F71" s="3" t="s">
        <v>64</v>
      </c>
      <c r="G71" s="35">
        <v>61</v>
      </c>
      <c r="H71" s="82"/>
      <c r="I71" s="36" t="s">
        <v>65</v>
      </c>
      <c r="J71" s="35">
        <v>0</v>
      </c>
      <c r="K71" s="35">
        <f>H71*G71</f>
        <v>0</v>
      </c>
      <c r="L71" s="35">
        <f>G71*H71</f>
        <v>0</v>
      </c>
      <c r="M71" s="35">
        <f>L71*(1+BW71/100)</f>
        <v>0</v>
      </c>
      <c r="N71" s="35">
        <v>0.105</v>
      </c>
      <c r="O71" s="35">
        <f>G71*N71</f>
        <v>6.4049999999999994</v>
      </c>
      <c r="P71" s="37" t="s">
        <v>66</v>
      </c>
      <c r="Z71" s="35">
        <f>IF(AQ71="5",BJ71,0)</f>
        <v>0</v>
      </c>
      <c r="AB71" s="35">
        <f>IF(AQ71="1",BH71,0)</f>
        <v>0</v>
      </c>
      <c r="AC71" s="35">
        <f>IF(AQ71="1",BI71,0)</f>
        <v>0</v>
      </c>
      <c r="AD71" s="35">
        <f>IF(AQ71="7",BH71,0)</f>
        <v>0</v>
      </c>
      <c r="AE71" s="35">
        <f>IF(AQ71="7",BI71,0)</f>
        <v>0</v>
      </c>
      <c r="AF71" s="35">
        <f>IF(AQ71="2",BH71,0)</f>
        <v>0</v>
      </c>
      <c r="AG71" s="35">
        <f>IF(AQ71="2",BI71,0)</f>
        <v>0</v>
      </c>
      <c r="AH71" s="35">
        <f>IF(AQ71="0",BJ71,0)</f>
        <v>0</v>
      </c>
      <c r="AI71" s="12" t="s">
        <v>57</v>
      </c>
      <c r="AJ71" s="35">
        <f>IF(AN71=0,L71,0)</f>
        <v>0</v>
      </c>
      <c r="AK71" s="35">
        <f>IF(AN71=12,L71,0)</f>
        <v>0</v>
      </c>
      <c r="AL71" s="35">
        <f>IF(AN71=21,L71,0)</f>
        <v>0</v>
      </c>
      <c r="AN71" s="35">
        <v>21</v>
      </c>
      <c r="AO71" s="35">
        <f>H71*0.601550388</f>
        <v>0</v>
      </c>
      <c r="AP71" s="35">
        <f>H71*(1-0.601550388)</f>
        <v>0</v>
      </c>
      <c r="AQ71" s="36" t="s">
        <v>61</v>
      </c>
      <c r="AV71" s="35">
        <f>AW71+AX71</f>
        <v>0</v>
      </c>
      <c r="AW71" s="35">
        <f>G71*AO71</f>
        <v>0</v>
      </c>
      <c r="AX71" s="35">
        <f>G71*AP71</f>
        <v>0</v>
      </c>
      <c r="AY71" s="36" t="s">
        <v>186</v>
      </c>
      <c r="AZ71" s="36" t="s">
        <v>187</v>
      </c>
      <c r="BA71" s="12" t="s">
        <v>69</v>
      </c>
      <c r="BC71" s="35">
        <f>AW71+AX71</f>
        <v>0</v>
      </c>
      <c r="BD71" s="35">
        <f>H71/(100-BE71)*100</f>
        <v>0</v>
      </c>
      <c r="BE71" s="35">
        <v>0</v>
      </c>
      <c r="BF71" s="35">
        <f>O71</f>
        <v>6.4049999999999994</v>
      </c>
      <c r="BH71" s="35">
        <f>G71*AO71</f>
        <v>0</v>
      </c>
      <c r="BI71" s="35">
        <f>G71*AP71</f>
        <v>0</v>
      </c>
      <c r="BJ71" s="35">
        <f>G71*H71</f>
        <v>0</v>
      </c>
      <c r="BK71" s="35"/>
      <c r="BL71" s="35">
        <v>56</v>
      </c>
      <c r="BW71" s="35" t="str">
        <f>I71</f>
        <v>21</v>
      </c>
      <c r="BX71" s="4" t="s">
        <v>185</v>
      </c>
    </row>
    <row r="72" spans="1:76" ht="13.5" customHeight="1" x14ac:dyDescent="0.25">
      <c r="A72" s="38"/>
      <c r="C72" s="43" t="s">
        <v>74</v>
      </c>
      <c r="D72" s="95" t="s">
        <v>188</v>
      </c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7"/>
    </row>
    <row r="73" spans="1:76" x14ac:dyDescent="0.25">
      <c r="A73" s="38"/>
      <c r="D73" s="39" t="s">
        <v>189</v>
      </c>
      <c r="E73" s="40" t="s">
        <v>56</v>
      </c>
      <c r="G73" s="41">
        <v>61</v>
      </c>
      <c r="P73" s="42"/>
    </row>
    <row r="74" spans="1:76" ht="13.5" customHeight="1" x14ac:dyDescent="0.25">
      <c r="A74" s="38"/>
      <c r="C74" s="44" t="s">
        <v>145</v>
      </c>
      <c r="D74" s="92" t="s">
        <v>190</v>
      </c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4"/>
    </row>
    <row r="75" spans="1:76" x14ac:dyDescent="0.25">
      <c r="A75" s="2" t="s">
        <v>191</v>
      </c>
      <c r="B75" s="3" t="s">
        <v>57</v>
      </c>
      <c r="C75" s="3" t="s">
        <v>192</v>
      </c>
      <c r="D75" s="84" t="s">
        <v>193</v>
      </c>
      <c r="E75" s="85"/>
      <c r="F75" s="3" t="s">
        <v>64</v>
      </c>
      <c r="G75" s="35">
        <v>146.35</v>
      </c>
      <c r="H75" s="82"/>
      <c r="I75" s="36" t="s">
        <v>65</v>
      </c>
      <c r="J75" s="35">
        <f>G75*AO75</f>
        <v>0</v>
      </c>
      <c r="K75" s="35">
        <f>G75*AP75</f>
        <v>0</v>
      </c>
      <c r="L75" s="35">
        <f>G75*H75</f>
        <v>0</v>
      </c>
      <c r="M75" s="35">
        <f>L75*(1+BW75/100)</f>
        <v>0</v>
      </c>
      <c r="N75" s="35">
        <v>0.17199999999999999</v>
      </c>
      <c r="O75" s="35">
        <f>G75*N75</f>
        <v>25.172199999999997</v>
      </c>
      <c r="P75" s="37" t="s">
        <v>66</v>
      </c>
      <c r="Z75" s="35">
        <f>IF(AQ75="5",BJ75,0)</f>
        <v>0</v>
      </c>
      <c r="AB75" s="35">
        <f>IF(AQ75="1",BH75,0)</f>
        <v>0</v>
      </c>
      <c r="AC75" s="35">
        <f>IF(AQ75="1",BI75,0)</f>
        <v>0</v>
      </c>
      <c r="AD75" s="35">
        <f>IF(AQ75="7",BH75,0)</f>
        <v>0</v>
      </c>
      <c r="AE75" s="35">
        <f>IF(AQ75="7",BI75,0)</f>
        <v>0</v>
      </c>
      <c r="AF75" s="35">
        <f>IF(AQ75="2",BH75,0)</f>
        <v>0</v>
      </c>
      <c r="AG75" s="35">
        <f>IF(AQ75="2",BI75,0)</f>
        <v>0</v>
      </c>
      <c r="AH75" s="35">
        <f>IF(AQ75="0",BJ75,0)</f>
        <v>0</v>
      </c>
      <c r="AI75" s="12" t="s">
        <v>57</v>
      </c>
      <c r="AJ75" s="35">
        <f>IF(AN75=0,L75,0)</f>
        <v>0</v>
      </c>
      <c r="AK75" s="35">
        <f>IF(AN75=12,L75,0)</f>
        <v>0</v>
      </c>
      <c r="AL75" s="35">
        <f>IF(AN75=21,L75,0)</f>
        <v>0</v>
      </c>
      <c r="AN75" s="35">
        <v>21</v>
      </c>
      <c r="AO75" s="35">
        <f>H75*0.789327731</f>
        <v>0</v>
      </c>
      <c r="AP75" s="35">
        <f>H75*(1-0.789327731)</f>
        <v>0</v>
      </c>
      <c r="AQ75" s="36" t="s">
        <v>61</v>
      </c>
      <c r="AV75" s="35">
        <f>AW75+AX75</f>
        <v>0</v>
      </c>
      <c r="AW75" s="35">
        <f>G75*AO75</f>
        <v>0</v>
      </c>
      <c r="AX75" s="35">
        <f>G75*AP75</f>
        <v>0</v>
      </c>
      <c r="AY75" s="36" t="s">
        <v>186</v>
      </c>
      <c r="AZ75" s="36" t="s">
        <v>187</v>
      </c>
      <c r="BA75" s="12" t="s">
        <v>69</v>
      </c>
      <c r="BC75" s="35">
        <f>AW75+AX75</f>
        <v>0</v>
      </c>
      <c r="BD75" s="35">
        <f>H75/(100-BE75)*100</f>
        <v>0</v>
      </c>
      <c r="BE75" s="35">
        <v>0</v>
      </c>
      <c r="BF75" s="35">
        <f>O75</f>
        <v>25.172199999999997</v>
      </c>
      <c r="BH75" s="35">
        <f>G75*AO75</f>
        <v>0</v>
      </c>
      <c r="BI75" s="35">
        <f>G75*AP75</f>
        <v>0</v>
      </c>
      <c r="BJ75" s="35">
        <f>G75*H75</f>
        <v>0</v>
      </c>
      <c r="BK75" s="35"/>
      <c r="BL75" s="35">
        <v>56</v>
      </c>
      <c r="BW75" s="35" t="str">
        <f>I75</f>
        <v>21</v>
      </c>
      <c r="BX75" s="4" t="s">
        <v>193</v>
      </c>
    </row>
    <row r="76" spans="1:76" ht="13.5" customHeight="1" x14ac:dyDescent="0.25">
      <c r="A76" s="38"/>
      <c r="C76" s="43" t="s">
        <v>74</v>
      </c>
      <c r="D76" s="95" t="s">
        <v>194</v>
      </c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7"/>
    </row>
    <row r="77" spans="1:76" x14ac:dyDescent="0.25">
      <c r="A77" s="38"/>
      <c r="D77" s="39" t="s">
        <v>195</v>
      </c>
      <c r="E77" s="40" t="s">
        <v>56</v>
      </c>
      <c r="G77" s="41">
        <v>146.35</v>
      </c>
      <c r="P77" s="42"/>
    </row>
    <row r="78" spans="1:76" x14ac:dyDescent="0.25">
      <c r="A78" s="2" t="s">
        <v>196</v>
      </c>
      <c r="B78" s="3" t="s">
        <v>57</v>
      </c>
      <c r="C78" s="3" t="s">
        <v>197</v>
      </c>
      <c r="D78" s="84" t="s">
        <v>198</v>
      </c>
      <c r="E78" s="85"/>
      <c r="F78" s="3" t="s">
        <v>64</v>
      </c>
      <c r="G78" s="35">
        <v>18.7</v>
      </c>
      <c r="H78" s="82"/>
      <c r="I78" s="36" t="s">
        <v>65</v>
      </c>
      <c r="J78" s="35">
        <f>G78*AO78</f>
        <v>0</v>
      </c>
      <c r="K78" s="35">
        <f>G78*AP78</f>
        <v>0</v>
      </c>
      <c r="L78" s="35">
        <f>G78*H78</f>
        <v>0</v>
      </c>
      <c r="M78" s="35">
        <f>L78*(1+BW78/100)</f>
        <v>0</v>
      </c>
      <c r="N78" s="35">
        <v>9.1999999999999998E-2</v>
      </c>
      <c r="O78" s="35">
        <f>G78*N78</f>
        <v>1.7203999999999999</v>
      </c>
      <c r="P78" s="37" t="s">
        <v>66</v>
      </c>
      <c r="Z78" s="35">
        <f>IF(AQ78="5",BJ78,0)</f>
        <v>0</v>
      </c>
      <c r="AB78" s="35">
        <f>IF(AQ78="1",BH78,0)</f>
        <v>0</v>
      </c>
      <c r="AC78" s="35">
        <f>IF(AQ78="1",BI78,0)</f>
        <v>0</v>
      </c>
      <c r="AD78" s="35">
        <f>IF(AQ78="7",BH78,0)</f>
        <v>0</v>
      </c>
      <c r="AE78" s="35">
        <f>IF(AQ78="7",BI78,0)</f>
        <v>0</v>
      </c>
      <c r="AF78" s="35">
        <f>IF(AQ78="2",BH78,0)</f>
        <v>0</v>
      </c>
      <c r="AG78" s="35">
        <f>IF(AQ78="2",BI78,0)</f>
        <v>0</v>
      </c>
      <c r="AH78" s="35">
        <f>IF(AQ78="0",BJ78,0)</f>
        <v>0</v>
      </c>
      <c r="AI78" s="12" t="s">
        <v>57</v>
      </c>
      <c r="AJ78" s="35">
        <f>IF(AN78=0,L78,0)</f>
        <v>0</v>
      </c>
      <c r="AK78" s="35">
        <f>IF(AN78=12,L78,0)</f>
        <v>0</v>
      </c>
      <c r="AL78" s="35">
        <f>IF(AN78=21,L78,0)</f>
        <v>0</v>
      </c>
      <c r="AN78" s="35">
        <v>21</v>
      </c>
      <c r="AO78" s="35">
        <f>H78*0.588036915</f>
        <v>0</v>
      </c>
      <c r="AP78" s="35">
        <f>H78*(1-0.588036915)</f>
        <v>0</v>
      </c>
      <c r="AQ78" s="36" t="s">
        <v>61</v>
      </c>
      <c r="AV78" s="35">
        <f>AW78+AX78</f>
        <v>0</v>
      </c>
      <c r="AW78" s="35">
        <f>G78*AO78</f>
        <v>0</v>
      </c>
      <c r="AX78" s="35">
        <f>G78*AP78</f>
        <v>0</v>
      </c>
      <c r="AY78" s="36" t="s">
        <v>186</v>
      </c>
      <c r="AZ78" s="36" t="s">
        <v>187</v>
      </c>
      <c r="BA78" s="12" t="s">
        <v>69</v>
      </c>
      <c r="BC78" s="35">
        <f>AW78+AX78</f>
        <v>0</v>
      </c>
      <c r="BD78" s="35">
        <f>H78/(100-BE78)*100</f>
        <v>0</v>
      </c>
      <c r="BE78" s="35">
        <v>0</v>
      </c>
      <c r="BF78" s="35">
        <f>O78</f>
        <v>1.7203999999999999</v>
      </c>
      <c r="BH78" s="35">
        <f>G78*AO78</f>
        <v>0</v>
      </c>
      <c r="BI78" s="35">
        <f>G78*AP78</f>
        <v>0</v>
      </c>
      <c r="BJ78" s="35">
        <f>G78*H78</f>
        <v>0</v>
      </c>
      <c r="BK78" s="35"/>
      <c r="BL78" s="35">
        <v>56</v>
      </c>
      <c r="BW78" s="35" t="str">
        <f>I78</f>
        <v>21</v>
      </c>
      <c r="BX78" s="4" t="s">
        <v>198</v>
      </c>
    </row>
    <row r="79" spans="1:76" ht="13.5" customHeight="1" x14ac:dyDescent="0.25">
      <c r="A79" s="38"/>
      <c r="C79" s="43" t="s">
        <v>74</v>
      </c>
      <c r="D79" s="95" t="s">
        <v>199</v>
      </c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7"/>
    </row>
    <row r="80" spans="1:76" x14ac:dyDescent="0.25">
      <c r="A80" s="38"/>
      <c r="D80" s="39" t="s">
        <v>200</v>
      </c>
      <c r="E80" s="40" t="s">
        <v>56</v>
      </c>
      <c r="G80" s="41">
        <v>18.7</v>
      </c>
      <c r="P80" s="42"/>
    </row>
    <row r="81" spans="1:76" x14ac:dyDescent="0.25">
      <c r="A81" s="2" t="s">
        <v>201</v>
      </c>
      <c r="B81" s="3" t="s">
        <v>57</v>
      </c>
      <c r="C81" s="3" t="s">
        <v>202</v>
      </c>
      <c r="D81" s="84" t="s">
        <v>203</v>
      </c>
      <c r="E81" s="85"/>
      <c r="F81" s="3" t="s">
        <v>64</v>
      </c>
      <c r="G81" s="35">
        <v>59.8</v>
      </c>
      <c r="H81" s="82"/>
      <c r="I81" s="36" t="s">
        <v>65</v>
      </c>
      <c r="J81" s="35">
        <f>G81*AO81</f>
        <v>0</v>
      </c>
      <c r="K81" s="35">
        <f>G81*AP81</f>
        <v>0</v>
      </c>
      <c r="L81" s="35">
        <f>G81*H81</f>
        <v>0</v>
      </c>
      <c r="M81" s="35">
        <f>L81*(1+BW81/100)</f>
        <v>0</v>
      </c>
      <c r="N81" s="35">
        <v>0.441</v>
      </c>
      <c r="O81" s="35">
        <f>G81*N81</f>
        <v>26.3718</v>
      </c>
      <c r="P81" s="37" t="s">
        <v>66</v>
      </c>
      <c r="Z81" s="35">
        <f>IF(AQ81="5",BJ81,0)</f>
        <v>0</v>
      </c>
      <c r="AB81" s="35">
        <f>IF(AQ81="1",BH81,0)</f>
        <v>0</v>
      </c>
      <c r="AC81" s="35">
        <f>IF(AQ81="1",BI81,0)</f>
        <v>0</v>
      </c>
      <c r="AD81" s="35">
        <f>IF(AQ81="7",BH81,0)</f>
        <v>0</v>
      </c>
      <c r="AE81" s="35">
        <f>IF(AQ81="7",BI81,0)</f>
        <v>0</v>
      </c>
      <c r="AF81" s="35">
        <f>IF(AQ81="2",BH81,0)</f>
        <v>0</v>
      </c>
      <c r="AG81" s="35">
        <f>IF(AQ81="2",BI81,0)</f>
        <v>0</v>
      </c>
      <c r="AH81" s="35">
        <f>IF(AQ81="0",BJ81,0)</f>
        <v>0</v>
      </c>
      <c r="AI81" s="12" t="s">
        <v>57</v>
      </c>
      <c r="AJ81" s="35">
        <f>IF(AN81=0,L81,0)</f>
        <v>0</v>
      </c>
      <c r="AK81" s="35">
        <f>IF(AN81=12,L81,0)</f>
        <v>0</v>
      </c>
      <c r="AL81" s="35">
        <f>IF(AN81=21,L81,0)</f>
        <v>0</v>
      </c>
      <c r="AN81" s="35">
        <v>21</v>
      </c>
      <c r="AO81" s="35">
        <f>H81*0.84595186</f>
        <v>0</v>
      </c>
      <c r="AP81" s="35">
        <f>H81*(1-0.84595186)</f>
        <v>0</v>
      </c>
      <c r="AQ81" s="36" t="s">
        <v>61</v>
      </c>
      <c r="AV81" s="35">
        <f>AW81+AX81</f>
        <v>0</v>
      </c>
      <c r="AW81" s="35">
        <f>G81*AO81</f>
        <v>0</v>
      </c>
      <c r="AX81" s="35">
        <f>G81*AP81</f>
        <v>0</v>
      </c>
      <c r="AY81" s="36" t="s">
        <v>186</v>
      </c>
      <c r="AZ81" s="36" t="s">
        <v>187</v>
      </c>
      <c r="BA81" s="12" t="s">
        <v>69</v>
      </c>
      <c r="BC81" s="35">
        <f>AW81+AX81</f>
        <v>0</v>
      </c>
      <c r="BD81" s="35">
        <f>H81/(100-BE81)*100</f>
        <v>0</v>
      </c>
      <c r="BE81" s="35">
        <v>0</v>
      </c>
      <c r="BF81" s="35">
        <f>O81</f>
        <v>26.3718</v>
      </c>
      <c r="BH81" s="35">
        <f>G81*AO81</f>
        <v>0</v>
      </c>
      <c r="BI81" s="35">
        <f>G81*AP81</f>
        <v>0</v>
      </c>
      <c r="BJ81" s="35">
        <f>G81*H81</f>
        <v>0</v>
      </c>
      <c r="BK81" s="35"/>
      <c r="BL81" s="35">
        <v>56</v>
      </c>
      <c r="BW81" s="35" t="str">
        <f>I81</f>
        <v>21</v>
      </c>
      <c r="BX81" s="4" t="s">
        <v>203</v>
      </c>
    </row>
    <row r="82" spans="1:76" ht="13.5" customHeight="1" x14ac:dyDescent="0.25">
      <c r="A82" s="38"/>
      <c r="C82" s="43" t="s">
        <v>74</v>
      </c>
      <c r="D82" s="95" t="s">
        <v>204</v>
      </c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7"/>
    </row>
    <row r="83" spans="1:76" x14ac:dyDescent="0.25">
      <c r="A83" s="38"/>
      <c r="D83" s="39" t="s">
        <v>205</v>
      </c>
      <c r="E83" s="40" t="s">
        <v>56</v>
      </c>
      <c r="G83" s="41">
        <v>59.8</v>
      </c>
      <c r="P83" s="42"/>
    </row>
    <row r="84" spans="1:76" x14ac:dyDescent="0.25">
      <c r="A84" s="2" t="s">
        <v>206</v>
      </c>
      <c r="B84" s="3" t="s">
        <v>57</v>
      </c>
      <c r="C84" s="3" t="s">
        <v>207</v>
      </c>
      <c r="D84" s="84" t="s">
        <v>208</v>
      </c>
      <c r="E84" s="85"/>
      <c r="F84" s="3" t="s">
        <v>64</v>
      </c>
      <c r="G84" s="35">
        <v>281.60000000000002</v>
      </c>
      <c r="H84" s="82"/>
      <c r="I84" s="36" t="s">
        <v>65</v>
      </c>
      <c r="J84" s="35">
        <f>G84*AO84</f>
        <v>0</v>
      </c>
      <c r="K84" s="35">
        <f>G84*AP84</f>
        <v>0</v>
      </c>
      <c r="L84" s="35">
        <f>G84*H84</f>
        <v>0</v>
      </c>
      <c r="M84" s="35">
        <f>L84*(1+BW84/100)</f>
        <v>0</v>
      </c>
      <c r="N84" s="35">
        <v>0.57499999999999996</v>
      </c>
      <c r="O84" s="35">
        <f>G84*N84</f>
        <v>161.91999999999999</v>
      </c>
      <c r="P84" s="37" t="s">
        <v>66</v>
      </c>
      <c r="Z84" s="35">
        <f>IF(AQ84="5",BJ84,0)</f>
        <v>0</v>
      </c>
      <c r="AB84" s="35">
        <f>IF(AQ84="1",BH84,0)</f>
        <v>0</v>
      </c>
      <c r="AC84" s="35">
        <f>IF(AQ84="1",BI84,0)</f>
        <v>0</v>
      </c>
      <c r="AD84" s="35">
        <f>IF(AQ84="7",BH84,0)</f>
        <v>0</v>
      </c>
      <c r="AE84" s="35">
        <f>IF(AQ84="7",BI84,0)</f>
        <v>0</v>
      </c>
      <c r="AF84" s="35">
        <f>IF(AQ84="2",BH84,0)</f>
        <v>0</v>
      </c>
      <c r="AG84" s="35">
        <f>IF(AQ84="2",BI84,0)</f>
        <v>0</v>
      </c>
      <c r="AH84" s="35">
        <f>IF(AQ84="0",BJ84,0)</f>
        <v>0</v>
      </c>
      <c r="AI84" s="12" t="s">
        <v>57</v>
      </c>
      <c r="AJ84" s="35">
        <f>IF(AN84=0,L84,0)</f>
        <v>0</v>
      </c>
      <c r="AK84" s="35">
        <f>IF(AN84=12,L84,0)</f>
        <v>0</v>
      </c>
      <c r="AL84" s="35">
        <f>IF(AN84=21,L84,0)</f>
        <v>0</v>
      </c>
      <c r="AN84" s="35">
        <v>21</v>
      </c>
      <c r="AO84" s="35">
        <f>H84*0.87631548</f>
        <v>0</v>
      </c>
      <c r="AP84" s="35">
        <f>H84*(1-0.87631548)</f>
        <v>0</v>
      </c>
      <c r="AQ84" s="36" t="s">
        <v>61</v>
      </c>
      <c r="AV84" s="35">
        <f>AW84+AX84</f>
        <v>0</v>
      </c>
      <c r="AW84" s="35">
        <f>G84*AO84</f>
        <v>0</v>
      </c>
      <c r="AX84" s="35">
        <f>G84*AP84</f>
        <v>0</v>
      </c>
      <c r="AY84" s="36" t="s">
        <v>186</v>
      </c>
      <c r="AZ84" s="36" t="s">
        <v>187</v>
      </c>
      <c r="BA84" s="12" t="s">
        <v>69</v>
      </c>
      <c r="BC84" s="35">
        <f>AW84+AX84</f>
        <v>0</v>
      </c>
      <c r="BD84" s="35">
        <f>H84/(100-BE84)*100</f>
        <v>0</v>
      </c>
      <c r="BE84" s="35">
        <v>0</v>
      </c>
      <c r="BF84" s="35">
        <f>O84</f>
        <v>161.91999999999999</v>
      </c>
      <c r="BH84" s="35">
        <f>G84*AO84</f>
        <v>0</v>
      </c>
      <c r="BI84" s="35">
        <f>G84*AP84</f>
        <v>0</v>
      </c>
      <c r="BJ84" s="35">
        <f>G84*H84</f>
        <v>0</v>
      </c>
      <c r="BK84" s="35"/>
      <c r="BL84" s="35">
        <v>56</v>
      </c>
      <c r="BW84" s="35" t="str">
        <f>I84</f>
        <v>21</v>
      </c>
      <c r="BX84" s="4" t="s">
        <v>208</v>
      </c>
    </row>
    <row r="85" spans="1:76" x14ac:dyDescent="0.25">
      <c r="A85" s="38"/>
      <c r="D85" s="39" t="s">
        <v>209</v>
      </c>
      <c r="E85" s="40" t="s">
        <v>56</v>
      </c>
      <c r="G85" s="41">
        <v>281.60000000000002</v>
      </c>
      <c r="P85" s="42"/>
    </row>
    <row r="86" spans="1:76" x14ac:dyDescent="0.25">
      <c r="A86" s="31" t="s">
        <v>56</v>
      </c>
      <c r="B86" s="32" t="s">
        <v>57</v>
      </c>
      <c r="C86" s="32" t="s">
        <v>210</v>
      </c>
      <c r="D86" s="86" t="s">
        <v>211</v>
      </c>
      <c r="E86" s="87"/>
      <c r="F86" s="33" t="s">
        <v>4</v>
      </c>
      <c r="G86" s="33" t="s">
        <v>4</v>
      </c>
      <c r="H86" s="33" t="s">
        <v>4</v>
      </c>
      <c r="I86" s="33" t="s">
        <v>4</v>
      </c>
      <c r="J86" s="1">
        <f>SUM(J87:J89)</f>
        <v>0</v>
      </c>
      <c r="K86" s="1">
        <f>SUM(K87:K89)</f>
        <v>0</v>
      </c>
      <c r="L86" s="1">
        <f>SUM(L87:L89)</f>
        <v>0</v>
      </c>
      <c r="M86" s="1">
        <f>SUM(M87:M89)</f>
        <v>0</v>
      </c>
      <c r="N86" s="12" t="s">
        <v>56</v>
      </c>
      <c r="O86" s="1">
        <f>SUM(O87:O89)</f>
        <v>49.622546</v>
      </c>
      <c r="P86" s="34" t="s">
        <v>56</v>
      </c>
      <c r="AI86" s="12" t="s">
        <v>57</v>
      </c>
      <c r="AS86" s="1">
        <f>SUM(AJ87:AJ89)</f>
        <v>0</v>
      </c>
      <c r="AT86" s="1">
        <f>SUM(AK87:AK89)</f>
        <v>0</v>
      </c>
      <c r="AU86" s="1">
        <f>SUM(AL87:AL89)</f>
        <v>0</v>
      </c>
    </row>
    <row r="87" spans="1:76" x14ac:dyDescent="0.25">
      <c r="A87" s="2" t="s">
        <v>212</v>
      </c>
      <c r="B87" s="3" t="s">
        <v>57</v>
      </c>
      <c r="C87" s="3" t="s">
        <v>213</v>
      </c>
      <c r="D87" s="84" t="s">
        <v>214</v>
      </c>
      <c r="E87" s="85"/>
      <c r="F87" s="3" t="s">
        <v>64</v>
      </c>
      <c r="G87" s="35">
        <v>381.8</v>
      </c>
      <c r="H87" s="82"/>
      <c r="I87" s="36" t="s">
        <v>65</v>
      </c>
      <c r="J87" s="35">
        <f>G87*AO87</f>
        <v>0</v>
      </c>
      <c r="K87" s="35">
        <f>G87*AP87</f>
        <v>0</v>
      </c>
      <c r="L87" s="35">
        <f>G87*H87</f>
        <v>0</v>
      </c>
      <c r="M87" s="35">
        <f>L87*(1+BW87/100)</f>
        <v>0</v>
      </c>
      <c r="N87" s="35">
        <v>3.1E-4</v>
      </c>
      <c r="O87" s="35">
        <f>G87*N87</f>
        <v>0.118358</v>
      </c>
      <c r="P87" s="37" t="s">
        <v>215</v>
      </c>
      <c r="Z87" s="35">
        <f>IF(AQ87="5",BJ87,0)</f>
        <v>0</v>
      </c>
      <c r="AB87" s="35">
        <f>IF(AQ87="1",BH87,0)</f>
        <v>0</v>
      </c>
      <c r="AC87" s="35">
        <f>IF(AQ87="1",BI87,0)</f>
        <v>0</v>
      </c>
      <c r="AD87" s="35">
        <f>IF(AQ87="7",BH87,0)</f>
        <v>0</v>
      </c>
      <c r="AE87" s="35">
        <f>IF(AQ87="7",BI87,0)</f>
        <v>0</v>
      </c>
      <c r="AF87" s="35">
        <f>IF(AQ87="2",BH87,0)</f>
        <v>0</v>
      </c>
      <c r="AG87" s="35">
        <f>IF(AQ87="2",BI87,0)</f>
        <v>0</v>
      </c>
      <c r="AH87" s="35">
        <f>IF(AQ87="0",BJ87,0)</f>
        <v>0</v>
      </c>
      <c r="AI87" s="12" t="s">
        <v>57</v>
      </c>
      <c r="AJ87" s="35">
        <f>IF(AN87=0,L87,0)</f>
        <v>0</v>
      </c>
      <c r="AK87" s="35">
        <f>IF(AN87=12,L87,0)</f>
        <v>0</v>
      </c>
      <c r="AL87" s="35">
        <f>IF(AN87=21,L87,0)</f>
        <v>0</v>
      </c>
      <c r="AN87" s="35">
        <v>21</v>
      </c>
      <c r="AO87" s="35">
        <f>H87*0.869373814</f>
        <v>0</v>
      </c>
      <c r="AP87" s="35">
        <f>H87*(1-0.869373814)</f>
        <v>0</v>
      </c>
      <c r="AQ87" s="36" t="s">
        <v>61</v>
      </c>
      <c r="AV87" s="35">
        <f>AW87+AX87</f>
        <v>0</v>
      </c>
      <c r="AW87" s="35">
        <f>G87*AO87</f>
        <v>0</v>
      </c>
      <c r="AX87" s="35">
        <f>G87*AP87</f>
        <v>0</v>
      </c>
      <c r="AY87" s="36" t="s">
        <v>216</v>
      </c>
      <c r="AZ87" s="36" t="s">
        <v>187</v>
      </c>
      <c r="BA87" s="12" t="s">
        <v>69</v>
      </c>
      <c r="BC87" s="35">
        <f>AW87+AX87</f>
        <v>0</v>
      </c>
      <c r="BD87" s="35">
        <f>H87/(100-BE87)*100</f>
        <v>0</v>
      </c>
      <c r="BE87" s="35">
        <v>0</v>
      </c>
      <c r="BF87" s="35">
        <f>O87</f>
        <v>0.118358</v>
      </c>
      <c r="BH87" s="35">
        <f>G87*AO87</f>
        <v>0</v>
      </c>
      <c r="BI87" s="35">
        <f>G87*AP87</f>
        <v>0</v>
      </c>
      <c r="BJ87" s="35">
        <f>G87*H87</f>
        <v>0</v>
      </c>
      <c r="BK87" s="35"/>
      <c r="BL87" s="35">
        <v>57</v>
      </c>
      <c r="BW87" s="35" t="str">
        <f>I87</f>
        <v>21</v>
      </c>
      <c r="BX87" s="4" t="s">
        <v>214</v>
      </c>
    </row>
    <row r="88" spans="1:76" x14ac:dyDescent="0.25">
      <c r="A88" s="38"/>
      <c r="D88" s="39" t="s">
        <v>217</v>
      </c>
      <c r="E88" s="40" t="s">
        <v>56</v>
      </c>
      <c r="G88" s="41">
        <v>381.8</v>
      </c>
      <c r="P88" s="42"/>
    </row>
    <row r="89" spans="1:76" x14ac:dyDescent="0.25">
      <c r="A89" s="2" t="s">
        <v>173</v>
      </c>
      <c r="B89" s="3" t="s">
        <v>57</v>
      </c>
      <c r="C89" s="3" t="s">
        <v>218</v>
      </c>
      <c r="D89" s="84" t="s">
        <v>219</v>
      </c>
      <c r="E89" s="85"/>
      <c r="F89" s="3" t="s">
        <v>64</v>
      </c>
      <c r="G89" s="35">
        <v>381.8</v>
      </c>
      <c r="H89" s="82"/>
      <c r="I89" s="36" t="s">
        <v>65</v>
      </c>
      <c r="J89" s="35">
        <f>G89*AO89</f>
        <v>0</v>
      </c>
      <c r="K89" s="35">
        <f>G89*AP89</f>
        <v>0</v>
      </c>
      <c r="L89" s="35">
        <f>G89*H89</f>
        <v>0</v>
      </c>
      <c r="M89" s="35">
        <f>L89*(1+BW89/100)</f>
        <v>0</v>
      </c>
      <c r="N89" s="35">
        <v>0.12966</v>
      </c>
      <c r="O89" s="35">
        <f>G89*N89</f>
        <v>49.504187999999999</v>
      </c>
      <c r="P89" s="37" t="s">
        <v>66</v>
      </c>
      <c r="Z89" s="35">
        <f>IF(AQ89="5",BJ89,0)</f>
        <v>0</v>
      </c>
      <c r="AB89" s="35">
        <f>IF(AQ89="1",BH89,0)</f>
        <v>0</v>
      </c>
      <c r="AC89" s="35">
        <f>IF(AQ89="1",BI89,0)</f>
        <v>0</v>
      </c>
      <c r="AD89" s="35">
        <f>IF(AQ89="7",BH89,0)</f>
        <v>0</v>
      </c>
      <c r="AE89" s="35">
        <f>IF(AQ89="7",BI89,0)</f>
        <v>0</v>
      </c>
      <c r="AF89" s="35">
        <f>IF(AQ89="2",BH89,0)</f>
        <v>0</v>
      </c>
      <c r="AG89" s="35">
        <f>IF(AQ89="2",BI89,0)</f>
        <v>0</v>
      </c>
      <c r="AH89" s="35">
        <f>IF(AQ89="0",BJ89,0)</f>
        <v>0</v>
      </c>
      <c r="AI89" s="12" t="s">
        <v>57</v>
      </c>
      <c r="AJ89" s="35">
        <f>IF(AN89=0,L89,0)</f>
        <v>0</v>
      </c>
      <c r="AK89" s="35">
        <f>IF(AN89=12,L89,0)</f>
        <v>0</v>
      </c>
      <c r="AL89" s="35">
        <f>IF(AN89=21,L89,0)</f>
        <v>0</v>
      </c>
      <c r="AN89" s="35">
        <v>21</v>
      </c>
      <c r="AO89" s="35">
        <f>H89*0.660235567</f>
        <v>0</v>
      </c>
      <c r="AP89" s="35">
        <f>H89*(1-0.660235567)</f>
        <v>0</v>
      </c>
      <c r="AQ89" s="36" t="s">
        <v>61</v>
      </c>
      <c r="AV89" s="35">
        <f>AW89+AX89</f>
        <v>0</v>
      </c>
      <c r="AW89" s="35">
        <f>G89*AO89</f>
        <v>0</v>
      </c>
      <c r="AX89" s="35">
        <f>G89*AP89</f>
        <v>0</v>
      </c>
      <c r="AY89" s="36" t="s">
        <v>216</v>
      </c>
      <c r="AZ89" s="36" t="s">
        <v>187</v>
      </c>
      <c r="BA89" s="12" t="s">
        <v>69</v>
      </c>
      <c r="BC89" s="35">
        <f>AW89+AX89</f>
        <v>0</v>
      </c>
      <c r="BD89" s="35">
        <f>H89/(100-BE89)*100</f>
        <v>0</v>
      </c>
      <c r="BE89" s="35">
        <v>0</v>
      </c>
      <c r="BF89" s="35">
        <f>O89</f>
        <v>49.504187999999999</v>
      </c>
      <c r="BH89" s="35">
        <f>G89*AO89</f>
        <v>0</v>
      </c>
      <c r="BI89" s="35">
        <f>G89*AP89</f>
        <v>0</v>
      </c>
      <c r="BJ89" s="35">
        <f>G89*H89</f>
        <v>0</v>
      </c>
      <c r="BK89" s="35"/>
      <c r="BL89" s="35">
        <v>57</v>
      </c>
      <c r="BW89" s="35" t="str">
        <f>I89</f>
        <v>21</v>
      </c>
      <c r="BX89" s="4" t="s">
        <v>219</v>
      </c>
    </row>
    <row r="90" spans="1:76" ht="13.5" customHeight="1" x14ac:dyDescent="0.25">
      <c r="A90" s="38"/>
      <c r="C90" s="43" t="s">
        <v>74</v>
      </c>
      <c r="D90" s="95" t="s">
        <v>220</v>
      </c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7"/>
    </row>
    <row r="91" spans="1:76" x14ac:dyDescent="0.25">
      <c r="A91" s="38"/>
      <c r="D91" s="39" t="s">
        <v>217</v>
      </c>
      <c r="E91" s="40" t="s">
        <v>56</v>
      </c>
      <c r="G91" s="41">
        <v>381.8</v>
      </c>
      <c r="P91" s="42"/>
    </row>
    <row r="92" spans="1:76" x14ac:dyDescent="0.25">
      <c r="A92" s="31" t="s">
        <v>56</v>
      </c>
      <c r="B92" s="32" t="s">
        <v>57</v>
      </c>
      <c r="C92" s="32" t="s">
        <v>221</v>
      </c>
      <c r="D92" s="86" t="s">
        <v>222</v>
      </c>
      <c r="E92" s="87"/>
      <c r="F92" s="33" t="s">
        <v>4</v>
      </c>
      <c r="G92" s="33" t="s">
        <v>4</v>
      </c>
      <c r="H92" s="33" t="s">
        <v>4</v>
      </c>
      <c r="I92" s="33" t="s">
        <v>4</v>
      </c>
      <c r="J92" s="1">
        <f>SUM(J93:J104)</f>
        <v>0</v>
      </c>
      <c r="K92" s="1">
        <f>SUM(K93:K104)</f>
        <v>0</v>
      </c>
      <c r="L92" s="1">
        <f>SUM(L93:L104)</f>
        <v>0</v>
      </c>
      <c r="M92" s="1">
        <f>SUM(M93:M104)</f>
        <v>0</v>
      </c>
      <c r="N92" s="12" t="s">
        <v>56</v>
      </c>
      <c r="O92" s="1">
        <f>SUM(O93:O104)</f>
        <v>21.816449999999996</v>
      </c>
      <c r="P92" s="34" t="s">
        <v>56</v>
      </c>
      <c r="AI92" s="12" t="s">
        <v>57</v>
      </c>
      <c r="AS92" s="1">
        <f>SUM(AJ93:AJ104)</f>
        <v>0</v>
      </c>
      <c r="AT92" s="1">
        <f>SUM(AK93:AK104)</f>
        <v>0</v>
      </c>
      <c r="AU92" s="1">
        <f>SUM(AL93:AL104)</f>
        <v>0</v>
      </c>
    </row>
    <row r="93" spans="1:76" x14ac:dyDescent="0.25">
      <c r="A93" s="2" t="s">
        <v>223</v>
      </c>
      <c r="B93" s="3" t="s">
        <v>57</v>
      </c>
      <c r="C93" s="3" t="s">
        <v>224</v>
      </c>
      <c r="D93" s="84" t="s">
        <v>225</v>
      </c>
      <c r="E93" s="85"/>
      <c r="F93" s="3" t="s">
        <v>64</v>
      </c>
      <c r="G93" s="35">
        <v>25.3</v>
      </c>
      <c r="H93" s="82"/>
      <c r="I93" s="36" t="s">
        <v>65</v>
      </c>
      <c r="J93" s="35">
        <f>G93*AO93</f>
        <v>0</v>
      </c>
      <c r="K93" s="35">
        <f>G93*AP93</f>
        <v>0</v>
      </c>
      <c r="L93" s="35">
        <f>G93*H93</f>
        <v>0</v>
      </c>
      <c r="M93" s="35">
        <f>L93*(1+BW93/100)</f>
        <v>0</v>
      </c>
      <c r="N93" s="35">
        <v>7.3899999999999993E-2</v>
      </c>
      <c r="O93" s="35">
        <f>G93*N93</f>
        <v>1.8696699999999999</v>
      </c>
      <c r="P93" s="37" t="s">
        <v>66</v>
      </c>
      <c r="Z93" s="35">
        <f>IF(AQ93="5",BJ93,0)</f>
        <v>0</v>
      </c>
      <c r="AB93" s="35">
        <f>IF(AQ93="1",BH93,0)</f>
        <v>0</v>
      </c>
      <c r="AC93" s="35">
        <f>IF(AQ93="1",BI93,0)</f>
        <v>0</v>
      </c>
      <c r="AD93" s="35">
        <f>IF(AQ93="7",BH93,0)</f>
        <v>0</v>
      </c>
      <c r="AE93" s="35">
        <f>IF(AQ93="7",BI93,0)</f>
        <v>0</v>
      </c>
      <c r="AF93" s="35">
        <f>IF(AQ93="2",BH93,0)</f>
        <v>0</v>
      </c>
      <c r="AG93" s="35">
        <f>IF(AQ93="2",BI93,0)</f>
        <v>0</v>
      </c>
      <c r="AH93" s="35">
        <f>IF(AQ93="0",BJ93,0)</f>
        <v>0</v>
      </c>
      <c r="AI93" s="12" t="s">
        <v>57</v>
      </c>
      <c r="AJ93" s="35">
        <f>IF(AN93=0,L93,0)</f>
        <v>0</v>
      </c>
      <c r="AK93" s="35">
        <f>IF(AN93=12,L93,0)</f>
        <v>0</v>
      </c>
      <c r="AL93" s="35">
        <f>IF(AN93=21,L93,0)</f>
        <v>0</v>
      </c>
      <c r="AN93" s="35">
        <v>21</v>
      </c>
      <c r="AO93" s="35">
        <f>H93*0.170541401</f>
        <v>0</v>
      </c>
      <c r="AP93" s="35">
        <f>H93*(1-0.170541401)</f>
        <v>0</v>
      </c>
      <c r="AQ93" s="36" t="s">
        <v>61</v>
      </c>
      <c r="AV93" s="35">
        <f>AW93+AX93</f>
        <v>0</v>
      </c>
      <c r="AW93" s="35">
        <f>G93*AO93</f>
        <v>0</v>
      </c>
      <c r="AX93" s="35">
        <f>G93*AP93</f>
        <v>0</v>
      </c>
      <c r="AY93" s="36" t="s">
        <v>226</v>
      </c>
      <c r="AZ93" s="36" t="s">
        <v>187</v>
      </c>
      <c r="BA93" s="12" t="s">
        <v>69</v>
      </c>
      <c r="BC93" s="35">
        <f>AW93+AX93</f>
        <v>0</v>
      </c>
      <c r="BD93" s="35">
        <f>H93/(100-BE93)*100</f>
        <v>0</v>
      </c>
      <c r="BE93" s="35">
        <v>0</v>
      </c>
      <c r="BF93" s="35">
        <f>O93</f>
        <v>1.8696699999999999</v>
      </c>
      <c r="BH93" s="35">
        <f>G93*AO93</f>
        <v>0</v>
      </c>
      <c r="BI93" s="35">
        <f>G93*AP93</f>
        <v>0</v>
      </c>
      <c r="BJ93" s="35">
        <f>G93*H93</f>
        <v>0</v>
      </c>
      <c r="BK93" s="35"/>
      <c r="BL93" s="35">
        <v>59</v>
      </c>
      <c r="BW93" s="35" t="str">
        <f>I93</f>
        <v>21</v>
      </c>
      <c r="BX93" s="4" t="s">
        <v>225</v>
      </c>
    </row>
    <row r="94" spans="1:76" ht="13.5" customHeight="1" x14ac:dyDescent="0.25">
      <c r="A94" s="38"/>
      <c r="C94" s="43" t="s">
        <v>74</v>
      </c>
      <c r="D94" s="95" t="s">
        <v>82</v>
      </c>
      <c r="E94" s="96"/>
      <c r="F94" s="96"/>
      <c r="G94" s="96"/>
      <c r="H94" s="96"/>
      <c r="I94" s="96"/>
      <c r="J94" s="96"/>
      <c r="K94" s="96"/>
      <c r="L94" s="96"/>
      <c r="M94" s="96"/>
      <c r="N94" s="96"/>
      <c r="O94" s="96"/>
      <c r="P94" s="97"/>
    </row>
    <row r="95" spans="1:76" x14ac:dyDescent="0.25">
      <c r="A95" s="38"/>
      <c r="D95" s="39" t="s">
        <v>227</v>
      </c>
      <c r="E95" s="40" t="s">
        <v>56</v>
      </c>
      <c r="G95" s="41">
        <v>25.3</v>
      </c>
      <c r="H95" s="83"/>
      <c r="P95" s="42"/>
    </row>
    <row r="96" spans="1:76" x14ac:dyDescent="0.25">
      <c r="A96" s="2" t="s">
        <v>228</v>
      </c>
      <c r="B96" s="3" t="s">
        <v>57</v>
      </c>
      <c r="C96" s="3" t="s">
        <v>229</v>
      </c>
      <c r="D96" s="84" t="s">
        <v>230</v>
      </c>
      <c r="E96" s="85"/>
      <c r="F96" s="3" t="s">
        <v>64</v>
      </c>
      <c r="G96" s="35">
        <v>256.3</v>
      </c>
      <c r="H96" s="82"/>
      <c r="I96" s="36" t="s">
        <v>65</v>
      </c>
      <c r="J96" s="35">
        <f>G96*AO96</f>
        <v>0</v>
      </c>
      <c r="K96" s="35">
        <f>G96*AP96</f>
        <v>0</v>
      </c>
      <c r="L96" s="35">
        <f>G96*H96</f>
        <v>0</v>
      </c>
      <c r="M96" s="35">
        <f>L96*(1+BW96/100)</f>
        <v>0</v>
      </c>
      <c r="N96" s="35">
        <v>7.3899999999999993E-2</v>
      </c>
      <c r="O96" s="35">
        <f>G96*N96</f>
        <v>18.940569999999997</v>
      </c>
      <c r="P96" s="37" t="s">
        <v>66</v>
      </c>
      <c r="Z96" s="35">
        <f>IF(AQ96="5",BJ96,0)</f>
        <v>0</v>
      </c>
      <c r="AB96" s="35">
        <f>IF(AQ96="1",BH96,0)</f>
        <v>0</v>
      </c>
      <c r="AC96" s="35">
        <f>IF(AQ96="1",BI96,0)</f>
        <v>0</v>
      </c>
      <c r="AD96" s="35">
        <f>IF(AQ96="7",BH96,0)</f>
        <v>0</v>
      </c>
      <c r="AE96" s="35">
        <f>IF(AQ96="7",BI96,0)</f>
        <v>0</v>
      </c>
      <c r="AF96" s="35">
        <f>IF(AQ96="2",BH96,0)</f>
        <v>0</v>
      </c>
      <c r="AG96" s="35">
        <f>IF(AQ96="2",BI96,0)</f>
        <v>0</v>
      </c>
      <c r="AH96" s="35">
        <f>IF(AQ96="0",BJ96,0)</f>
        <v>0</v>
      </c>
      <c r="AI96" s="12" t="s">
        <v>57</v>
      </c>
      <c r="AJ96" s="35">
        <f>IF(AN96=0,L96,0)</f>
        <v>0</v>
      </c>
      <c r="AK96" s="35">
        <f>IF(AN96=12,L96,0)</f>
        <v>0</v>
      </c>
      <c r="AL96" s="35">
        <f>IF(AN96=21,L96,0)</f>
        <v>0</v>
      </c>
      <c r="AN96" s="35">
        <v>21</v>
      </c>
      <c r="AO96" s="35">
        <f>H96*0.162272727</f>
        <v>0</v>
      </c>
      <c r="AP96" s="35">
        <f>H96*(1-0.162272727)</f>
        <v>0</v>
      </c>
      <c r="AQ96" s="36" t="s">
        <v>61</v>
      </c>
      <c r="AV96" s="35">
        <f>AW96+AX96</f>
        <v>0</v>
      </c>
      <c r="AW96" s="35">
        <f>G96*AO96</f>
        <v>0</v>
      </c>
      <c r="AX96" s="35">
        <f>G96*AP96</f>
        <v>0</v>
      </c>
      <c r="AY96" s="36" t="s">
        <v>226</v>
      </c>
      <c r="AZ96" s="36" t="s">
        <v>187</v>
      </c>
      <c r="BA96" s="12" t="s">
        <v>69</v>
      </c>
      <c r="BC96" s="35">
        <f>AW96+AX96</f>
        <v>0</v>
      </c>
      <c r="BD96" s="35">
        <f>H96/(100-BE96)*100</f>
        <v>0</v>
      </c>
      <c r="BE96" s="35">
        <v>0</v>
      </c>
      <c r="BF96" s="35">
        <f>O96</f>
        <v>18.940569999999997</v>
      </c>
      <c r="BH96" s="35">
        <f>G96*AO96</f>
        <v>0</v>
      </c>
      <c r="BI96" s="35">
        <f>G96*AP96</f>
        <v>0</v>
      </c>
      <c r="BJ96" s="35">
        <f>G96*H96</f>
        <v>0</v>
      </c>
      <c r="BK96" s="35"/>
      <c r="BL96" s="35">
        <v>59</v>
      </c>
      <c r="BW96" s="35" t="str">
        <f>I96</f>
        <v>21</v>
      </c>
      <c r="BX96" s="4" t="s">
        <v>230</v>
      </c>
    </row>
    <row r="97" spans="1:76" x14ac:dyDescent="0.25">
      <c r="A97" s="38"/>
      <c r="D97" s="39" t="s">
        <v>231</v>
      </c>
      <c r="E97" s="40" t="s">
        <v>56</v>
      </c>
      <c r="G97" s="41">
        <v>256.3</v>
      </c>
      <c r="P97" s="42"/>
    </row>
    <row r="98" spans="1:76" x14ac:dyDescent="0.25">
      <c r="A98" s="2" t="s">
        <v>232</v>
      </c>
      <c r="B98" s="3" t="s">
        <v>57</v>
      </c>
      <c r="C98" s="3" t="s">
        <v>233</v>
      </c>
      <c r="D98" s="84" t="s">
        <v>234</v>
      </c>
      <c r="E98" s="85"/>
      <c r="F98" s="3" t="s">
        <v>101</v>
      </c>
      <c r="G98" s="35">
        <v>10</v>
      </c>
      <c r="H98" s="82"/>
      <c r="I98" s="36" t="s">
        <v>65</v>
      </c>
      <c r="J98" s="35">
        <f>G98*AO98</f>
        <v>0</v>
      </c>
      <c r="K98" s="35">
        <f>G98*AP98</f>
        <v>0</v>
      </c>
      <c r="L98" s="35">
        <f>G98*H98</f>
        <v>0</v>
      </c>
      <c r="M98" s="35">
        <f>L98*(1+BW98/100)</f>
        <v>0</v>
      </c>
      <c r="N98" s="35">
        <v>3.3E-4</v>
      </c>
      <c r="O98" s="35">
        <f>G98*N98</f>
        <v>3.3E-3</v>
      </c>
      <c r="P98" s="37" t="s">
        <v>66</v>
      </c>
      <c r="Z98" s="35">
        <f>IF(AQ98="5",BJ98,0)</f>
        <v>0</v>
      </c>
      <c r="AB98" s="35">
        <f>IF(AQ98="1",BH98,0)</f>
        <v>0</v>
      </c>
      <c r="AC98" s="35">
        <f>IF(AQ98="1",BI98,0)</f>
        <v>0</v>
      </c>
      <c r="AD98" s="35">
        <f>IF(AQ98="7",BH98,0)</f>
        <v>0</v>
      </c>
      <c r="AE98" s="35">
        <f>IF(AQ98="7",BI98,0)</f>
        <v>0</v>
      </c>
      <c r="AF98" s="35">
        <f>IF(AQ98="2",BH98,0)</f>
        <v>0</v>
      </c>
      <c r="AG98" s="35">
        <f>IF(AQ98="2",BI98,0)</f>
        <v>0</v>
      </c>
      <c r="AH98" s="35">
        <f>IF(AQ98="0",BJ98,0)</f>
        <v>0</v>
      </c>
      <c r="AI98" s="12" t="s">
        <v>57</v>
      </c>
      <c r="AJ98" s="35">
        <f>IF(AN98=0,L98,0)</f>
        <v>0</v>
      </c>
      <c r="AK98" s="35">
        <f>IF(AN98=12,L98,0)</f>
        <v>0</v>
      </c>
      <c r="AL98" s="35">
        <f>IF(AN98=21,L98,0)</f>
        <v>0</v>
      </c>
      <c r="AN98" s="35">
        <v>21</v>
      </c>
      <c r="AO98" s="35">
        <f>H98*0.053195815</f>
        <v>0</v>
      </c>
      <c r="AP98" s="35">
        <f>H98*(1-0.053195815)</f>
        <v>0</v>
      </c>
      <c r="AQ98" s="36" t="s">
        <v>61</v>
      </c>
      <c r="AV98" s="35">
        <f>AW98+AX98</f>
        <v>0</v>
      </c>
      <c r="AW98" s="35">
        <f>G98*AO98</f>
        <v>0</v>
      </c>
      <c r="AX98" s="35">
        <f>G98*AP98</f>
        <v>0</v>
      </c>
      <c r="AY98" s="36" t="s">
        <v>226</v>
      </c>
      <c r="AZ98" s="36" t="s">
        <v>187</v>
      </c>
      <c r="BA98" s="12" t="s">
        <v>69</v>
      </c>
      <c r="BC98" s="35">
        <f>AW98+AX98</f>
        <v>0</v>
      </c>
      <c r="BD98" s="35">
        <f>H98/(100-BE98)*100</f>
        <v>0</v>
      </c>
      <c r="BE98" s="35">
        <v>0</v>
      </c>
      <c r="BF98" s="35">
        <f>O98</f>
        <v>3.3E-3</v>
      </c>
      <c r="BH98" s="35">
        <f>G98*AO98</f>
        <v>0</v>
      </c>
      <c r="BI98" s="35">
        <f>G98*AP98</f>
        <v>0</v>
      </c>
      <c r="BJ98" s="35">
        <f>G98*H98</f>
        <v>0</v>
      </c>
      <c r="BK98" s="35"/>
      <c r="BL98" s="35">
        <v>59</v>
      </c>
      <c r="BW98" s="35" t="str">
        <f>I98</f>
        <v>21</v>
      </c>
      <c r="BX98" s="4" t="s">
        <v>234</v>
      </c>
    </row>
    <row r="99" spans="1:76" x14ac:dyDescent="0.25">
      <c r="A99" s="2" t="s">
        <v>235</v>
      </c>
      <c r="B99" s="3" t="s">
        <v>57</v>
      </c>
      <c r="C99" s="3" t="s">
        <v>236</v>
      </c>
      <c r="D99" s="84" t="s">
        <v>237</v>
      </c>
      <c r="E99" s="85"/>
      <c r="F99" s="3" t="s">
        <v>101</v>
      </c>
      <c r="G99" s="35">
        <v>80</v>
      </c>
      <c r="H99" s="82"/>
      <c r="I99" s="36" t="s">
        <v>65</v>
      </c>
      <c r="J99" s="35">
        <f>G99*AO99</f>
        <v>0</v>
      </c>
      <c r="K99" s="35">
        <f>G99*AP99</f>
        <v>0</v>
      </c>
      <c r="L99" s="35">
        <f>G99*H99</f>
        <v>0</v>
      </c>
      <c r="M99" s="35">
        <f>L99*(1+BW99/100)</f>
        <v>0</v>
      </c>
      <c r="N99" s="35">
        <v>3.6000000000000002E-4</v>
      </c>
      <c r="O99" s="35">
        <f>G99*N99</f>
        <v>2.8800000000000003E-2</v>
      </c>
      <c r="P99" s="37" t="s">
        <v>66</v>
      </c>
      <c r="Z99" s="35">
        <f>IF(AQ99="5",BJ99,0)</f>
        <v>0</v>
      </c>
      <c r="AB99" s="35">
        <f>IF(AQ99="1",BH99,0)</f>
        <v>0</v>
      </c>
      <c r="AC99" s="35">
        <f>IF(AQ99="1",BI99,0)</f>
        <v>0</v>
      </c>
      <c r="AD99" s="35">
        <f>IF(AQ99="7",BH99,0)</f>
        <v>0</v>
      </c>
      <c r="AE99" s="35">
        <f>IF(AQ99="7",BI99,0)</f>
        <v>0</v>
      </c>
      <c r="AF99" s="35">
        <f>IF(AQ99="2",BH99,0)</f>
        <v>0</v>
      </c>
      <c r="AG99" s="35">
        <f>IF(AQ99="2",BI99,0)</f>
        <v>0</v>
      </c>
      <c r="AH99" s="35">
        <f>IF(AQ99="0",BJ99,0)</f>
        <v>0</v>
      </c>
      <c r="AI99" s="12" t="s">
        <v>57</v>
      </c>
      <c r="AJ99" s="35">
        <f>IF(AN99=0,L99,0)</f>
        <v>0</v>
      </c>
      <c r="AK99" s="35">
        <f>IF(AN99=12,L99,0)</f>
        <v>0</v>
      </c>
      <c r="AL99" s="35">
        <f>IF(AN99=21,L99,0)</f>
        <v>0</v>
      </c>
      <c r="AN99" s="35">
        <v>21</v>
      </c>
      <c r="AO99" s="35">
        <f>H99*0.055096322</f>
        <v>0</v>
      </c>
      <c r="AP99" s="35">
        <f>H99*(1-0.055096322)</f>
        <v>0</v>
      </c>
      <c r="AQ99" s="36" t="s">
        <v>61</v>
      </c>
      <c r="AV99" s="35">
        <f>AW99+AX99</f>
        <v>0</v>
      </c>
      <c r="AW99" s="35">
        <f>G99*AO99</f>
        <v>0</v>
      </c>
      <c r="AX99" s="35">
        <f>G99*AP99</f>
        <v>0</v>
      </c>
      <c r="AY99" s="36" t="s">
        <v>226</v>
      </c>
      <c r="AZ99" s="36" t="s">
        <v>187</v>
      </c>
      <c r="BA99" s="12" t="s">
        <v>69</v>
      </c>
      <c r="BC99" s="35">
        <f>AW99+AX99</f>
        <v>0</v>
      </c>
      <c r="BD99" s="35">
        <f>H99/(100-BE99)*100</f>
        <v>0</v>
      </c>
      <c r="BE99" s="35">
        <v>0</v>
      </c>
      <c r="BF99" s="35">
        <f>O99</f>
        <v>2.8800000000000003E-2</v>
      </c>
      <c r="BH99" s="35">
        <f>G99*AO99</f>
        <v>0</v>
      </c>
      <c r="BI99" s="35">
        <f>G99*AP99</f>
        <v>0</v>
      </c>
      <c r="BJ99" s="35">
        <f>G99*H99</f>
        <v>0</v>
      </c>
      <c r="BK99" s="35"/>
      <c r="BL99" s="35">
        <v>59</v>
      </c>
      <c r="BW99" s="35" t="str">
        <f>I99</f>
        <v>21</v>
      </c>
      <c r="BX99" s="4" t="s">
        <v>237</v>
      </c>
    </row>
    <row r="100" spans="1:76" x14ac:dyDescent="0.25">
      <c r="A100" s="2" t="s">
        <v>238</v>
      </c>
      <c r="B100" s="3" t="s">
        <v>57</v>
      </c>
      <c r="C100" s="3" t="s">
        <v>239</v>
      </c>
      <c r="D100" s="84" t="s">
        <v>240</v>
      </c>
      <c r="E100" s="85"/>
      <c r="F100" s="3" t="s">
        <v>64</v>
      </c>
      <c r="G100" s="35">
        <v>4.9000000000000004</v>
      </c>
      <c r="H100" s="82"/>
      <c r="I100" s="36" t="s">
        <v>65</v>
      </c>
      <c r="J100" s="35">
        <f>G100*AO100</f>
        <v>0</v>
      </c>
      <c r="K100" s="35">
        <f>G100*AP100</f>
        <v>0</v>
      </c>
      <c r="L100" s="35">
        <f>G100*H100</f>
        <v>0</v>
      </c>
      <c r="M100" s="35">
        <f>L100*(1+BW100/100)</f>
        <v>0</v>
      </c>
      <c r="N100" s="35">
        <v>7.3899999999999993E-2</v>
      </c>
      <c r="O100" s="35">
        <f>G100*N100</f>
        <v>0.36210999999999999</v>
      </c>
      <c r="P100" s="37" t="s">
        <v>66</v>
      </c>
      <c r="Z100" s="35">
        <f>IF(AQ100="5",BJ100,0)</f>
        <v>0</v>
      </c>
      <c r="AB100" s="35">
        <f>IF(AQ100="1",BH100,0)</f>
        <v>0</v>
      </c>
      <c r="AC100" s="35">
        <f>IF(AQ100="1",BI100,0)</f>
        <v>0</v>
      </c>
      <c r="AD100" s="35">
        <f>IF(AQ100="7",BH100,0)</f>
        <v>0</v>
      </c>
      <c r="AE100" s="35">
        <f>IF(AQ100="7",BI100,0)</f>
        <v>0</v>
      </c>
      <c r="AF100" s="35">
        <f>IF(AQ100="2",BH100,0)</f>
        <v>0</v>
      </c>
      <c r="AG100" s="35">
        <f>IF(AQ100="2",BI100,0)</f>
        <v>0</v>
      </c>
      <c r="AH100" s="35">
        <f>IF(AQ100="0",BJ100,0)</f>
        <v>0</v>
      </c>
      <c r="AI100" s="12" t="s">
        <v>57</v>
      </c>
      <c r="AJ100" s="35">
        <f>IF(AN100=0,L100,0)</f>
        <v>0</v>
      </c>
      <c r="AK100" s="35">
        <f>IF(AN100=12,L100,0)</f>
        <v>0</v>
      </c>
      <c r="AL100" s="35">
        <f>IF(AN100=21,L100,0)</f>
        <v>0</v>
      </c>
      <c r="AN100" s="35">
        <v>21</v>
      </c>
      <c r="AO100" s="35">
        <f>H100*0.156578947</f>
        <v>0</v>
      </c>
      <c r="AP100" s="35">
        <f>H100*(1-0.156578947)</f>
        <v>0</v>
      </c>
      <c r="AQ100" s="36" t="s">
        <v>61</v>
      </c>
      <c r="AV100" s="35">
        <f>AW100+AX100</f>
        <v>0</v>
      </c>
      <c r="AW100" s="35">
        <f>G100*AO100</f>
        <v>0</v>
      </c>
      <c r="AX100" s="35">
        <f>G100*AP100</f>
        <v>0</v>
      </c>
      <c r="AY100" s="36" t="s">
        <v>226</v>
      </c>
      <c r="AZ100" s="36" t="s">
        <v>187</v>
      </c>
      <c r="BA100" s="12" t="s">
        <v>69</v>
      </c>
      <c r="BC100" s="35">
        <f>AW100+AX100</f>
        <v>0</v>
      </c>
      <c r="BD100" s="35">
        <f>H100/(100-BE100)*100</f>
        <v>0</v>
      </c>
      <c r="BE100" s="35">
        <v>0</v>
      </c>
      <c r="BF100" s="35">
        <f>O100</f>
        <v>0.36210999999999999</v>
      </c>
      <c r="BH100" s="35">
        <f>G100*AO100</f>
        <v>0</v>
      </c>
      <c r="BI100" s="35">
        <f>G100*AP100</f>
        <v>0</v>
      </c>
      <c r="BJ100" s="35">
        <f>G100*H100</f>
        <v>0</v>
      </c>
      <c r="BK100" s="35"/>
      <c r="BL100" s="35">
        <v>59</v>
      </c>
      <c r="BW100" s="35" t="str">
        <f>I100</f>
        <v>21</v>
      </c>
      <c r="BX100" s="4" t="s">
        <v>240</v>
      </c>
    </row>
    <row r="101" spans="1:76" x14ac:dyDescent="0.25">
      <c r="A101" s="38"/>
      <c r="D101" s="39" t="s">
        <v>241</v>
      </c>
      <c r="E101" s="40" t="s">
        <v>56</v>
      </c>
      <c r="G101" s="41">
        <v>4.9000000000000004</v>
      </c>
      <c r="P101" s="42"/>
    </row>
    <row r="102" spans="1:76" x14ac:dyDescent="0.25">
      <c r="A102" s="2" t="s">
        <v>242</v>
      </c>
      <c r="B102" s="3" t="s">
        <v>57</v>
      </c>
      <c r="C102" s="3" t="s">
        <v>243</v>
      </c>
      <c r="D102" s="84" t="s">
        <v>244</v>
      </c>
      <c r="E102" s="85"/>
      <c r="F102" s="3" t="s">
        <v>64</v>
      </c>
      <c r="G102" s="35">
        <v>8.5</v>
      </c>
      <c r="H102" s="82"/>
      <c r="I102" s="36" t="s">
        <v>65</v>
      </c>
      <c r="J102" s="35">
        <f>G102*AO102</f>
        <v>0</v>
      </c>
      <c r="K102" s="35">
        <f>G102*AP102</f>
        <v>0</v>
      </c>
      <c r="L102" s="35">
        <f>G102*H102</f>
        <v>0</v>
      </c>
      <c r="M102" s="35">
        <f>L102*(1+BW102/100)</f>
        <v>0</v>
      </c>
      <c r="N102" s="35">
        <v>7.1999999999999995E-2</v>
      </c>
      <c r="O102" s="35">
        <f>G102*N102</f>
        <v>0.61199999999999999</v>
      </c>
      <c r="P102" s="37" t="s">
        <v>66</v>
      </c>
      <c r="Z102" s="35">
        <f>IF(AQ102="5",BJ102,0)</f>
        <v>0</v>
      </c>
      <c r="AB102" s="35">
        <f>IF(AQ102="1",BH102,0)</f>
        <v>0</v>
      </c>
      <c r="AC102" s="35">
        <f>IF(AQ102="1",BI102,0)</f>
        <v>0</v>
      </c>
      <c r="AD102" s="35">
        <f>IF(AQ102="7",BH102,0)</f>
        <v>0</v>
      </c>
      <c r="AE102" s="35">
        <f>IF(AQ102="7",BI102,0)</f>
        <v>0</v>
      </c>
      <c r="AF102" s="35">
        <f>IF(AQ102="2",BH102,0)</f>
        <v>0</v>
      </c>
      <c r="AG102" s="35">
        <f>IF(AQ102="2",BI102,0)</f>
        <v>0</v>
      </c>
      <c r="AH102" s="35">
        <f>IF(AQ102="0",BJ102,0)</f>
        <v>0</v>
      </c>
      <c r="AI102" s="12" t="s">
        <v>57</v>
      </c>
      <c r="AJ102" s="35">
        <f>IF(AN102=0,L102,0)</f>
        <v>0</v>
      </c>
      <c r="AK102" s="35">
        <f>IF(AN102=12,L102,0)</f>
        <v>0</v>
      </c>
      <c r="AL102" s="35">
        <f>IF(AN102=21,L102,0)</f>
        <v>0</v>
      </c>
      <c r="AN102" s="35">
        <v>21</v>
      </c>
      <c r="AO102" s="35">
        <f>H102*0.111901566</f>
        <v>0</v>
      </c>
      <c r="AP102" s="35">
        <f>H102*(1-0.111901566)</f>
        <v>0</v>
      </c>
      <c r="AQ102" s="36" t="s">
        <v>61</v>
      </c>
      <c r="AV102" s="35">
        <f>AW102+AX102</f>
        <v>0</v>
      </c>
      <c r="AW102" s="35">
        <f>G102*AO102</f>
        <v>0</v>
      </c>
      <c r="AX102" s="35">
        <f>G102*AP102</f>
        <v>0</v>
      </c>
      <c r="AY102" s="36" t="s">
        <v>226</v>
      </c>
      <c r="AZ102" s="36" t="s">
        <v>187</v>
      </c>
      <c r="BA102" s="12" t="s">
        <v>69</v>
      </c>
      <c r="BC102" s="35">
        <f>AW102+AX102</f>
        <v>0</v>
      </c>
      <c r="BD102" s="35">
        <f>H102/(100-BE102)*100</f>
        <v>0</v>
      </c>
      <c r="BE102" s="35">
        <v>0</v>
      </c>
      <c r="BF102" s="35">
        <f>O102</f>
        <v>0.61199999999999999</v>
      </c>
      <c r="BH102" s="35">
        <f>G102*AO102</f>
        <v>0</v>
      </c>
      <c r="BI102" s="35">
        <f>G102*AP102</f>
        <v>0</v>
      </c>
      <c r="BJ102" s="35">
        <f>G102*H102</f>
        <v>0</v>
      </c>
      <c r="BK102" s="35"/>
      <c r="BL102" s="35">
        <v>59</v>
      </c>
      <c r="BW102" s="35" t="str">
        <f>I102</f>
        <v>21</v>
      </c>
      <c r="BX102" s="4" t="s">
        <v>244</v>
      </c>
    </row>
    <row r="103" spans="1:76" x14ac:dyDescent="0.25">
      <c r="A103" s="38"/>
      <c r="D103" s="39" t="s">
        <v>245</v>
      </c>
      <c r="E103" s="40" t="s">
        <v>56</v>
      </c>
      <c r="G103" s="41">
        <v>8.5</v>
      </c>
      <c r="P103" s="42"/>
    </row>
    <row r="104" spans="1:76" ht="25.5" x14ac:dyDescent="0.25">
      <c r="A104" s="2" t="s">
        <v>246</v>
      </c>
      <c r="B104" s="3" t="s">
        <v>57</v>
      </c>
      <c r="C104" s="3" t="s">
        <v>247</v>
      </c>
      <c r="D104" s="84" t="s">
        <v>248</v>
      </c>
      <c r="E104" s="85"/>
      <c r="F104" s="3" t="s">
        <v>112</v>
      </c>
      <c r="G104" s="35">
        <v>3.6</v>
      </c>
      <c r="H104" s="82"/>
      <c r="I104" s="36" t="s">
        <v>65</v>
      </c>
      <c r="J104" s="35">
        <f>G104*AO104</f>
        <v>0</v>
      </c>
      <c r="K104" s="35">
        <f>G104*AP104</f>
        <v>0</v>
      </c>
      <c r="L104" s="35">
        <f>G104*H104</f>
        <v>0</v>
      </c>
      <c r="M104" s="35">
        <f>L104*(1+BW104/100)</f>
        <v>0</v>
      </c>
      <c r="N104" s="35">
        <v>0</v>
      </c>
      <c r="O104" s="35">
        <f>G104*N104</f>
        <v>0</v>
      </c>
      <c r="P104" s="37" t="s">
        <v>66</v>
      </c>
      <c r="Z104" s="35">
        <f>IF(AQ104="5",BJ104,0)</f>
        <v>0</v>
      </c>
      <c r="AB104" s="35">
        <f>IF(AQ104="1",BH104,0)</f>
        <v>0</v>
      </c>
      <c r="AC104" s="35">
        <f>IF(AQ104="1",BI104,0)</f>
        <v>0</v>
      </c>
      <c r="AD104" s="35">
        <f>IF(AQ104="7",BH104,0)</f>
        <v>0</v>
      </c>
      <c r="AE104" s="35">
        <f>IF(AQ104="7",BI104,0)</f>
        <v>0</v>
      </c>
      <c r="AF104" s="35">
        <f>IF(AQ104="2",BH104,0)</f>
        <v>0</v>
      </c>
      <c r="AG104" s="35">
        <f>IF(AQ104="2",BI104,0)</f>
        <v>0</v>
      </c>
      <c r="AH104" s="35">
        <f>IF(AQ104="0",BJ104,0)</f>
        <v>0</v>
      </c>
      <c r="AI104" s="12" t="s">
        <v>57</v>
      </c>
      <c r="AJ104" s="35">
        <f>IF(AN104=0,L104,0)</f>
        <v>0</v>
      </c>
      <c r="AK104" s="35">
        <f>IF(AN104=12,L104,0)</f>
        <v>0</v>
      </c>
      <c r="AL104" s="35">
        <f>IF(AN104=21,L104,0)</f>
        <v>0</v>
      </c>
      <c r="AN104" s="35">
        <v>21</v>
      </c>
      <c r="AO104" s="35">
        <f>H104*0</f>
        <v>0</v>
      </c>
      <c r="AP104" s="35">
        <f>H104*(1-0)</f>
        <v>0</v>
      </c>
      <c r="AQ104" s="36" t="s">
        <v>61</v>
      </c>
      <c r="AV104" s="35">
        <f>AW104+AX104</f>
        <v>0</v>
      </c>
      <c r="AW104" s="35">
        <f>G104*AO104</f>
        <v>0</v>
      </c>
      <c r="AX104" s="35">
        <f>G104*AP104</f>
        <v>0</v>
      </c>
      <c r="AY104" s="36" t="s">
        <v>226</v>
      </c>
      <c r="AZ104" s="36" t="s">
        <v>187</v>
      </c>
      <c r="BA104" s="12" t="s">
        <v>69</v>
      </c>
      <c r="BC104" s="35">
        <f>AW104+AX104</f>
        <v>0</v>
      </c>
      <c r="BD104" s="35">
        <f>H104/(100-BE104)*100</f>
        <v>0</v>
      </c>
      <c r="BE104" s="35">
        <v>0</v>
      </c>
      <c r="BF104" s="35">
        <f>O104</f>
        <v>0</v>
      </c>
      <c r="BH104" s="35">
        <f>G104*AO104</f>
        <v>0</v>
      </c>
      <c r="BI104" s="35">
        <f>G104*AP104</f>
        <v>0</v>
      </c>
      <c r="BJ104" s="35">
        <f>G104*H104</f>
        <v>0</v>
      </c>
      <c r="BK104" s="35"/>
      <c r="BL104" s="35">
        <v>59</v>
      </c>
      <c r="BW104" s="35" t="str">
        <f>I104</f>
        <v>21</v>
      </c>
      <c r="BX104" s="4" t="s">
        <v>248</v>
      </c>
    </row>
    <row r="105" spans="1:76" x14ac:dyDescent="0.25">
      <c r="A105" s="31" t="s">
        <v>56</v>
      </c>
      <c r="B105" s="32" t="s">
        <v>57</v>
      </c>
      <c r="C105" s="32" t="s">
        <v>249</v>
      </c>
      <c r="D105" s="86" t="s">
        <v>250</v>
      </c>
      <c r="E105" s="87"/>
      <c r="F105" s="33" t="s">
        <v>4</v>
      </c>
      <c r="G105" s="33" t="s">
        <v>4</v>
      </c>
      <c r="H105" s="33" t="s">
        <v>4</v>
      </c>
      <c r="I105" s="33" t="s">
        <v>4</v>
      </c>
      <c r="J105" s="1">
        <f>SUM(J106:J107)</f>
        <v>0</v>
      </c>
      <c r="K105" s="1">
        <f>SUM(K106:K107)</f>
        <v>0</v>
      </c>
      <c r="L105" s="1">
        <f>SUM(L106:L107)</f>
        <v>0</v>
      </c>
      <c r="M105" s="1">
        <f>SUM(M106:M107)</f>
        <v>0</v>
      </c>
      <c r="N105" s="12" t="s">
        <v>56</v>
      </c>
      <c r="O105" s="1">
        <f>SUM(O106:O107)</f>
        <v>0.86475999999999997</v>
      </c>
      <c r="P105" s="34" t="s">
        <v>56</v>
      </c>
      <c r="AI105" s="12" t="s">
        <v>57</v>
      </c>
      <c r="AS105" s="1">
        <f>SUM(AJ106:AJ107)</f>
        <v>0</v>
      </c>
      <c r="AT105" s="1">
        <f>SUM(AK106:AK107)</f>
        <v>0</v>
      </c>
      <c r="AU105" s="1">
        <f>SUM(AL106:AL107)</f>
        <v>0</v>
      </c>
    </row>
    <row r="106" spans="1:76" x14ac:dyDescent="0.25">
      <c r="A106" s="2" t="s">
        <v>251</v>
      </c>
      <c r="B106" s="3" t="s">
        <v>57</v>
      </c>
      <c r="C106" s="3" t="s">
        <v>252</v>
      </c>
      <c r="D106" s="84" t="s">
        <v>253</v>
      </c>
      <c r="E106" s="85"/>
      <c r="F106" s="3" t="s">
        <v>254</v>
      </c>
      <c r="G106" s="35">
        <v>1</v>
      </c>
      <c r="H106" s="82"/>
      <c r="I106" s="36" t="s">
        <v>65</v>
      </c>
      <c r="J106" s="35">
        <f>G106*AO106</f>
        <v>0</v>
      </c>
      <c r="K106" s="35">
        <f>G106*AP106</f>
        <v>0</v>
      </c>
      <c r="L106" s="35">
        <f>G106*H106</f>
        <v>0</v>
      </c>
      <c r="M106" s="35">
        <f>L106*(1+BW106/100)</f>
        <v>0</v>
      </c>
      <c r="N106" s="35">
        <v>0.43381999999999998</v>
      </c>
      <c r="O106" s="35">
        <f>G106*N106</f>
        <v>0.43381999999999998</v>
      </c>
      <c r="P106" s="37" t="s">
        <v>66</v>
      </c>
      <c r="Z106" s="35">
        <f>IF(AQ106="5",BJ106,0)</f>
        <v>0</v>
      </c>
      <c r="AB106" s="35">
        <f>IF(AQ106="1",BH106,0)</f>
        <v>0</v>
      </c>
      <c r="AC106" s="35">
        <f>IF(AQ106="1",BI106,0)</f>
        <v>0</v>
      </c>
      <c r="AD106" s="35">
        <f>IF(AQ106="7",BH106,0)</f>
        <v>0</v>
      </c>
      <c r="AE106" s="35">
        <f>IF(AQ106="7",BI106,0)</f>
        <v>0</v>
      </c>
      <c r="AF106" s="35">
        <f>IF(AQ106="2",BH106,0)</f>
        <v>0</v>
      </c>
      <c r="AG106" s="35">
        <f>IF(AQ106="2",BI106,0)</f>
        <v>0</v>
      </c>
      <c r="AH106" s="35">
        <f>IF(AQ106="0",BJ106,0)</f>
        <v>0</v>
      </c>
      <c r="AI106" s="12" t="s">
        <v>57</v>
      </c>
      <c r="AJ106" s="35">
        <f>IF(AN106=0,L106,0)</f>
        <v>0</v>
      </c>
      <c r="AK106" s="35">
        <f>IF(AN106=12,L106,0)</f>
        <v>0</v>
      </c>
      <c r="AL106" s="35">
        <f>IF(AN106=21,L106,0)</f>
        <v>0</v>
      </c>
      <c r="AN106" s="35">
        <v>21</v>
      </c>
      <c r="AO106" s="35">
        <f>H106*0.346198319</f>
        <v>0</v>
      </c>
      <c r="AP106" s="35">
        <f>H106*(1-0.346198319)</f>
        <v>0</v>
      </c>
      <c r="AQ106" s="36" t="s">
        <v>61</v>
      </c>
      <c r="AV106" s="35">
        <f>AW106+AX106</f>
        <v>0</v>
      </c>
      <c r="AW106" s="35">
        <f>G106*AO106</f>
        <v>0</v>
      </c>
      <c r="AX106" s="35">
        <f>G106*AP106</f>
        <v>0</v>
      </c>
      <c r="AY106" s="36" t="s">
        <v>255</v>
      </c>
      <c r="AZ106" s="36" t="s">
        <v>256</v>
      </c>
      <c r="BA106" s="12" t="s">
        <v>69</v>
      </c>
      <c r="BC106" s="35">
        <f>AW106+AX106</f>
        <v>0</v>
      </c>
      <c r="BD106" s="35">
        <f>H106/(100-BE106)*100</f>
        <v>0</v>
      </c>
      <c r="BE106" s="35">
        <v>0</v>
      </c>
      <c r="BF106" s="35">
        <f>O106</f>
        <v>0.43381999999999998</v>
      </c>
      <c r="BH106" s="35">
        <f>G106*AO106</f>
        <v>0</v>
      </c>
      <c r="BI106" s="35">
        <f>G106*AP106</f>
        <v>0</v>
      </c>
      <c r="BJ106" s="35">
        <f>G106*H106</f>
        <v>0</v>
      </c>
      <c r="BK106" s="35"/>
      <c r="BL106" s="35">
        <v>89</v>
      </c>
      <c r="BW106" s="35" t="str">
        <f>I106</f>
        <v>21</v>
      </c>
      <c r="BX106" s="4" t="s">
        <v>253</v>
      </c>
    </row>
    <row r="107" spans="1:76" x14ac:dyDescent="0.25">
      <c r="A107" s="2" t="s">
        <v>257</v>
      </c>
      <c r="B107" s="3" t="s">
        <v>57</v>
      </c>
      <c r="C107" s="3" t="s">
        <v>258</v>
      </c>
      <c r="D107" s="84" t="s">
        <v>259</v>
      </c>
      <c r="E107" s="85"/>
      <c r="F107" s="3" t="s">
        <v>254</v>
      </c>
      <c r="G107" s="35">
        <v>1</v>
      </c>
      <c r="H107" s="82"/>
      <c r="I107" s="36" t="s">
        <v>65</v>
      </c>
      <c r="J107" s="35">
        <f>G107*AO107</f>
        <v>0</v>
      </c>
      <c r="K107" s="35">
        <f>G107*AP107</f>
        <v>0</v>
      </c>
      <c r="L107" s="35">
        <f>G107*H107</f>
        <v>0</v>
      </c>
      <c r="M107" s="35">
        <f>L107*(1+BW107/100)</f>
        <v>0</v>
      </c>
      <c r="N107" s="35">
        <v>0.43093999999999999</v>
      </c>
      <c r="O107" s="35">
        <f>G107*N107</f>
        <v>0.43093999999999999</v>
      </c>
      <c r="P107" s="37" t="s">
        <v>66</v>
      </c>
      <c r="Z107" s="35">
        <f>IF(AQ107="5",BJ107,0)</f>
        <v>0</v>
      </c>
      <c r="AB107" s="35">
        <f>IF(AQ107="1",BH107,0)</f>
        <v>0</v>
      </c>
      <c r="AC107" s="35">
        <f>IF(AQ107="1",BI107,0)</f>
        <v>0</v>
      </c>
      <c r="AD107" s="35">
        <f>IF(AQ107="7",BH107,0)</f>
        <v>0</v>
      </c>
      <c r="AE107" s="35">
        <f>IF(AQ107="7",BI107,0)</f>
        <v>0</v>
      </c>
      <c r="AF107" s="35">
        <f>IF(AQ107="2",BH107,0)</f>
        <v>0</v>
      </c>
      <c r="AG107" s="35">
        <f>IF(AQ107="2",BI107,0)</f>
        <v>0</v>
      </c>
      <c r="AH107" s="35">
        <f>IF(AQ107="0",BJ107,0)</f>
        <v>0</v>
      </c>
      <c r="AI107" s="12" t="s">
        <v>57</v>
      </c>
      <c r="AJ107" s="35">
        <f>IF(AN107=0,L107,0)</f>
        <v>0</v>
      </c>
      <c r="AK107" s="35">
        <f>IF(AN107=12,L107,0)</f>
        <v>0</v>
      </c>
      <c r="AL107" s="35">
        <f>IF(AN107=21,L107,0)</f>
        <v>0</v>
      </c>
      <c r="AN107" s="35">
        <v>21</v>
      </c>
      <c r="AO107" s="35">
        <f>H107*0.323783217</f>
        <v>0</v>
      </c>
      <c r="AP107" s="35">
        <f>H107*(1-0.323783217)</f>
        <v>0</v>
      </c>
      <c r="AQ107" s="36" t="s">
        <v>61</v>
      </c>
      <c r="AV107" s="35">
        <f>AW107+AX107</f>
        <v>0</v>
      </c>
      <c r="AW107" s="35">
        <f>G107*AO107</f>
        <v>0</v>
      </c>
      <c r="AX107" s="35">
        <f>G107*AP107</f>
        <v>0</v>
      </c>
      <c r="AY107" s="36" t="s">
        <v>255</v>
      </c>
      <c r="AZ107" s="36" t="s">
        <v>256</v>
      </c>
      <c r="BA107" s="12" t="s">
        <v>69</v>
      </c>
      <c r="BC107" s="35">
        <f>AW107+AX107</f>
        <v>0</v>
      </c>
      <c r="BD107" s="35">
        <f>H107/(100-BE107)*100</f>
        <v>0</v>
      </c>
      <c r="BE107" s="35">
        <v>0</v>
      </c>
      <c r="BF107" s="35">
        <f>O107</f>
        <v>0.43093999999999999</v>
      </c>
      <c r="BH107" s="35">
        <f>G107*AO107</f>
        <v>0</v>
      </c>
      <c r="BI107" s="35">
        <f>G107*AP107</f>
        <v>0</v>
      </c>
      <c r="BJ107" s="35">
        <f>G107*H107</f>
        <v>0</v>
      </c>
      <c r="BK107" s="35"/>
      <c r="BL107" s="35">
        <v>89</v>
      </c>
      <c r="BW107" s="35" t="str">
        <f>I107</f>
        <v>21</v>
      </c>
      <c r="BX107" s="4" t="s">
        <v>259</v>
      </c>
    </row>
    <row r="108" spans="1:76" x14ac:dyDescent="0.25">
      <c r="A108" s="31" t="s">
        <v>56</v>
      </c>
      <c r="B108" s="32" t="s">
        <v>57</v>
      </c>
      <c r="C108" s="32" t="s">
        <v>260</v>
      </c>
      <c r="D108" s="86" t="s">
        <v>261</v>
      </c>
      <c r="E108" s="87"/>
      <c r="F108" s="33" t="s">
        <v>4</v>
      </c>
      <c r="G108" s="33" t="s">
        <v>4</v>
      </c>
      <c r="H108" s="33" t="s">
        <v>4</v>
      </c>
      <c r="I108" s="33" t="s">
        <v>4</v>
      </c>
      <c r="J108" s="1">
        <f>SUM(J109:J120)</f>
        <v>0</v>
      </c>
      <c r="K108" s="1">
        <f>SUM(K109:K120)</f>
        <v>0</v>
      </c>
      <c r="L108" s="1">
        <f>SUM(L109:L120)</f>
        <v>0</v>
      </c>
      <c r="M108" s="1">
        <f>SUM(M109:M120)</f>
        <v>0</v>
      </c>
      <c r="N108" s="12" t="s">
        <v>56</v>
      </c>
      <c r="O108" s="1">
        <f>SUM(O109:O120)</f>
        <v>40.140177999999999</v>
      </c>
      <c r="P108" s="34" t="s">
        <v>56</v>
      </c>
      <c r="AI108" s="12" t="s">
        <v>57</v>
      </c>
      <c r="AS108" s="1">
        <f>SUM(AJ109:AJ120)</f>
        <v>0</v>
      </c>
      <c r="AT108" s="1">
        <f>SUM(AK109:AK120)</f>
        <v>0</v>
      </c>
      <c r="AU108" s="1">
        <f>SUM(AL109:AL120)</f>
        <v>0</v>
      </c>
    </row>
    <row r="109" spans="1:76" x14ac:dyDescent="0.25">
      <c r="A109" s="2" t="s">
        <v>262</v>
      </c>
      <c r="B109" s="3" t="s">
        <v>57</v>
      </c>
      <c r="C109" s="3" t="s">
        <v>263</v>
      </c>
      <c r="D109" s="84" t="s">
        <v>264</v>
      </c>
      <c r="E109" s="85"/>
      <c r="F109" s="3" t="s">
        <v>101</v>
      </c>
      <c r="G109" s="35">
        <v>36.5</v>
      </c>
      <c r="H109" s="82"/>
      <c r="I109" s="36" t="s">
        <v>65</v>
      </c>
      <c r="J109" s="35">
        <f>G109*AO109</f>
        <v>0</v>
      </c>
      <c r="K109" s="35">
        <f>G109*AP109</f>
        <v>0</v>
      </c>
      <c r="L109" s="35">
        <f>G109*H109</f>
        <v>0</v>
      </c>
      <c r="M109" s="35">
        <f>L109*(1+BW109/100)</f>
        <v>0</v>
      </c>
      <c r="N109" s="35">
        <v>0.10249999999999999</v>
      </c>
      <c r="O109" s="35">
        <f>G109*N109</f>
        <v>3.74125</v>
      </c>
      <c r="P109" s="37" t="s">
        <v>66</v>
      </c>
      <c r="Z109" s="35">
        <f>IF(AQ109="5",BJ109,0)</f>
        <v>0</v>
      </c>
      <c r="AB109" s="35">
        <f>IF(AQ109="1",BH109,0)</f>
        <v>0</v>
      </c>
      <c r="AC109" s="35">
        <f>IF(AQ109="1",BI109,0)</f>
        <v>0</v>
      </c>
      <c r="AD109" s="35">
        <f>IF(AQ109="7",BH109,0)</f>
        <v>0</v>
      </c>
      <c r="AE109" s="35">
        <f>IF(AQ109="7",BI109,0)</f>
        <v>0</v>
      </c>
      <c r="AF109" s="35">
        <f>IF(AQ109="2",BH109,0)</f>
        <v>0</v>
      </c>
      <c r="AG109" s="35">
        <f>IF(AQ109="2",BI109,0)</f>
        <v>0</v>
      </c>
      <c r="AH109" s="35">
        <f>IF(AQ109="0",BJ109,0)</f>
        <v>0</v>
      </c>
      <c r="AI109" s="12" t="s">
        <v>57</v>
      </c>
      <c r="AJ109" s="35">
        <f>IF(AN109=0,L109,0)</f>
        <v>0</v>
      </c>
      <c r="AK109" s="35">
        <f>IF(AN109=12,L109,0)</f>
        <v>0</v>
      </c>
      <c r="AL109" s="35">
        <f>IF(AN109=21,L109,0)</f>
        <v>0</v>
      </c>
      <c r="AN109" s="35">
        <v>21</v>
      </c>
      <c r="AO109" s="35">
        <f>H109*0.610253807</f>
        <v>0</v>
      </c>
      <c r="AP109" s="35">
        <f>H109*(1-0.610253807)</f>
        <v>0</v>
      </c>
      <c r="AQ109" s="36" t="s">
        <v>61</v>
      </c>
      <c r="AV109" s="35">
        <f>AW109+AX109</f>
        <v>0</v>
      </c>
      <c r="AW109" s="35">
        <f>G109*AO109</f>
        <v>0</v>
      </c>
      <c r="AX109" s="35">
        <f>G109*AP109</f>
        <v>0</v>
      </c>
      <c r="AY109" s="36" t="s">
        <v>265</v>
      </c>
      <c r="AZ109" s="36" t="s">
        <v>266</v>
      </c>
      <c r="BA109" s="12" t="s">
        <v>69</v>
      </c>
      <c r="BC109" s="35">
        <f>AW109+AX109</f>
        <v>0</v>
      </c>
      <c r="BD109" s="35">
        <f>H109/(100-BE109)*100</f>
        <v>0</v>
      </c>
      <c r="BE109" s="35">
        <v>0</v>
      </c>
      <c r="BF109" s="35">
        <f>O109</f>
        <v>3.74125</v>
      </c>
      <c r="BH109" s="35">
        <f>G109*AO109</f>
        <v>0</v>
      </c>
      <c r="BI109" s="35">
        <f>G109*AP109</f>
        <v>0</v>
      </c>
      <c r="BJ109" s="35">
        <f>G109*H109</f>
        <v>0</v>
      </c>
      <c r="BK109" s="35"/>
      <c r="BL109" s="35">
        <v>91</v>
      </c>
      <c r="BW109" s="35" t="str">
        <f>I109</f>
        <v>21</v>
      </c>
      <c r="BX109" s="4" t="s">
        <v>264</v>
      </c>
    </row>
    <row r="110" spans="1:76" x14ac:dyDescent="0.25">
      <c r="A110" s="38"/>
      <c r="D110" s="39" t="s">
        <v>267</v>
      </c>
      <c r="E110" s="40" t="s">
        <v>56</v>
      </c>
      <c r="G110" s="41">
        <v>36.5</v>
      </c>
      <c r="P110" s="42"/>
    </row>
    <row r="111" spans="1:76" x14ac:dyDescent="0.25">
      <c r="A111" s="2" t="s">
        <v>268</v>
      </c>
      <c r="B111" s="3" t="s">
        <v>57</v>
      </c>
      <c r="C111" s="3" t="s">
        <v>269</v>
      </c>
      <c r="D111" s="84" t="s">
        <v>270</v>
      </c>
      <c r="E111" s="85"/>
      <c r="F111" s="3" t="s">
        <v>101</v>
      </c>
      <c r="G111" s="35">
        <v>232.2</v>
      </c>
      <c r="H111" s="82"/>
      <c r="I111" s="36" t="s">
        <v>65</v>
      </c>
      <c r="J111" s="35">
        <f>G111*AO111</f>
        <v>0</v>
      </c>
      <c r="K111" s="35">
        <f>G111*AP111</f>
        <v>0</v>
      </c>
      <c r="L111" s="35">
        <f>G111*H111</f>
        <v>0</v>
      </c>
      <c r="M111" s="35">
        <f>L111*(1+BW111/100)</f>
        <v>0</v>
      </c>
      <c r="N111" s="35">
        <v>0.15673999999999999</v>
      </c>
      <c r="O111" s="35">
        <f>G111*N111</f>
        <v>36.395027999999996</v>
      </c>
      <c r="P111" s="37" t="s">
        <v>66</v>
      </c>
      <c r="Z111" s="35">
        <f>IF(AQ111="5",BJ111,0)</f>
        <v>0</v>
      </c>
      <c r="AB111" s="35">
        <f>IF(AQ111="1",BH111,0)</f>
        <v>0</v>
      </c>
      <c r="AC111" s="35">
        <f>IF(AQ111="1",BI111,0)</f>
        <v>0</v>
      </c>
      <c r="AD111" s="35">
        <f>IF(AQ111="7",BH111,0)</f>
        <v>0</v>
      </c>
      <c r="AE111" s="35">
        <f>IF(AQ111="7",BI111,0)</f>
        <v>0</v>
      </c>
      <c r="AF111" s="35">
        <f>IF(AQ111="2",BH111,0)</f>
        <v>0</v>
      </c>
      <c r="AG111" s="35">
        <f>IF(AQ111="2",BI111,0)</f>
        <v>0</v>
      </c>
      <c r="AH111" s="35">
        <f>IF(AQ111="0",BJ111,0)</f>
        <v>0</v>
      </c>
      <c r="AI111" s="12" t="s">
        <v>57</v>
      </c>
      <c r="AJ111" s="35">
        <f>IF(AN111=0,L111,0)</f>
        <v>0</v>
      </c>
      <c r="AK111" s="35">
        <f>IF(AN111=12,L111,0)</f>
        <v>0</v>
      </c>
      <c r="AL111" s="35">
        <f>IF(AN111=21,L111,0)</f>
        <v>0</v>
      </c>
      <c r="AN111" s="35">
        <v>21</v>
      </c>
      <c r="AO111" s="35">
        <f>H111*0.531457403</f>
        <v>0</v>
      </c>
      <c r="AP111" s="35">
        <f>H111*(1-0.531457403)</f>
        <v>0</v>
      </c>
      <c r="AQ111" s="36" t="s">
        <v>61</v>
      </c>
      <c r="AV111" s="35">
        <f>AW111+AX111</f>
        <v>0</v>
      </c>
      <c r="AW111" s="35">
        <f>G111*AO111</f>
        <v>0</v>
      </c>
      <c r="AX111" s="35">
        <f>G111*AP111</f>
        <v>0</v>
      </c>
      <c r="AY111" s="36" t="s">
        <v>265</v>
      </c>
      <c r="AZ111" s="36" t="s">
        <v>266</v>
      </c>
      <c r="BA111" s="12" t="s">
        <v>69</v>
      </c>
      <c r="BC111" s="35">
        <f>AW111+AX111</f>
        <v>0</v>
      </c>
      <c r="BD111" s="35">
        <f>H111/(100-BE111)*100</f>
        <v>0</v>
      </c>
      <c r="BE111" s="35">
        <v>0</v>
      </c>
      <c r="BF111" s="35">
        <f>O111</f>
        <v>36.395027999999996</v>
      </c>
      <c r="BH111" s="35">
        <f>G111*AO111</f>
        <v>0</v>
      </c>
      <c r="BI111" s="35">
        <f>G111*AP111</f>
        <v>0</v>
      </c>
      <c r="BJ111" s="35">
        <f>G111*H111</f>
        <v>0</v>
      </c>
      <c r="BK111" s="35"/>
      <c r="BL111" s="35">
        <v>91</v>
      </c>
      <c r="BW111" s="35" t="str">
        <f>I111</f>
        <v>21</v>
      </c>
      <c r="BX111" s="4" t="s">
        <v>270</v>
      </c>
    </row>
    <row r="112" spans="1:76" x14ac:dyDescent="0.25">
      <c r="A112" s="38"/>
      <c r="D112" s="39" t="s">
        <v>271</v>
      </c>
      <c r="E112" s="40" t="s">
        <v>56</v>
      </c>
      <c r="G112" s="41">
        <v>175.3</v>
      </c>
      <c r="P112" s="42"/>
    </row>
    <row r="113" spans="1:76" x14ac:dyDescent="0.25">
      <c r="A113" s="38"/>
      <c r="D113" s="39" t="s">
        <v>272</v>
      </c>
      <c r="E113" s="40" t="s">
        <v>56</v>
      </c>
      <c r="G113" s="41">
        <v>56.9</v>
      </c>
      <c r="P113" s="42"/>
    </row>
    <row r="114" spans="1:76" ht="13.5" customHeight="1" x14ac:dyDescent="0.25">
      <c r="A114" s="38"/>
      <c r="C114" s="44" t="s">
        <v>145</v>
      </c>
      <c r="D114" s="92" t="s">
        <v>273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</row>
    <row r="115" spans="1:76" x14ac:dyDescent="0.25">
      <c r="A115" s="2" t="s">
        <v>274</v>
      </c>
      <c r="B115" s="3" t="s">
        <v>57</v>
      </c>
      <c r="C115" s="3" t="s">
        <v>275</v>
      </c>
      <c r="D115" s="84" t="s">
        <v>276</v>
      </c>
      <c r="E115" s="85"/>
      <c r="F115" s="3" t="s">
        <v>101</v>
      </c>
      <c r="G115" s="35">
        <v>7.8</v>
      </c>
      <c r="H115" s="82"/>
      <c r="I115" s="36" t="s">
        <v>65</v>
      </c>
      <c r="J115" s="35">
        <f>G115*AO115</f>
        <v>0</v>
      </c>
      <c r="K115" s="35">
        <f>G115*AP115</f>
        <v>0</v>
      </c>
      <c r="L115" s="35">
        <f>G115*H115</f>
        <v>0</v>
      </c>
      <c r="M115" s="35">
        <f>L115*(1+BW115/100)</f>
        <v>0</v>
      </c>
      <c r="N115" s="35">
        <v>0</v>
      </c>
      <c r="O115" s="35">
        <f>G115*N115</f>
        <v>0</v>
      </c>
      <c r="P115" s="37" t="s">
        <v>66</v>
      </c>
      <c r="Z115" s="35">
        <f>IF(AQ115="5",BJ115,0)</f>
        <v>0</v>
      </c>
      <c r="AB115" s="35">
        <f>IF(AQ115="1",BH115,0)</f>
        <v>0</v>
      </c>
      <c r="AC115" s="35">
        <f>IF(AQ115="1",BI115,0)</f>
        <v>0</v>
      </c>
      <c r="AD115" s="35">
        <f>IF(AQ115="7",BH115,0)</f>
        <v>0</v>
      </c>
      <c r="AE115" s="35">
        <f>IF(AQ115="7",BI115,0)</f>
        <v>0</v>
      </c>
      <c r="AF115" s="35">
        <f>IF(AQ115="2",BH115,0)</f>
        <v>0</v>
      </c>
      <c r="AG115" s="35">
        <f>IF(AQ115="2",BI115,0)</f>
        <v>0</v>
      </c>
      <c r="AH115" s="35">
        <f>IF(AQ115="0",BJ115,0)</f>
        <v>0</v>
      </c>
      <c r="AI115" s="12" t="s">
        <v>57</v>
      </c>
      <c r="AJ115" s="35">
        <f>IF(AN115=0,L115,0)</f>
        <v>0</v>
      </c>
      <c r="AK115" s="35">
        <f>IF(AN115=12,L115,0)</f>
        <v>0</v>
      </c>
      <c r="AL115" s="35">
        <f>IF(AN115=21,L115,0)</f>
        <v>0</v>
      </c>
      <c r="AN115" s="35">
        <v>21</v>
      </c>
      <c r="AO115" s="35">
        <f>H115*0.556969409</f>
        <v>0</v>
      </c>
      <c r="AP115" s="35">
        <f>H115*(1-0.556969409)</f>
        <v>0</v>
      </c>
      <c r="AQ115" s="36" t="s">
        <v>61</v>
      </c>
      <c r="AV115" s="35">
        <f>AW115+AX115</f>
        <v>0</v>
      </c>
      <c r="AW115" s="35">
        <f>G115*AO115</f>
        <v>0</v>
      </c>
      <c r="AX115" s="35">
        <f>G115*AP115</f>
        <v>0</v>
      </c>
      <c r="AY115" s="36" t="s">
        <v>265</v>
      </c>
      <c r="AZ115" s="36" t="s">
        <v>266</v>
      </c>
      <c r="BA115" s="12" t="s">
        <v>69</v>
      </c>
      <c r="BC115" s="35">
        <f>AW115+AX115</f>
        <v>0</v>
      </c>
      <c r="BD115" s="35">
        <f>H115/(100-BE115)*100</f>
        <v>0</v>
      </c>
      <c r="BE115" s="35">
        <v>0</v>
      </c>
      <c r="BF115" s="35">
        <f>O115</f>
        <v>0</v>
      </c>
      <c r="BH115" s="35">
        <f>G115*AO115</f>
        <v>0</v>
      </c>
      <c r="BI115" s="35">
        <f>G115*AP115</f>
        <v>0</v>
      </c>
      <c r="BJ115" s="35">
        <f>G115*H115</f>
        <v>0</v>
      </c>
      <c r="BK115" s="35"/>
      <c r="BL115" s="35">
        <v>91</v>
      </c>
      <c r="BW115" s="35" t="str">
        <f>I115</f>
        <v>21</v>
      </c>
      <c r="BX115" s="4" t="s">
        <v>276</v>
      </c>
    </row>
    <row r="116" spans="1:76" ht="13.5" customHeight="1" x14ac:dyDescent="0.25">
      <c r="A116" s="38"/>
      <c r="C116" s="43" t="s">
        <v>74</v>
      </c>
      <c r="D116" s="95" t="s">
        <v>277</v>
      </c>
      <c r="E116" s="96"/>
      <c r="F116" s="96"/>
      <c r="G116" s="96"/>
      <c r="H116" s="96"/>
      <c r="I116" s="96"/>
      <c r="J116" s="96"/>
      <c r="K116" s="96"/>
      <c r="L116" s="96"/>
      <c r="M116" s="96"/>
      <c r="N116" s="96"/>
      <c r="O116" s="96"/>
      <c r="P116" s="97"/>
    </row>
    <row r="117" spans="1:76" x14ac:dyDescent="0.25">
      <c r="A117" s="38"/>
      <c r="D117" s="39" t="s">
        <v>278</v>
      </c>
      <c r="E117" s="40" t="s">
        <v>56</v>
      </c>
      <c r="G117" s="41">
        <v>7.8</v>
      </c>
      <c r="P117" s="42"/>
    </row>
    <row r="118" spans="1:76" x14ac:dyDescent="0.25">
      <c r="A118" s="2" t="s">
        <v>279</v>
      </c>
      <c r="B118" s="3" t="s">
        <v>57</v>
      </c>
      <c r="C118" s="3" t="s">
        <v>280</v>
      </c>
      <c r="D118" s="84" t="s">
        <v>281</v>
      </c>
      <c r="E118" s="85"/>
      <c r="F118" s="3" t="s">
        <v>64</v>
      </c>
      <c r="G118" s="35">
        <v>390</v>
      </c>
      <c r="H118" s="82"/>
      <c r="I118" s="36" t="s">
        <v>65</v>
      </c>
      <c r="J118" s="35">
        <f>G118*AO118</f>
        <v>0</v>
      </c>
      <c r="K118" s="35">
        <f>G118*AP118</f>
        <v>0</v>
      </c>
      <c r="L118" s="35">
        <f>G118*H118</f>
        <v>0</v>
      </c>
      <c r="M118" s="35">
        <f>L118*(1+BW118/100)</f>
        <v>0</v>
      </c>
      <c r="N118" s="35">
        <v>1.0000000000000001E-5</v>
      </c>
      <c r="O118" s="35">
        <f>G118*N118</f>
        <v>3.9000000000000003E-3</v>
      </c>
      <c r="P118" s="37" t="s">
        <v>66</v>
      </c>
      <c r="Z118" s="35">
        <f>IF(AQ118="5",BJ118,0)</f>
        <v>0</v>
      </c>
      <c r="AB118" s="35">
        <f>IF(AQ118="1",BH118,0)</f>
        <v>0</v>
      </c>
      <c r="AC118" s="35">
        <f>IF(AQ118="1",BI118,0)</f>
        <v>0</v>
      </c>
      <c r="AD118" s="35">
        <f>IF(AQ118="7",BH118,0)</f>
        <v>0</v>
      </c>
      <c r="AE118" s="35">
        <f>IF(AQ118="7",BI118,0)</f>
        <v>0</v>
      </c>
      <c r="AF118" s="35">
        <f>IF(AQ118="2",BH118,0)</f>
        <v>0</v>
      </c>
      <c r="AG118" s="35">
        <f>IF(AQ118="2",BI118,0)</f>
        <v>0</v>
      </c>
      <c r="AH118" s="35">
        <f>IF(AQ118="0",BJ118,0)</f>
        <v>0</v>
      </c>
      <c r="AI118" s="12" t="s">
        <v>57</v>
      </c>
      <c r="AJ118" s="35">
        <f>IF(AN118=0,L118,0)</f>
        <v>0</v>
      </c>
      <c r="AK118" s="35">
        <f>IF(AN118=12,L118,0)</f>
        <v>0</v>
      </c>
      <c r="AL118" s="35">
        <f>IF(AN118=21,L118,0)</f>
        <v>0</v>
      </c>
      <c r="AN118" s="35">
        <v>21</v>
      </c>
      <c r="AO118" s="35">
        <f>H118*0.080103359</f>
        <v>0</v>
      </c>
      <c r="AP118" s="35">
        <f>H118*(1-0.080103359)</f>
        <v>0</v>
      </c>
      <c r="AQ118" s="36" t="s">
        <v>61</v>
      </c>
      <c r="AV118" s="35">
        <f>AW118+AX118</f>
        <v>0</v>
      </c>
      <c r="AW118" s="35">
        <f>G118*AO118</f>
        <v>0</v>
      </c>
      <c r="AX118" s="35">
        <f>G118*AP118</f>
        <v>0</v>
      </c>
      <c r="AY118" s="36" t="s">
        <v>265</v>
      </c>
      <c r="AZ118" s="36" t="s">
        <v>266</v>
      </c>
      <c r="BA118" s="12" t="s">
        <v>69</v>
      </c>
      <c r="BC118" s="35">
        <f>AW118+AX118</f>
        <v>0</v>
      </c>
      <c r="BD118" s="35">
        <f>H118/(100-BE118)*100</f>
        <v>0</v>
      </c>
      <c r="BE118" s="35">
        <v>0</v>
      </c>
      <c r="BF118" s="35">
        <f>O118</f>
        <v>3.9000000000000003E-3</v>
      </c>
      <c r="BH118" s="35">
        <f>G118*AO118</f>
        <v>0</v>
      </c>
      <c r="BI118" s="35">
        <f>G118*AP118</f>
        <v>0</v>
      </c>
      <c r="BJ118" s="35">
        <f>G118*H118</f>
        <v>0</v>
      </c>
      <c r="BK118" s="35"/>
      <c r="BL118" s="35">
        <v>91</v>
      </c>
      <c r="BW118" s="35" t="str">
        <f>I118</f>
        <v>21</v>
      </c>
      <c r="BX118" s="4" t="s">
        <v>281</v>
      </c>
    </row>
    <row r="119" spans="1:76" x14ac:dyDescent="0.25">
      <c r="A119" s="2" t="s">
        <v>282</v>
      </c>
      <c r="B119" s="3" t="s">
        <v>57</v>
      </c>
      <c r="C119" s="3" t="s">
        <v>283</v>
      </c>
      <c r="D119" s="84" t="s">
        <v>284</v>
      </c>
      <c r="E119" s="85"/>
      <c r="F119" s="3" t="s">
        <v>101</v>
      </c>
      <c r="G119" s="35">
        <v>161.5</v>
      </c>
      <c r="H119" s="82"/>
      <c r="I119" s="36" t="s">
        <v>65</v>
      </c>
      <c r="J119" s="35">
        <f>G119*AO119</f>
        <v>0</v>
      </c>
      <c r="K119" s="35">
        <f>G119*AP119</f>
        <v>0</v>
      </c>
      <c r="L119" s="35">
        <f>G119*H119</f>
        <v>0</v>
      </c>
      <c r="M119" s="35">
        <f>L119*(1+BW119/100)</f>
        <v>0</v>
      </c>
      <c r="N119" s="35">
        <v>0</v>
      </c>
      <c r="O119" s="35">
        <f>G119*N119</f>
        <v>0</v>
      </c>
      <c r="P119" s="37" t="s">
        <v>66</v>
      </c>
      <c r="Z119" s="35">
        <f>IF(AQ119="5",BJ119,0)</f>
        <v>0</v>
      </c>
      <c r="AB119" s="35">
        <f>IF(AQ119="1",BH119,0)</f>
        <v>0</v>
      </c>
      <c r="AC119" s="35">
        <f>IF(AQ119="1",BI119,0)</f>
        <v>0</v>
      </c>
      <c r="AD119" s="35">
        <f>IF(AQ119="7",BH119,0)</f>
        <v>0</v>
      </c>
      <c r="AE119" s="35">
        <f>IF(AQ119="7",BI119,0)</f>
        <v>0</v>
      </c>
      <c r="AF119" s="35">
        <f>IF(AQ119="2",BH119,0)</f>
        <v>0</v>
      </c>
      <c r="AG119" s="35">
        <f>IF(AQ119="2",BI119,0)</f>
        <v>0</v>
      </c>
      <c r="AH119" s="35">
        <f>IF(AQ119="0",BJ119,0)</f>
        <v>0</v>
      </c>
      <c r="AI119" s="12" t="s">
        <v>57</v>
      </c>
      <c r="AJ119" s="35">
        <f>IF(AN119=0,L119,0)</f>
        <v>0</v>
      </c>
      <c r="AK119" s="35">
        <f>IF(AN119=12,L119,0)</f>
        <v>0</v>
      </c>
      <c r="AL119" s="35">
        <f>IF(AN119=21,L119,0)</f>
        <v>0</v>
      </c>
      <c r="AN119" s="35">
        <v>21</v>
      </c>
      <c r="AO119" s="35">
        <f>H119*0</f>
        <v>0</v>
      </c>
      <c r="AP119" s="35">
        <f>H119*(1-0)</f>
        <v>0</v>
      </c>
      <c r="AQ119" s="36" t="s">
        <v>61</v>
      </c>
      <c r="AV119" s="35">
        <f>AW119+AX119</f>
        <v>0</v>
      </c>
      <c r="AW119" s="35">
        <f>G119*AO119</f>
        <v>0</v>
      </c>
      <c r="AX119" s="35">
        <f>G119*AP119</f>
        <v>0</v>
      </c>
      <c r="AY119" s="36" t="s">
        <v>265</v>
      </c>
      <c r="AZ119" s="36" t="s">
        <v>266</v>
      </c>
      <c r="BA119" s="12" t="s">
        <v>69</v>
      </c>
      <c r="BC119" s="35">
        <f>AW119+AX119</f>
        <v>0</v>
      </c>
      <c r="BD119" s="35">
        <f>H119/(100-BE119)*100</f>
        <v>0</v>
      </c>
      <c r="BE119" s="35">
        <v>0</v>
      </c>
      <c r="BF119" s="35">
        <f>O119</f>
        <v>0</v>
      </c>
      <c r="BH119" s="35">
        <f>G119*AO119</f>
        <v>0</v>
      </c>
      <c r="BI119" s="35">
        <f>G119*AP119</f>
        <v>0</v>
      </c>
      <c r="BJ119" s="35">
        <f>G119*H119</f>
        <v>0</v>
      </c>
      <c r="BK119" s="35"/>
      <c r="BL119" s="35">
        <v>91</v>
      </c>
      <c r="BW119" s="35" t="str">
        <f>I119</f>
        <v>21</v>
      </c>
      <c r="BX119" s="4" t="s">
        <v>284</v>
      </c>
    </row>
    <row r="120" spans="1:76" x14ac:dyDescent="0.25">
      <c r="A120" s="2" t="s">
        <v>285</v>
      </c>
      <c r="B120" s="3" t="s">
        <v>57</v>
      </c>
      <c r="C120" s="3" t="s">
        <v>286</v>
      </c>
      <c r="D120" s="84" t="s">
        <v>287</v>
      </c>
      <c r="E120" s="85"/>
      <c r="F120" s="3" t="s">
        <v>64</v>
      </c>
      <c r="G120" s="35">
        <v>12.2</v>
      </c>
      <c r="H120" s="82"/>
      <c r="I120" s="36" t="s">
        <v>65</v>
      </c>
      <c r="J120" s="35">
        <f>G120*AO120</f>
        <v>0</v>
      </c>
      <c r="K120" s="35">
        <f>G120*AP120</f>
        <v>0</v>
      </c>
      <c r="L120" s="35">
        <f>G120*H120</f>
        <v>0</v>
      </c>
      <c r="M120" s="35">
        <f>L120*(1+BW120/100)</f>
        <v>0</v>
      </c>
      <c r="N120" s="35">
        <v>0</v>
      </c>
      <c r="O120" s="35">
        <f>G120*N120</f>
        <v>0</v>
      </c>
      <c r="P120" s="37" t="s">
        <v>66</v>
      </c>
      <c r="Z120" s="35">
        <f>IF(AQ120="5",BJ120,0)</f>
        <v>0</v>
      </c>
      <c r="AB120" s="35">
        <f>IF(AQ120="1",BH120,0)</f>
        <v>0</v>
      </c>
      <c r="AC120" s="35">
        <f>IF(AQ120="1",BI120,0)</f>
        <v>0</v>
      </c>
      <c r="AD120" s="35">
        <f>IF(AQ120="7",BH120,0)</f>
        <v>0</v>
      </c>
      <c r="AE120" s="35">
        <f>IF(AQ120="7",BI120,0)</f>
        <v>0</v>
      </c>
      <c r="AF120" s="35">
        <f>IF(AQ120="2",BH120,0)</f>
        <v>0</v>
      </c>
      <c r="AG120" s="35">
        <f>IF(AQ120="2",BI120,0)</f>
        <v>0</v>
      </c>
      <c r="AH120" s="35">
        <f>IF(AQ120="0",BJ120,0)</f>
        <v>0</v>
      </c>
      <c r="AI120" s="12" t="s">
        <v>57</v>
      </c>
      <c r="AJ120" s="35">
        <f>IF(AN120=0,L120,0)</f>
        <v>0</v>
      </c>
      <c r="AK120" s="35">
        <f>IF(AN120=12,L120,0)</f>
        <v>0</v>
      </c>
      <c r="AL120" s="35">
        <f>IF(AN120=21,L120,0)</f>
        <v>0</v>
      </c>
      <c r="AN120" s="35">
        <v>21</v>
      </c>
      <c r="AO120" s="35">
        <f>H120*0</f>
        <v>0</v>
      </c>
      <c r="AP120" s="35">
        <f>H120*(1-0)</f>
        <v>0</v>
      </c>
      <c r="AQ120" s="36" t="s">
        <v>61</v>
      </c>
      <c r="AV120" s="35">
        <f>AW120+AX120</f>
        <v>0</v>
      </c>
      <c r="AW120" s="35">
        <f>G120*AO120</f>
        <v>0</v>
      </c>
      <c r="AX120" s="35">
        <f>G120*AP120</f>
        <v>0</v>
      </c>
      <c r="AY120" s="36" t="s">
        <v>265</v>
      </c>
      <c r="AZ120" s="36" t="s">
        <v>266</v>
      </c>
      <c r="BA120" s="12" t="s">
        <v>69</v>
      </c>
      <c r="BC120" s="35">
        <f>AW120+AX120</f>
        <v>0</v>
      </c>
      <c r="BD120" s="35">
        <f>H120/(100-BE120)*100</f>
        <v>0</v>
      </c>
      <c r="BE120" s="35">
        <v>0</v>
      </c>
      <c r="BF120" s="35">
        <f>O120</f>
        <v>0</v>
      </c>
      <c r="BH120" s="35">
        <f>G120*AO120</f>
        <v>0</v>
      </c>
      <c r="BI120" s="35">
        <f>G120*AP120</f>
        <v>0</v>
      </c>
      <c r="BJ120" s="35">
        <f>G120*H120</f>
        <v>0</v>
      </c>
      <c r="BK120" s="35"/>
      <c r="BL120" s="35">
        <v>91</v>
      </c>
      <c r="BW120" s="35" t="str">
        <f>I120</f>
        <v>21</v>
      </c>
      <c r="BX120" s="4" t="s">
        <v>287</v>
      </c>
    </row>
    <row r="121" spans="1:76" x14ac:dyDescent="0.25">
      <c r="A121" s="31" t="s">
        <v>56</v>
      </c>
      <c r="B121" s="32" t="s">
        <v>57</v>
      </c>
      <c r="C121" s="32" t="s">
        <v>288</v>
      </c>
      <c r="D121" s="86" t="s">
        <v>289</v>
      </c>
      <c r="E121" s="87"/>
      <c r="F121" s="33" t="s">
        <v>4</v>
      </c>
      <c r="G121" s="33" t="s">
        <v>4</v>
      </c>
      <c r="H121" s="33" t="s">
        <v>4</v>
      </c>
      <c r="I121" s="33" t="s">
        <v>4</v>
      </c>
      <c r="J121" s="1">
        <f>SUM(J122:J122)</f>
        <v>0</v>
      </c>
      <c r="K121" s="1">
        <f>SUM(K122:K122)</f>
        <v>0</v>
      </c>
      <c r="L121" s="1">
        <f>SUM(L122:L122)</f>
        <v>0</v>
      </c>
      <c r="M121" s="1">
        <f>SUM(M122:M122)</f>
        <v>0</v>
      </c>
      <c r="N121" s="12" t="s">
        <v>56</v>
      </c>
      <c r="O121" s="1">
        <f>SUM(O122:O122)</f>
        <v>0</v>
      </c>
      <c r="P121" s="34" t="s">
        <v>56</v>
      </c>
      <c r="AI121" s="12" t="s">
        <v>57</v>
      </c>
      <c r="AS121" s="1">
        <f>SUM(AJ122:AJ122)</f>
        <v>0</v>
      </c>
      <c r="AT121" s="1">
        <f>SUM(AK122:AK122)</f>
        <v>0</v>
      </c>
      <c r="AU121" s="1">
        <f>SUM(AL122:AL122)</f>
        <v>0</v>
      </c>
    </row>
    <row r="122" spans="1:76" x14ac:dyDescent="0.25">
      <c r="A122" s="2" t="s">
        <v>290</v>
      </c>
      <c r="B122" s="3" t="s">
        <v>57</v>
      </c>
      <c r="C122" s="3" t="s">
        <v>291</v>
      </c>
      <c r="D122" s="84" t="s">
        <v>292</v>
      </c>
      <c r="E122" s="85"/>
      <c r="F122" s="3" t="s">
        <v>293</v>
      </c>
      <c r="G122" s="35">
        <v>415.3</v>
      </c>
      <c r="H122" s="82"/>
      <c r="I122" s="36" t="s">
        <v>65</v>
      </c>
      <c r="J122" s="35">
        <f>G122*AO122</f>
        <v>0</v>
      </c>
      <c r="K122" s="35">
        <f>G122*AP122</f>
        <v>0</v>
      </c>
      <c r="L122" s="35">
        <f>G122*H122</f>
        <v>0</v>
      </c>
      <c r="M122" s="35">
        <f>L122*(1+BW122/100)</f>
        <v>0</v>
      </c>
      <c r="N122" s="35">
        <v>0</v>
      </c>
      <c r="O122" s="35">
        <f>G122*N122</f>
        <v>0</v>
      </c>
      <c r="P122" s="37" t="s">
        <v>66</v>
      </c>
      <c r="Z122" s="35">
        <f>IF(AQ122="5",BJ122,0)</f>
        <v>0</v>
      </c>
      <c r="AB122" s="35">
        <f>IF(AQ122="1",BH122,0)</f>
        <v>0</v>
      </c>
      <c r="AC122" s="35">
        <f>IF(AQ122="1",BI122,0)</f>
        <v>0</v>
      </c>
      <c r="AD122" s="35">
        <f>IF(AQ122="7",BH122,0)</f>
        <v>0</v>
      </c>
      <c r="AE122" s="35">
        <f>IF(AQ122="7",BI122,0)</f>
        <v>0</v>
      </c>
      <c r="AF122" s="35">
        <f>IF(AQ122="2",BH122,0)</f>
        <v>0</v>
      </c>
      <c r="AG122" s="35">
        <f>IF(AQ122="2",BI122,0)</f>
        <v>0</v>
      </c>
      <c r="AH122" s="35">
        <f>IF(AQ122="0",BJ122,0)</f>
        <v>0</v>
      </c>
      <c r="AI122" s="12" t="s">
        <v>57</v>
      </c>
      <c r="AJ122" s="35">
        <f>IF(AN122=0,L122,0)</f>
        <v>0</v>
      </c>
      <c r="AK122" s="35">
        <f>IF(AN122=12,L122,0)</f>
        <v>0</v>
      </c>
      <c r="AL122" s="35">
        <f>IF(AN122=21,L122,0)</f>
        <v>0</v>
      </c>
      <c r="AN122" s="35">
        <v>21</v>
      </c>
      <c r="AO122" s="35">
        <f>H122*0</f>
        <v>0</v>
      </c>
      <c r="AP122" s="35">
        <f>H122*(1-0)</f>
        <v>0</v>
      </c>
      <c r="AQ122" s="36" t="s">
        <v>84</v>
      </c>
      <c r="AV122" s="35">
        <f>AW122+AX122</f>
        <v>0</v>
      </c>
      <c r="AW122" s="35">
        <f>G122*AO122</f>
        <v>0</v>
      </c>
      <c r="AX122" s="35">
        <f>G122*AP122</f>
        <v>0</v>
      </c>
      <c r="AY122" s="36" t="s">
        <v>294</v>
      </c>
      <c r="AZ122" s="36" t="s">
        <v>266</v>
      </c>
      <c r="BA122" s="12" t="s">
        <v>69</v>
      </c>
      <c r="BC122" s="35">
        <f>AW122+AX122</f>
        <v>0</v>
      </c>
      <c r="BD122" s="35">
        <f>H122/(100-BE122)*100</f>
        <v>0</v>
      </c>
      <c r="BE122" s="35">
        <v>0</v>
      </c>
      <c r="BF122" s="35">
        <f>O122</f>
        <v>0</v>
      </c>
      <c r="BH122" s="35">
        <f>G122*AO122</f>
        <v>0</v>
      </c>
      <c r="BI122" s="35">
        <f>G122*AP122</f>
        <v>0</v>
      </c>
      <c r="BJ122" s="35">
        <f>G122*H122</f>
        <v>0</v>
      </c>
      <c r="BK122" s="35"/>
      <c r="BL122" s="35"/>
      <c r="BW122" s="35" t="str">
        <f>I122</f>
        <v>21</v>
      </c>
      <c r="BX122" s="4" t="s">
        <v>292</v>
      </c>
    </row>
    <row r="123" spans="1:76" x14ac:dyDescent="0.25">
      <c r="A123" s="38"/>
      <c r="D123" s="39" t="s">
        <v>295</v>
      </c>
      <c r="E123" s="40" t="s">
        <v>56</v>
      </c>
      <c r="G123" s="41">
        <v>415.3</v>
      </c>
      <c r="P123" s="42"/>
    </row>
    <row r="124" spans="1:76" x14ac:dyDescent="0.25">
      <c r="A124" s="31" t="s">
        <v>56</v>
      </c>
      <c r="B124" s="32" t="s">
        <v>57</v>
      </c>
      <c r="C124" s="32" t="s">
        <v>296</v>
      </c>
      <c r="D124" s="86" t="s">
        <v>297</v>
      </c>
      <c r="E124" s="87"/>
      <c r="F124" s="33" t="s">
        <v>4</v>
      </c>
      <c r="G124" s="33" t="s">
        <v>4</v>
      </c>
      <c r="H124" s="33" t="s">
        <v>4</v>
      </c>
      <c r="I124" s="33" t="s">
        <v>4</v>
      </c>
      <c r="J124" s="1">
        <f>SUM(J125:J136)</f>
        <v>0</v>
      </c>
      <c r="K124" s="1">
        <f>SUM(K125:K136)</f>
        <v>0</v>
      </c>
      <c r="L124" s="1">
        <f>SUM(L125:L136)</f>
        <v>0</v>
      </c>
      <c r="M124" s="1">
        <f>SUM(M125:M136)</f>
        <v>0</v>
      </c>
      <c r="N124" s="12" t="s">
        <v>56</v>
      </c>
      <c r="O124" s="1">
        <f>SUM(O125:O136)</f>
        <v>0</v>
      </c>
      <c r="P124" s="34" t="s">
        <v>56</v>
      </c>
      <c r="AI124" s="12" t="s">
        <v>57</v>
      </c>
      <c r="AS124" s="1">
        <f>SUM(AJ125:AJ136)</f>
        <v>0</v>
      </c>
      <c r="AT124" s="1">
        <f>SUM(AK125:AK136)</f>
        <v>0</v>
      </c>
      <c r="AU124" s="1">
        <f>SUM(AL125:AL136)</f>
        <v>0</v>
      </c>
    </row>
    <row r="125" spans="1:76" x14ac:dyDescent="0.25">
      <c r="A125" s="2" t="s">
        <v>298</v>
      </c>
      <c r="B125" s="3" t="s">
        <v>57</v>
      </c>
      <c r="C125" s="3" t="s">
        <v>299</v>
      </c>
      <c r="D125" s="84" t="s">
        <v>300</v>
      </c>
      <c r="E125" s="85"/>
      <c r="F125" s="3" t="s">
        <v>293</v>
      </c>
      <c r="G125" s="35">
        <v>216.4</v>
      </c>
      <c r="H125" s="82"/>
      <c r="I125" s="36" t="s">
        <v>65</v>
      </c>
      <c r="J125" s="35">
        <f>G125*AO125</f>
        <v>0</v>
      </c>
      <c r="K125" s="35">
        <f>G125*AP125</f>
        <v>0</v>
      </c>
      <c r="L125" s="35">
        <f>G125*H125</f>
        <v>0</v>
      </c>
      <c r="M125" s="35">
        <f>L125*(1+BW125/100)</f>
        <v>0</v>
      </c>
      <c r="N125" s="35">
        <v>0</v>
      </c>
      <c r="O125" s="35">
        <f>G125*N125</f>
        <v>0</v>
      </c>
      <c r="P125" s="37" t="s">
        <v>66</v>
      </c>
      <c r="Z125" s="35">
        <f>IF(AQ125="5",BJ125,0)</f>
        <v>0</v>
      </c>
      <c r="AB125" s="35">
        <f>IF(AQ125="1",BH125,0)</f>
        <v>0</v>
      </c>
      <c r="AC125" s="35">
        <f>IF(AQ125="1",BI125,0)</f>
        <v>0</v>
      </c>
      <c r="AD125" s="35">
        <f>IF(AQ125="7",BH125,0)</f>
        <v>0</v>
      </c>
      <c r="AE125" s="35">
        <f>IF(AQ125="7",BI125,0)</f>
        <v>0</v>
      </c>
      <c r="AF125" s="35">
        <f>IF(AQ125="2",BH125,0)</f>
        <v>0</v>
      </c>
      <c r="AG125" s="35">
        <f>IF(AQ125="2",BI125,0)</f>
        <v>0</v>
      </c>
      <c r="AH125" s="35">
        <f>IF(AQ125="0",BJ125,0)</f>
        <v>0</v>
      </c>
      <c r="AI125" s="12" t="s">
        <v>57</v>
      </c>
      <c r="AJ125" s="35">
        <f>IF(AN125=0,L125,0)</f>
        <v>0</v>
      </c>
      <c r="AK125" s="35">
        <f>IF(AN125=12,L125,0)</f>
        <v>0</v>
      </c>
      <c r="AL125" s="35">
        <f>IF(AN125=21,L125,0)</f>
        <v>0</v>
      </c>
      <c r="AN125" s="35">
        <v>21</v>
      </c>
      <c r="AO125" s="35">
        <f>H125*0</f>
        <v>0</v>
      </c>
      <c r="AP125" s="35">
        <f>H125*(1-0)</f>
        <v>0</v>
      </c>
      <c r="AQ125" s="36" t="s">
        <v>84</v>
      </c>
      <c r="AV125" s="35">
        <f>AW125+AX125</f>
        <v>0</v>
      </c>
      <c r="AW125" s="35">
        <f>G125*AO125</f>
        <v>0</v>
      </c>
      <c r="AX125" s="35">
        <f>G125*AP125</f>
        <v>0</v>
      </c>
      <c r="AY125" s="36" t="s">
        <v>301</v>
      </c>
      <c r="AZ125" s="36" t="s">
        <v>266</v>
      </c>
      <c r="BA125" s="12" t="s">
        <v>69</v>
      </c>
      <c r="BC125" s="35">
        <f>AW125+AX125</f>
        <v>0</v>
      </c>
      <c r="BD125" s="35">
        <f>H125/(100-BE125)*100</f>
        <v>0</v>
      </c>
      <c r="BE125" s="35">
        <v>0</v>
      </c>
      <c r="BF125" s="35">
        <f>O125</f>
        <v>0</v>
      </c>
      <c r="BH125" s="35">
        <f>G125*AO125</f>
        <v>0</v>
      </c>
      <c r="BI125" s="35">
        <f>G125*AP125</f>
        <v>0</v>
      </c>
      <c r="BJ125" s="35">
        <f>G125*H125</f>
        <v>0</v>
      </c>
      <c r="BK125" s="35"/>
      <c r="BL125" s="35"/>
      <c r="BW125" s="35" t="str">
        <f>I125</f>
        <v>21</v>
      </c>
      <c r="BX125" s="4" t="s">
        <v>300</v>
      </c>
    </row>
    <row r="126" spans="1:76" x14ac:dyDescent="0.25">
      <c r="A126" s="38"/>
      <c r="D126" s="39" t="s">
        <v>302</v>
      </c>
      <c r="E126" s="40" t="s">
        <v>56</v>
      </c>
      <c r="G126" s="41">
        <v>216.4</v>
      </c>
      <c r="P126" s="42"/>
    </row>
    <row r="127" spans="1:76" x14ac:dyDescent="0.25">
      <c r="A127" s="2" t="s">
        <v>303</v>
      </c>
      <c r="B127" s="3" t="s">
        <v>57</v>
      </c>
      <c r="C127" s="3" t="s">
        <v>304</v>
      </c>
      <c r="D127" s="84" t="s">
        <v>305</v>
      </c>
      <c r="E127" s="85"/>
      <c r="F127" s="3" t="s">
        <v>293</v>
      </c>
      <c r="G127" s="35">
        <v>1947.6</v>
      </c>
      <c r="H127" s="82"/>
      <c r="I127" s="36" t="s">
        <v>65</v>
      </c>
      <c r="J127" s="35">
        <f>G127*AO127</f>
        <v>0</v>
      </c>
      <c r="K127" s="35">
        <f>G127*AP127</f>
        <v>0</v>
      </c>
      <c r="L127" s="35">
        <f>G127*H127</f>
        <v>0</v>
      </c>
      <c r="M127" s="35">
        <f>L127*(1+BW127/100)</f>
        <v>0</v>
      </c>
      <c r="N127" s="35">
        <v>0</v>
      </c>
      <c r="O127" s="35">
        <f>G127*N127</f>
        <v>0</v>
      </c>
      <c r="P127" s="37" t="s">
        <v>66</v>
      </c>
      <c r="Z127" s="35">
        <f>IF(AQ127="5",BJ127,0)</f>
        <v>0</v>
      </c>
      <c r="AB127" s="35">
        <f>IF(AQ127="1",BH127,0)</f>
        <v>0</v>
      </c>
      <c r="AC127" s="35">
        <f>IF(AQ127="1",BI127,0)</f>
        <v>0</v>
      </c>
      <c r="AD127" s="35">
        <f>IF(AQ127="7",BH127,0)</f>
        <v>0</v>
      </c>
      <c r="AE127" s="35">
        <f>IF(AQ127="7",BI127,0)</f>
        <v>0</v>
      </c>
      <c r="AF127" s="35">
        <f>IF(AQ127="2",BH127,0)</f>
        <v>0</v>
      </c>
      <c r="AG127" s="35">
        <f>IF(AQ127="2",BI127,0)</f>
        <v>0</v>
      </c>
      <c r="AH127" s="35">
        <f>IF(AQ127="0",BJ127,0)</f>
        <v>0</v>
      </c>
      <c r="AI127" s="12" t="s">
        <v>57</v>
      </c>
      <c r="AJ127" s="35">
        <f>IF(AN127=0,L127,0)</f>
        <v>0</v>
      </c>
      <c r="AK127" s="35">
        <f>IF(AN127=12,L127,0)</f>
        <v>0</v>
      </c>
      <c r="AL127" s="35">
        <f>IF(AN127=21,L127,0)</f>
        <v>0</v>
      </c>
      <c r="AN127" s="35">
        <v>21</v>
      </c>
      <c r="AO127" s="35">
        <f>H127*0</f>
        <v>0</v>
      </c>
      <c r="AP127" s="35">
        <f>H127*(1-0)</f>
        <v>0</v>
      </c>
      <c r="AQ127" s="36" t="s">
        <v>84</v>
      </c>
      <c r="AV127" s="35">
        <f>AW127+AX127</f>
        <v>0</v>
      </c>
      <c r="AW127" s="35">
        <f>G127*AO127</f>
        <v>0</v>
      </c>
      <c r="AX127" s="35">
        <f>G127*AP127</f>
        <v>0</v>
      </c>
      <c r="AY127" s="36" t="s">
        <v>301</v>
      </c>
      <c r="AZ127" s="36" t="s">
        <v>266</v>
      </c>
      <c r="BA127" s="12" t="s">
        <v>69</v>
      </c>
      <c r="BC127" s="35">
        <f>AW127+AX127</f>
        <v>0</v>
      </c>
      <c r="BD127" s="35">
        <f>H127/(100-BE127)*100</f>
        <v>0</v>
      </c>
      <c r="BE127" s="35">
        <v>0</v>
      </c>
      <c r="BF127" s="35">
        <f>O127</f>
        <v>0</v>
      </c>
      <c r="BH127" s="35">
        <f>G127*AO127</f>
        <v>0</v>
      </c>
      <c r="BI127" s="35">
        <f>G127*AP127</f>
        <v>0</v>
      </c>
      <c r="BJ127" s="35">
        <f>G127*H127</f>
        <v>0</v>
      </c>
      <c r="BK127" s="35"/>
      <c r="BL127" s="35"/>
      <c r="BW127" s="35" t="str">
        <f>I127</f>
        <v>21</v>
      </c>
      <c r="BX127" s="4" t="s">
        <v>305</v>
      </c>
    </row>
    <row r="128" spans="1:76" x14ac:dyDescent="0.25">
      <c r="A128" s="38"/>
      <c r="D128" s="39" t="s">
        <v>306</v>
      </c>
      <c r="E128" s="40" t="s">
        <v>56</v>
      </c>
      <c r="G128" s="41">
        <v>1947.6</v>
      </c>
      <c r="P128" s="42"/>
    </row>
    <row r="129" spans="1:76" ht="13.5" customHeight="1" x14ac:dyDescent="0.25">
      <c r="A129" s="38"/>
      <c r="C129" s="44" t="s">
        <v>145</v>
      </c>
      <c r="D129" s="92" t="s">
        <v>307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</row>
    <row r="130" spans="1:76" x14ac:dyDescent="0.25">
      <c r="A130" s="2" t="s">
        <v>308</v>
      </c>
      <c r="B130" s="3" t="s">
        <v>57</v>
      </c>
      <c r="C130" s="3" t="s">
        <v>309</v>
      </c>
      <c r="D130" s="84" t="s">
        <v>310</v>
      </c>
      <c r="E130" s="85"/>
      <c r="F130" s="3" t="s">
        <v>293</v>
      </c>
      <c r="G130" s="35">
        <v>8.1999999999999993</v>
      </c>
      <c r="H130" s="82"/>
      <c r="I130" s="36" t="s">
        <v>65</v>
      </c>
      <c r="J130" s="35">
        <f>G130*AO130</f>
        <v>0</v>
      </c>
      <c r="K130" s="35">
        <f>G130*AP130</f>
        <v>0</v>
      </c>
      <c r="L130" s="35">
        <f>G130*H130</f>
        <v>0</v>
      </c>
      <c r="M130" s="35">
        <f>L130*(1+BW130/100)</f>
        <v>0</v>
      </c>
      <c r="N130" s="35">
        <v>0</v>
      </c>
      <c r="O130" s="35">
        <f>G130*N130</f>
        <v>0</v>
      </c>
      <c r="P130" s="37" t="s">
        <v>66</v>
      </c>
      <c r="Z130" s="35">
        <f>IF(AQ130="5",BJ130,0)</f>
        <v>0</v>
      </c>
      <c r="AB130" s="35">
        <f>IF(AQ130="1",BH130,0)</f>
        <v>0</v>
      </c>
      <c r="AC130" s="35">
        <f>IF(AQ130="1",BI130,0)</f>
        <v>0</v>
      </c>
      <c r="AD130" s="35">
        <f>IF(AQ130="7",BH130,0)</f>
        <v>0</v>
      </c>
      <c r="AE130" s="35">
        <f>IF(AQ130="7",BI130,0)</f>
        <v>0</v>
      </c>
      <c r="AF130" s="35">
        <f>IF(AQ130="2",BH130,0)</f>
        <v>0</v>
      </c>
      <c r="AG130" s="35">
        <f>IF(AQ130="2",BI130,0)</f>
        <v>0</v>
      </c>
      <c r="AH130" s="35">
        <f>IF(AQ130="0",BJ130,0)</f>
        <v>0</v>
      </c>
      <c r="AI130" s="12" t="s">
        <v>57</v>
      </c>
      <c r="AJ130" s="35">
        <f>IF(AN130=0,L130,0)</f>
        <v>0</v>
      </c>
      <c r="AK130" s="35">
        <f>IF(AN130=12,L130,0)</f>
        <v>0</v>
      </c>
      <c r="AL130" s="35">
        <f>IF(AN130=21,L130,0)</f>
        <v>0</v>
      </c>
      <c r="AN130" s="35">
        <v>21</v>
      </c>
      <c r="AO130" s="35">
        <f>H130*0</f>
        <v>0</v>
      </c>
      <c r="AP130" s="35">
        <f>H130*(1-0)</f>
        <v>0</v>
      </c>
      <c r="AQ130" s="36" t="s">
        <v>84</v>
      </c>
      <c r="AV130" s="35">
        <f>AW130+AX130</f>
        <v>0</v>
      </c>
      <c r="AW130" s="35">
        <f>G130*AO130</f>
        <v>0</v>
      </c>
      <c r="AX130" s="35">
        <f>G130*AP130</f>
        <v>0</v>
      </c>
      <c r="AY130" s="36" t="s">
        <v>301</v>
      </c>
      <c r="AZ130" s="36" t="s">
        <v>266</v>
      </c>
      <c r="BA130" s="12" t="s">
        <v>69</v>
      </c>
      <c r="BC130" s="35">
        <f>AW130+AX130</f>
        <v>0</v>
      </c>
      <c r="BD130" s="35">
        <f>H130/(100-BE130)*100</f>
        <v>0</v>
      </c>
      <c r="BE130" s="35">
        <v>0</v>
      </c>
      <c r="BF130" s="35">
        <f>O130</f>
        <v>0</v>
      </c>
      <c r="BH130" s="35">
        <f>G130*AO130</f>
        <v>0</v>
      </c>
      <c r="BI130" s="35">
        <f>G130*AP130</f>
        <v>0</v>
      </c>
      <c r="BJ130" s="35">
        <f>G130*H130</f>
        <v>0</v>
      </c>
      <c r="BK130" s="35"/>
      <c r="BL130" s="35"/>
      <c r="BW130" s="35" t="str">
        <f>I130</f>
        <v>21</v>
      </c>
      <c r="BX130" s="4" t="s">
        <v>310</v>
      </c>
    </row>
    <row r="131" spans="1:76" x14ac:dyDescent="0.25">
      <c r="A131" s="38"/>
      <c r="D131" s="39" t="s">
        <v>311</v>
      </c>
      <c r="E131" s="40" t="s">
        <v>56</v>
      </c>
      <c r="G131" s="41">
        <v>8.1999999999999993</v>
      </c>
      <c r="P131" s="42"/>
    </row>
    <row r="132" spans="1:76" ht="13.5" customHeight="1" x14ac:dyDescent="0.25">
      <c r="A132" s="38"/>
      <c r="C132" s="44" t="s">
        <v>145</v>
      </c>
      <c r="D132" s="92" t="s">
        <v>312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</row>
    <row r="133" spans="1:76" x14ac:dyDescent="0.25">
      <c r="A133" s="2" t="s">
        <v>313</v>
      </c>
      <c r="B133" s="3" t="s">
        <v>57</v>
      </c>
      <c r="C133" s="3" t="s">
        <v>314</v>
      </c>
      <c r="D133" s="84" t="s">
        <v>315</v>
      </c>
      <c r="E133" s="85"/>
      <c r="F133" s="3" t="s">
        <v>293</v>
      </c>
      <c r="G133" s="35">
        <v>8.1999999999999993</v>
      </c>
      <c r="H133" s="82"/>
      <c r="I133" s="36" t="s">
        <v>65</v>
      </c>
      <c r="J133" s="35">
        <f>G133*AO133</f>
        <v>0</v>
      </c>
      <c r="K133" s="35">
        <f>G133*AP133</f>
        <v>0</v>
      </c>
      <c r="L133" s="35">
        <f>G133*H133</f>
        <v>0</v>
      </c>
      <c r="M133" s="35">
        <f>L133*(1+BW133/100)</f>
        <v>0</v>
      </c>
      <c r="N133" s="35">
        <v>0</v>
      </c>
      <c r="O133" s="35">
        <f>G133*N133</f>
        <v>0</v>
      </c>
      <c r="P133" s="37" t="s">
        <v>66</v>
      </c>
      <c r="Z133" s="35">
        <f>IF(AQ133="5",BJ133,0)</f>
        <v>0</v>
      </c>
      <c r="AB133" s="35">
        <f>IF(AQ133="1",BH133,0)</f>
        <v>0</v>
      </c>
      <c r="AC133" s="35">
        <f>IF(AQ133="1",BI133,0)</f>
        <v>0</v>
      </c>
      <c r="AD133" s="35">
        <f>IF(AQ133="7",BH133,0)</f>
        <v>0</v>
      </c>
      <c r="AE133" s="35">
        <f>IF(AQ133="7",BI133,0)</f>
        <v>0</v>
      </c>
      <c r="AF133" s="35">
        <f>IF(AQ133="2",BH133,0)</f>
        <v>0</v>
      </c>
      <c r="AG133" s="35">
        <f>IF(AQ133="2",BI133,0)</f>
        <v>0</v>
      </c>
      <c r="AH133" s="35">
        <f>IF(AQ133="0",BJ133,0)</f>
        <v>0</v>
      </c>
      <c r="AI133" s="12" t="s">
        <v>57</v>
      </c>
      <c r="AJ133" s="35">
        <f>IF(AN133=0,L133,0)</f>
        <v>0</v>
      </c>
      <c r="AK133" s="35">
        <f>IF(AN133=12,L133,0)</f>
        <v>0</v>
      </c>
      <c r="AL133" s="35">
        <f>IF(AN133=21,L133,0)</f>
        <v>0</v>
      </c>
      <c r="AN133" s="35">
        <v>21</v>
      </c>
      <c r="AO133" s="35">
        <f>H133*0</f>
        <v>0</v>
      </c>
      <c r="AP133" s="35">
        <f>H133*(1-0)</f>
        <v>0</v>
      </c>
      <c r="AQ133" s="36" t="s">
        <v>84</v>
      </c>
      <c r="AV133" s="35">
        <f>AW133+AX133</f>
        <v>0</v>
      </c>
      <c r="AW133" s="35">
        <f>G133*AO133</f>
        <v>0</v>
      </c>
      <c r="AX133" s="35">
        <f>G133*AP133</f>
        <v>0</v>
      </c>
      <c r="AY133" s="36" t="s">
        <v>301</v>
      </c>
      <c r="AZ133" s="36" t="s">
        <v>266</v>
      </c>
      <c r="BA133" s="12" t="s">
        <v>69</v>
      </c>
      <c r="BC133" s="35">
        <f>AW133+AX133</f>
        <v>0</v>
      </c>
      <c r="BD133" s="35">
        <f>H133/(100-BE133)*100</f>
        <v>0</v>
      </c>
      <c r="BE133" s="35">
        <v>0</v>
      </c>
      <c r="BF133" s="35">
        <f>O133</f>
        <v>0</v>
      </c>
      <c r="BH133" s="35">
        <f>G133*AO133</f>
        <v>0</v>
      </c>
      <c r="BI133" s="35">
        <f>G133*AP133</f>
        <v>0</v>
      </c>
      <c r="BJ133" s="35">
        <f>G133*H133</f>
        <v>0</v>
      </c>
      <c r="BK133" s="35"/>
      <c r="BL133" s="35"/>
      <c r="BW133" s="35" t="str">
        <f>I133</f>
        <v>21</v>
      </c>
      <c r="BX133" s="4" t="s">
        <v>315</v>
      </c>
    </row>
    <row r="134" spans="1:76" x14ac:dyDescent="0.25">
      <c r="A134" s="2" t="s">
        <v>316</v>
      </c>
      <c r="B134" s="3" t="s">
        <v>57</v>
      </c>
      <c r="C134" s="3" t="s">
        <v>317</v>
      </c>
      <c r="D134" s="84" t="s">
        <v>318</v>
      </c>
      <c r="E134" s="85"/>
      <c r="F134" s="3" t="s">
        <v>293</v>
      </c>
      <c r="G134" s="35">
        <v>8.1999999999999993</v>
      </c>
      <c r="H134" s="82"/>
      <c r="I134" s="36" t="s">
        <v>65</v>
      </c>
      <c r="J134" s="35">
        <f>G134*AO134</f>
        <v>0</v>
      </c>
      <c r="K134" s="35">
        <f>G134*AP134</f>
        <v>0</v>
      </c>
      <c r="L134" s="35">
        <f>G134*H134</f>
        <v>0</v>
      </c>
      <c r="M134" s="35">
        <f>L134*(1+BW134/100)</f>
        <v>0</v>
      </c>
      <c r="N134" s="35">
        <v>0</v>
      </c>
      <c r="O134" s="35">
        <f>G134*N134</f>
        <v>0</v>
      </c>
      <c r="P134" s="37" t="s">
        <v>66</v>
      </c>
      <c r="Z134" s="35">
        <f>IF(AQ134="5",BJ134,0)</f>
        <v>0</v>
      </c>
      <c r="AB134" s="35">
        <f>IF(AQ134="1",BH134,0)</f>
        <v>0</v>
      </c>
      <c r="AC134" s="35">
        <f>IF(AQ134="1",BI134,0)</f>
        <v>0</v>
      </c>
      <c r="AD134" s="35">
        <f>IF(AQ134="7",BH134,0)</f>
        <v>0</v>
      </c>
      <c r="AE134" s="35">
        <f>IF(AQ134="7",BI134,0)</f>
        <v>0</v>
      </c>
      <c r="AF134" s="35">
        <f>IF(AQ134="2",BH134,0)</f>
        <v>0</v>
      </c>
      <c r="AG134" s="35">
        <f>IF(AQ134="2",BI134,0)</f>
        <v>0</v>
      </c>
      <c r="AH134" s="35">
        <f>IF(AQ134="0",BJ134,0)</f>
        <v>0</v>
      </c>
      <c r="AI134" s="12" t="s">
        <v>57</v>
      </c>
      <c r="AJ134" s="35">
        <f>IF(AN134=0,L134,0)</f>
        <v>0</v>
      </c>
      <c r="AK134" s="35">
        <f>IF(AN134=12,L134,0)</f>
        <v>0</v>
      </c>
      <c r="AL134" s="35">
        <f>IF(AN134=21,L134,0)</f>
        <v>0</v>
      </c>
      <c r="AN134" s="35">
        <v>21</v>
      </c>
      <c r="AO134" s="35">
        <f>H134*0</f>
        <v>0</v>
      </c>
      <c r="AP134" s="35">
        <f>H134*(1-0)</f>
        <v>0</v>
      </c>
      <c r="AQ134" s="36" t="s">
        <v>84</v>
      </c>
      <c r="AV134" s="35">
        <f>AW134+AX134</f>
        <v>0</v>
      </c>
      <c r="AW134" s="35">
        <f>G134*AO134</f>
        <v>0</v>
      </c>
      <c r="AX134" s="35">
        <f>G134*AP134</f>
        <v>0</v>
      </c>
      <c r="AY134" s="36" t="s">
        <v>301</v>
      </c>
      <c r="AZ134" s="36" t="s">
        <v>266</v>
      </c>
      <c r="BA134" s="12" t="s">
        <v>69</v>
      </c>
      <c r="BC134" s="35">
        <f>AW134+AX134</f>
        <v>0</v>
      </c>
      <c r="BD134" s="35">
        <f>H134/(100-BE134)*100</f>
        <v>0</v>
      </c>
      <c r="BE134" s="35">
        <v>0</v>
      </c>
      <c r="BF134" s="35">
        <f>O134</f>
        <v>0</v>
      </c>
      <c r="BH134" s="35">
        <f>G134*AO134</f>
        <v>0</v>
      </c>
      <c r="BI134" s="35">
        <f>G134*AP134</f>
        <v>0</v>
      </c>
      <c r="BJ134" s="35">
        <f>G134*H134</f>
        <v>0</v>
      </c>
      <c r="BK134" s="35"/>
      <c r="BL134" s="35"/>
      <c r="BW134" s="35" t="str">
        <f>I134</f>
        <v>21</v>
      </c>
      <c r="BX134" s="4" t="s">
        <v>318</v>
      </c>
    </row>
    <row r="135" spans="1:76" ht="13.5" customHeight="1" x14ac:dyDescent="0.25">
      <c r="A135" s="38"/>
      <c r="C135" s="43" t="s">
        <v>74</v>
      </c>
      <c r="D135" s="95" t="s">
        <v>319</v>
      </c>
      <c r="E135" s="96"/>
      <c r="F135" s="96"/>
      <c r="G135" s="96"/>
      <c r="H135" s="96"/>
      <c r="I135" s="96"/>
      <c r="J135" s="96"/>
      <c r="K135" s="96"/>
      <c r="L135" s="96"/>
      <c r="M135" s="96"/>
      <c r="N135" s="96"/>
      <c r="O135" s="96"/>
      <c r="P135" s="97"/>
    </row>
    <row r="136" spans="1:76" x14ac:dyDescent="0.25">
      <c r="A136" s="2" t="s">
        <v>320</v>
      </c>
      <c r="B136" s="3" t="s">
        <v>57</v>
      </c>
      <c r="C136" s="3" t="s">
        <v>321</v>
      </c>
      <c r="D136" s="84" t="s">
        <v>322</v>
      </c>
      <c r="E136" s="85"/>
      <c r="F136" s="3" t="s">
        <v>293</v>
      </c>
      <c r="G136" s="35">
        <v>216.4</v>
      </c>
      <c r="H136" s="82"/>
      <c r="I136" s="36" t="s">
        <v>65</v>
      </c>
      <c r="J136" s="35">
        <f>G136*AO136</f>
        <v>0</v>
      </c>
      <c r="K136" s="35">
        <f>G136*AP136</f>
        <v>0</v>
      </c>
      <c r="L136" s="35">
        <f>G136*H136</f>
        <v>0</v>
      </c>
      <c r="M136" s="35">
        <f>L136*(1+BW136/100)</f>
        <v>0</v>
      </c>
      <c r="N136" s="35">
        <v>0</v>
      </c>
      <c r="O136" s="35">
        <f>G136*N136</f>
        <v>0</v>
      </c>
      <c r="P136" s="37" t="s">
        <v>66</v>
      </c>
      <c r="Z136" s="35">
        <f>IF(AQ136="5",BJ136,0)</f>
        <v>0</v>
      </c>
      <c r="AB136" s="35">
        <f>IF(AQ136="1",BH136,0)</f>
        <v>0</v>
      </c>
      <c r="AC136" s="35">
        <f>IF(AQ136="1",BI136,0)</f>
        <v>0</v>
      </c>
      <c r="AD136" s="35">
        <f>IF(AQ136="7",BH136,0)</f>
        <v>0</v>
      </c>
      <c r="AE136" s="35">
        <f>IF(AQ136="7",BI136,0)</f>
        <v>0</v>
      </c>
      <c r="AF136" s="35">
        <f>IF(AQ136="2",BH136,0)</f>
        <v>0</v>
      </c>
      <c r="AG136" s="35">
        <f>IF(AQ136="2",BI136,0)</f>
        <v>0</v>
      </c>
      <c r="AH136" s="35">
        <f>IF(AQ136="0",BJ136,0)</f>
        <v>0</v>
      </c>
      <c r="AI136" s="12" t="s">
        <v>57</v>
      </c>
      <c r="AJ136" s="35">
        <f>IF(AN136=0,L136,0)</f>
        <v>0</v>
      </c>
      <c r="AK136" s="35">
        <f>IF(AN136=12,L136,0)</f>
        <v>0</v>
      </c>
      <c r="AL136" s="35">
        <f>IF(AN136=21,L136,0)</f>
        <v>0</v>
      </c>
      <c r="AN136" s="35">
        <v>21</v>
      </c>
      <c r="AO136" s="35">
        <f>H136*0</f>
        <v>0</v>
      </c>
      <c r="AP136" s="35">
        <f>H136*(1-0)</f>
        <v>0</v>
      </c>
      <c r="AQ136" s="36" t="s">
        <v>84</v>
      </c>
      <c r="AV136" s="35">
        <f>AW136+AX136</f>
        <v>0</v>
      </c>
      <c r="AW136" s="35">
        <f>G136*AO136</f>
        <v>0</v>
      </c>
      <c r="AX136" s="35">
        <f>G136*AP136</f>
        <v>0</v>
      </c>
      <c r="AY136" s="36" t="s">
        <v>301</v>
      </c>
      <c r="AZ136" s="36" t="s">
        <v>266</v>
      </c>
      <c r="BA136" s="12" t="s">
        <v>69</v>
      </c>
      <c r="BC136" s="35">
        <f>AW136+AX136</f>
        <v>0</v>
      </c>
      <c r="BD136" s="35">
        <f>H136/(100-BE136)*100</f>
        <v>0</v>
      </c>
      <c r="BE136" s="35">
        <v>0</v>
      </c>
      <c r="BF136" s="35">
        <f>O136</f>
        <v>0</v>
      </c>
      <c r="BH136" s="35">
        <f>G136*AO136</f>
        <v>0</v>
      </c>
      <c r="BI136" s="35">
        <f>G136*AP136</f>
        <v>0</v>
      </c>
      <c r="BJ136" s="35">
        <f>G136*H136</f>
        <v>0</v>
      </c>
      <c r="BK136" s="35"/>
      <c r="BL136" s="35"/>
      <c r="BW136" s="35" t="str">
        <f>I136</f>
        <v>21</v>
      </c>
      <c r="BX136" s="4" t="s">
        <v>322</v>
      </c>
    </row>
    <row r="137" spans="1:76" x14ac:dyDescent="0.25">
      <c r="A137" s="31" t="s">
        <v>56</v>
      </c>
      <c r="B137" s="32" t="s">
        <v>57</v>
      </c>
      <c r="C137" s="32" t="s">
        <v>323</v>
      </c>
      <c r="D137" s="86" t="s">
        <v>324</v>
      </c>
      <c r="E137" s="87"/>
      <c r="F137" s="33" t="s">
        <v>4</v>
      </c>
      <c r="G137" s="33" t="s">
        <v>4</v>
      </c>
      <c r="H137" s="33" t="s">
        <v>4</v>
      </c>
      <c r="I137" s="33" t="s">
        <v>4</v>
      </c>
      <c r="J137" s="1">
        <f>SUM(J138:J169)</f>
        <v>0</v>
      </c>
      <c r="K137" s="1">
        <f>SUM(K138:K169)</f>
        <v>0</v>
      </c>
      <c r="L137" s="1">
        <f>SUM(L138:L169)</f>
        <v>0</v>
      </c>
      <c r="M137" s="1">
        <f>SUM(M138:M169)</f>
        <v>0</v>
      </c>
      <c r="N137" s="12" t="s">
        <v>56</v>
      </c>
      <c r="O137" s="1">
        <f>SUM(O138:O169)</f>
        <v>74.615489999999994</v>
      </c>
      <c r="P137" s="34" t="s">
        <v>56</v>
      </c>
      <c r="AI137" s="12" t="s">
        <v>57</v>
      </c>
      <c r="AS137" s="1">
        <f>SUM(AJ138:AJ169)</f>
        <v>0</v>
      </c>
      <c r="AT137" s="1">
        <f>SUM(AK138:AK169)</f>
        <v>0</v>
      </c>
      <c r="AU137" s="1">
        <f>SUM(AL138:AL169)</f>
        <v>0</v>
      </c>
    </row>
    <row r="138" spans="1:76" x14ac:dyDescent="0.25">
      <c r="A138" s="2" t="s">
        <v>181</v>
      </c>
      <c r="B138" s="3" t="s">
        <v>57</v>
      </c>
      <c r="C138" s="3" t="s">
        <v>325</v>
      </c>
      <c r="D138" s="84" t="s">
        <v>326</v>
      </c>
      <c r="E138" s="85"/>
      <c r="F138" s="3" t="s">
        <v>327</v>
      </c>
      <c r="G138" s="35">
        <v>4.68</v>
      </c>
      <c r="H138" s="82"/>
      <c r="I138" s="36" t="s">
        <v>65</v>
      </c>
      <c r="J138" s="35">
        <f>G138*AO138</f>
        <v>0</v>
      </c>
      <c r="K138" s="35">
        <f>G138*AP138</f>
        <v>0</v>
      </c>
      <c r="L138" s="35">
        <f>G138*H138</f>
        <v>0</v>
      </c>
      <c r="M138" s="35">
        <f>L138*(1+BW138/100)</f>
        <v>0</v>
      </c>
      <c r="N138" s="35">
        <v>1E-3</v>
      </c>
      <c r="O138" s="35">
        <f>G138*N138</f>
        <v>4.6800000000000001E-3</v>
      </c>
      <c r="P138" s="37" t="s">
        <v>66</v>
      </c>
      <c r="Z138" s="35">
        <f>IF(AQ138="5",BJ138,0)</f>
        <v>0</v>
      </c>
      <c r="AB138" s="35">
        <f>IF(AQ138="1",BH138,0)</f>
        <v>0</v>
      </c>
      <c r="AC138" s="35">
        <f>IF(AQ138="1",BI138,0)</f>
        <v>0</v>
      </c>
      <c r="AD138" s="35">
        <f>IF(AQ138="7",BH138,0)</f>
        <v>0</v>
      </c>
      <c r="AE138" s="35">
        <f>IF(AQ138="7",BI138,0)</f>
        <v>0</v>
      </c>
      <c r="AF138" s="35">
        <f>IF(AQ138="2",BH138,0)</f>
        <v>0</v>
      </c>
      <c r="AG138" s="35">
        <f>IF(AQ138="2",BI138,0)</f>
        <v>0</v>
      </c>
      <c r="AH138" s="35">
        <f>IF(AQ138="0",BJ138,0)</f>
        <v>0</v>
      </c>
      <c r="AI138" s="12" t="s">
        <v>57</v>
      </c>
      <c r="AJ138" s="35">
        <f>IF(AN138=0,L138,0)</f>
        <v>0</v>
      </c>
      <c r="AK138" s="35">
        <f>IF(AN138=12,L138,0)</f>
        <v>0</v>
      </c>
      <c r="AL138" s="35">
        <f>IF(AN138=21,L138,0)</f>
        <v>0</v>
      </c>
      <c r="AN138" s="35">
        <v>21</v>
      </c>
      <c r="AO138" s="35">
        <f>H138*1</f>
        <v>0</v>
      </c>
      <c r="AP138" s="35">
        <f>H138*(1-1)</f>
        <v>0</v>
      </c>
      <c r="AQ138" s="36" t="s">
        <v>328</v>
      </c>
      <c r="AV138" s="35">
        <f>AW138+AX138</f>
        <v>0</v>
      </c>
      <c r="AW138" s="35">
        <f>G138*AO138</f>
        <v>0</v>
      </c>
      <c r="AX138" s="35">
        <f>G138*AP138</f>
        <v>0</v>
      </c>
      <c r="AY138" s="36" t="s">
        <v>329</v>
      </c>
      <c r="AZ138" s="36" t="s">
        <v>330</v>
      </c>
      <c r="BA138" s="12" t="s">
        <v>69</v>
      </c>
      <c r="BC138" s="35">
        <f>AW138+AX138</f>
        <v>0</v>
      </c>
      <c r="BD138" s="35">
        <f>H138/(100-BE138)*100</f>
        <v>0</v>
      </c>
      <c r="BE138" s="35">
        <v>0</v>
      </c>
      <c r="BF138" s="35">
        <f>O138</f>
        <v>4.6800000000000001E-3</v>
      </c>
      <c r="BH138" s="35">
        <f>G138*AO138</f>
        <v>0</v>
      </c>
      <c r="BI138" s="35">
        <f>G138*AP138</f>
        <v>0</v>
      </c>
      <c r="BJ138" s="35">
        <f>G138*H138</f>
        <v>0</v>
      </c>
      <c r="BK138" s="35"/>
      <c r="BL138" s="35"/>
      <c r="BW138" s="35" t="str">
        <f>I138</f>
        <v>21</v>
      </c>
      <c r="BX138" s="4" t="s">
        <v>326</v>
      </c>
    </row>
    <row r="139" spans="1:76" x14ac:dyDescent="0.25">
      <c r="A139" s="38"/>
      <c r="D139" s="39" t="s">
        <v>331</v>
      </c>
      <c r="E139" s="40" t="s">
        <v>56</v>
      </c>
      <c r="G139" s="41">
        <v>4.68</v>
      </c>
      <c r="P139" s="42"/>
    </row>
    <row r="140" spans="1:76" x14ac:dyDescent="0.25">
      <c r="A140" s="2" t="s">
        <v>210</v>
      </c>
      <c r="B140" s="3" t="s">
        <v>57</v>
      </c>
      <c r="C140" s="3" t="s">
        <v>332</v>
      </c>
      <c r="D140" s="84" t="s">
        <v>333</v>
      </c>
      <c r="E140" s="85"/>
      <c r="F140" s="3" t="s">
        <v>293</v>
      </c>
      <c r="G140" s="35">
        <v>8.2799999999999994</v>
      </c>
      <c r="H140" s="82"/>
      <c r="I140" s="36" t="s">
        <v>65</v>
      </c>
      <c r="J140" s="35">
        <f>G140*AO140</f>
        <v>0</v>
      </c>
      <c r="K140" s="35">
        <f>G140*AP140</f>
        <v>0</v>
      </c>
      <c r="L140" s="35">
        <f>G140*H140</f>
        <v>0</v>
      </c>
      <c r="M140" s="35">
        <f>L140*(1+BW140/100)</f>
        <v>0</v>
      </c>
      <c r="N140" s="35">
        <v>1</v>
      </c>
      <c r="O140" s="35">
        <f>G140*N140</f>
        <v>8.2799999999999994</v>
      </c>
      <c r="P140" s="37" t="s">
        <v>66</v>
      </c>
      <c r="Z140" s="35">
        <f>IF(AQ140="5",BJ140,0)</f>
        <v>0</v>
      </c>
      <c r="AB140" s="35">
        <f>IF(AQ140="1",BH140,0)</f>
        <v>0</v>
      </c>
      <c r="AC140" s="35">
        <f>IF(AQ140="1",BI140,0)</f>
        <v>0</v>
      </c>
      <c r="AD140" s="35">
        <f>IF(AQ140="7",BH140,0)</f>
        <v>0</v>
      </c>
      <c r="AE140" s="35">
        <f>IF(AQ140="7",BI140,0)</f>
        <v>0</v>
      </c>
      <c r="AF140" s="35">
        <f>IF(AQ140="2",BH140,0)</f>
        <v>0</v>
      </c>
      <c r="AG140" s="35">
        <f>IF(AQ140="2",BI140,0)</f>
        <v>0</v>
      </c>
      <c r="AH140" s="35">
        <f>IF(AQ140="0",BJ140,0)</f>
        <v>0</v>
      </c>
      <c r="AI140" s="12" t="s">
        <v>57</v>
      </c>
      <c r="AJ140" s="35">
        <f>IF(AN140=0,L140,0)</f>
        <v>0</v>
      </c>
      <c r="AK140" s="35">
        <f>IF(AN140=12,L140,0)</f>
        <v>0</v>
      </c>
      <c r="AL140" s="35">
        <f>IF(AN140=21,L140,0)</f>
        <v>0</v>
      </c>
      <c r="AN140" s="35">
        <v>21</v>
      </c>
      <c r="AO140" s="35">
        <f>H140*1</f>
        <v>0</v>
      </c>
      <c r="AP140" s="35">
        <f>H140*(1-1)</f>
        <v>0</v>
      </c>
      <c r="AQ140" s="36" t="s">
        <v>328</v>
      </c>
      <c r="AV140" s="35">
        <f>AW140+AX140</f>
        <v>0</v>
      </c>
      <c r="AW140" s="35">
        <f>G140*AO140</f>
        <v>0</v>
      </c>
      <c r="AX140" s="35">
        <f>G140*AP140</f>
        <v>0</v>
      </c>
      <c r="AY140" s="36" t="s">
        <v>329</v>
      </c>
      <c r="AZ140" s="36" t="s">
        <v>330</v>
      </c>
      <c r="BA140" s="12" t="s">
        <v>69</v>
      </c>
      <c r="BC140" s="35">
        <f>AW140+AX140</f>
        <v>0</v>
      </c>
      <c r="BD140" s="35">
        <f>H140/(100-BE140)*100</f>
        <v>0</v>
      </c>
      <c r="BE140" s="35">
        <v>0</v>
      </c>
      <c r="BF140" s="35">
        <f>O140</f>
        <v>8.2799999999999994</v>
      </c>
      <c r="BH140" s="35">
        <f>G140*AO140</f>
        <v>0</v>
      </c>
      <c r="BI140" s="35">
        <f>G140*AP140</f>
        <v>0</v>
      </c>
      <c r="BJ140" s="35">
        <f>G140*H140</f>
        <v>0</v>
      </c>
      <c r="BK140" s="35"/>
      <c r="BL140" s="35"/>
      <c r="BW140" s="35" t="str">
        <f>I140</f>
        <v>21</v>
      </c>
      <c r="BX140" s="4" t="s">
        <v>333</v>
      </c>
    </row>
    <row r="141" spans="1:76" x14ac:dyDescent="0.25">
      <c r="A141" s="38"/>
      <c r="D141" s="39" t="s">
        <v>334</v>
      </c>
      <c r="E141" s="40" t="s">
        <v>56</v>
      </c>
      <c r="G141" s="41">
        <v>8.2799999999999994</v>
      </c>
      <c r="P141" s="42"/>
    </row>
    <row r="142" spans="1:76" x14ac:dyDescent="0.25">
      <c r="A142" s="2" t="s">
        <v>335</v>
      </c>
      <c r="B142" s="3" t="s">
        <v>57</v>
      </c>
      <c r="C142" s="3" t="s">
        <v>336</v>
      </c>
      <c r="D142" s="84" t="s">
        <v>337</v>
      </c>
      <c r="E142" s="85"/>
      <c r="F142" s="3" t="s">
        <v>293</v>
      </c>
      <c r="G142" s="35">
        <v>0.39</v>
      </c>
      <c r="H142" s="35">
        <v>0</v>
      </c>
      <c r="I142" s="36" t="s">
        <v>65</v>
      </c>
      <c r="J142" s="35">
        <f>G142*AO142</f>
        <v>0</v>
      </c>
      <c r="K142" s="35">
        <f>G142*AP142</f>
        <v>0</v>
      </c>
      <c r="L142" s="35">
        <f>G142*H142</f>
        <v>0</v>
      </c>
      <c r="M142" s="35">
        <f>L142*(1+BW142/100)</f>
        <v>0</v>
      </c>
      <c r="N142" s="35">
        <v>1</v>
      </c>
      <c r="O142" s="35">
        <f>G142*N142</f>
        <v>0.39</v>
      </c>
      <c r="P142" s="37" t="s">
        <v>66</v>
      </c>
      <c r="Z142" s="35">
        <f>IF(AQ142="5",BJ142,0)</f>
        <v>0</v>
      </c>
      <c r="AB142" s="35">
        <f>IF(AQ142="1",BH142,0)</f>
        <v>0</v>
      </c>
      <c r="AC142" s="35">
        <f>IF(AQ142="1",BI142,0)</f>
        <v>0</v>
      </c>
      <c r="AD142" s="35">
        <f>IF(AQ142="7",BH142,0)</f>
        <v>0</v>
      </c>
      <c r="AE142" s="35">
        <f>IF(AQ142="7",BI142,0)</f>
        <v>0</v>
      </c>
      <c r="AF142" s="35">
        <f>IF(AQ142="2",BH142,0)</f>
        <v>0</v>
      </c>
      <c r="AG142" s="35">
        <f>IF(AQ142="2",BI142,0)</f>
        <v>0</v>
      </c>
      <c r="AH142" s="35">
        <f>IF(AQ142="0",BJ142,0)</f>
        <v>0</v>
      </c>
      <c r="AI142" s="12" t="s">
        <v>57</v>
      </c>
      <c r="AJ142" s="35">
        <f>IF(AN142=0,L142,0)</f>
        <v>0</v>
      </c>
      <c r="AK142" s="35">
        <f>IF(AN142=12,L142,0)</f>
        <v>0</v>
      </c>
      <c r="AL142" s="35">
        <f>IF(AN142=21,L142,0)</f>
        <v>0</v>
      </c>
      <c r="AN142" s="35">
        <v>21</v>
      </c>
      <c r="AO142" s="35">
        <f>H142*1</f>
        <v>0</v>
      </c>
      <c r="AP142" s="35">
        <f>H142*(1-1)</f>
        <v>0</v>
      </c>
      <c r="AQ142" s="36" t="s">
        <v>328</v>
      </c>
      <c r="AV142" s="35">
        <f>AW142+AX142</f>
        <v>0</v>
      </c>
      <c r="AW142" s="35">
        <f>G142*AO142</f>
        <v>0</v>
      </c>
      <c r="AX142" s="35">
        <f>G142*AP142</f>
        <v>0</v>
      </c>
      <c r="AY142" s="36" t="s">
        <v>329</v>
      </c>
      <c r="AZ142" s="36" t="s">
        <v>330</v>
      </c>
      <c r="BA142" s="12" t="s">
        <v>69</v>
      </c>
      <c r="BC142" s="35">
        <f>AW142+AX142</f>
        <v>0</v>
      </c>
      <c r="BD142" s="35">
        <f>H142/(100-BE142)*100</f>
        <v>0</v>
      </c>
      <c r="BE142" s="35">
        <v>0</v>
      </c>
      <c r="BF142" s="35">
        <f>O142</f>
        <v>0.39</v>
      </c>
      <c r="BH142" s="35">
        <f>G142*AO142</f>
        <v>0</v>
      </c>
      <c r="BI142" s="35">
        <f>G142*AP142</f>
        <v>0</v>
      </c>
      <c r="BJ142" s="35">
        <f>G142*H142</f>
        <v>0</v>
      </c>
      <c r="BK142" s="35"/>
      <c r="BL142" s="35"/>
      <c r="BW142" s="35" t="str">
        <f>I142</f>
        <v>21</v>
      </c>
      <c r="BX142" s="4" t="s">
        <v>337</v>
      </c>
    </row>
    <row r="143" spans="1:76" x14ac:dyDescent="0.25">
      <c r="A143" s="38"/>
      <c r="D143" s="39" t="s">
        <v>338</v>
      </c>
      <c r="E143" s="40" t="s">
        <v>56</v>
      </c>
      <c r="G143" s="41">
        <v>0.38</v>
      </c>
      <c r="P143" s="42"/>
    </row>
    <row r="144" spans="1:76" x14ac:dyDescent="0.25">
      <c r="A144" s="38"/>
      <c r="D144" s="39" t="s">
        <v>339</v>
      </c>
      <c r="E144" s="40" t="s">
        <v>56</v>
      </c>
      <c r="G144" s="41">
        <v>0.01</v>
      </c>
      <c r="P144" s="42"/>
    </row>
    <row r="145" spans="1:76" ht="27" customHeight="1" x14ac:dyDescent="0.25">
      <c r="A145" s="38"/>
      <c r="C145" s="44" t="s">
        <v>145</v>
      </c>
      <c r="D145" s="92" t="s">
        <v>340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4"/>
    </row>
    <row r="146" spans="1:76" x14ac:dyDescent="0.25">
      <c r="A146" s="2" t="s">
        <v>221</v>
      </c>
      <c r="B146" s="3" t="s">
        <v>57</v>
      </c>
      <c r="C146" s="3" t="s">
        <v>341</v>
      </c>
      <c r="D146" s="84" t="s">
        <v>342</v>
      </c>
      <c r="E146" s="85"/>
      <c r="F146" s="3" t="s">
        <v>101</v>
      </c>
      <c r="G146" s="35">
        <v>294.20999999999998</v>
      </c>
      <c r="H146" s="35">
        <v>0</v>
      </c>
      <c r="I146" s="36" t="s">
        <v>65</v>
      </c>
      <c r="J146" s="35">
        <f>G146*AO146</f>
        <v>0</v>
      </c>
      <c r="K146" s="35">
        <f>G146*AP146</f>
        <v>0</v>
      </c>
      <c r="L146" s="35">
        <f>G146*H146</f>
        <v>0</v>
      </c>
      <c r="M146" s="35">
        <f>L146*(1+BW146/100)</f>
        <v>0</v>
      </c>
      <c r="N146" s="35">
        <v>6.5000000000000002E-2</v>
      </c>
      <c r="O146" s="35">
        <f>G146*N146</f>
        <v>19.123649999999998</v>
      </c>
      <c r="P146" s="37" t="s">
        <v>343</v>
      </c>
      <c r="Z146" s="35">
        <f>IF(AQ146="5",BJ146,0)</f>
        <v>0</v>
      </c>
      <c r="AB146" s="35">
        <f>IF(AQ146="1",BH146,0)</f>
        <v>0</v>
      </c>
      <c r="AC146" s="35">
        <f>IF(AQ146="1",BI146,0)</f>
        <v>0</v>
      </c>
      <c r="AD146" s="35">
        <f>IF(AQ146="7",BH146,0)</f>
        <v>0</v>
      </c>
      <c r="AE146" s="35">
        <f>IF(AQ146="7",BI146,0)</f>
        <v>0</v>
      </c>
      <c r="AF146" s="35">
        <f>IF(AQ146="2",BH146,0)</f>
        <v>0</v>
      </c>
      <c r="AG146" s="35">
        <f>IF(AQ146="2",BI146,0)</f>
        <v>0</v>
      </c>
      <c r="AH146" s="35">
        <f>IF(AQ146="0",BJ146,0)</f>
        <v>0</v>
      </c>
      <c r="AI146" s="12" t="s">
        <v>57</v>
      </c>
      <c r="AJ146" s="35">
        <f>IF(AN146=0,L146,0)</f>
        <v>0</v>
      </c>
      <c r="AK146" s="35">
        <f>IF(AN146=12,L146,0)</f>
        <v>0</v>
      </c>
      <c r="AL146" s="35">
        <f>IF(AN146=21,L146,0)</f>
        <v>0</v>
      </c>
      <c r="AN146" s="35">
        <v>21</v>
      </c>
      <c r="AO146" s="35">
        <f>H146*1</f>
        <v>0</v>
      </c>
      <c r="AP146" s="35">
        <f>H146*(1-1)</f>
        <v>0</v>
      </c>
      <c r="AQ146" s="36" t="s">
        <v>328</v>
      </c>
      <c r="AV146" s="35">
        <f>AW146+AX146</f>
        <v>0</v>
      </c>
      <c r="AW146" s="35">
        <f>G146*AO146</f>
        <v>0</v>
      </c>
      <c r="AX146" s="35">
        <f>G146*AP146</f>
        <v>0</v>
      </c>
      <c r="AY146" s="36" t="s">
        <v>329</v>
      </c>
      <c r="AZ146" s="36" t="s">
        <v>330</v>
      </c>
      <c r="BA146" s="12" t="s">
        <v>69</v>
      </c>
      <c r="BC146" s="35">
        <f>AW146+AX146</f>
        <v>0</v>
      </c>
      <c r="BD146" s="35">
        <f>H146/(100-BE146)*100</f>
        <v>0</v>
      </c>
      <c r="BE146" s="35">
        <v>0</v>
      </c>
      <c r="BF146" s="35">
        <f>O146</f>
        <v>19.123649999999998</v>
      </c>
      <c r="BH146" s="35">
        <f>G146*AO146</f>
        <v>0</v>
      </c>
      <c r="BI146" s="35">
        <f>G146*AP146</f>
        <v>0</v>
      </c>
      <c r="BJ146" s="35">
        <f>G146*H146</f>
        <v>0</v>
      </c>
      <c r="BK146" s="35"/>
      <c r="BL146" s="35"/>
      <c r="BW146" s="35" t="str">
        <f>I146</f>
        <v>21</v>
      </c>
      <c r="BX146" s="4" t="s">
        <v>342</v>
      </c>
    </row>
    <row r="147" spans="1:76" x14ac:dyDescent="0.25">
      <c r="A147" s="38"/>
      <c r="D147" s="39" t="s">
        <v>344</v>
      </c>
      <c r="E147" s="40" t="s">
        <v>56</v>
      </c>
      <c r="G147" s="41">
        <v>280.2</v>
      </c>
      <c r="P147" s="42"/>
    </row>
    <row r="148" spans="1:76" x14ac:dyDescent="0.25">
      <c r="A148" s="38"/>
      <c r="D148" s="39" t="s">
        <v>345</v>
      </c>
      <c r="E148" s="40" t="s">
        <v>56</v>
      </c>
      <c r="G148" s="41">
        <v>14.01</v>
      </c>
      <c r="P148" s="42"/>
    </row>
    <row r="149" spans="1:76" ht="27" customHeight="1" x14ac:dyDescent="0.25">
      <c r="A149" s="38"/>
      <c r="C149" s="44" t="s">
        <v>145</v>
      </c>
      <c r="D149" s="92" t="s">
        <v>346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4"/>
    </row>
    <row r="150" spans="1:76" x14ac:dyDescent="0.25">
      <c r="A150" s="2" t="s">
        <v>347</v>
      </c>
      <c r="B150" s="3" t="s">
        <v>57</v>
      </c>
      <c r="C150" s="3" t="s">
        <v>348</v>
      </c>
      <c r="D150" s="84" t="s">
        <v>349</v>
      </c>
      <c r="E150" s="85"/>
      <c r="F150" s="3" t="s">
        <v>254</v>
      </c>
      <c r="G150" s="35">
        <v>37.229999999999997</v>
      </c>
      <c r="H150" s="82"/>
      <c r="I150" s="36" t="s">
        <v>65</v>
      </c>
      <c r="J150" s="35">
        <f>G150*AO150</f>
        <v>0</v>
      </c>
      <c r="K150" s="35">
        <f>G150*AP150</f>
        <v>0</v>
      </c>
      <c r="L150" s="35">
        <f>G150*H150</f>
        <v>0</v>
      </c>
      <c r="M150" s="35">
        <f>L150*(1+BW150/100)</f>
        <v>0</v>
      </c>
      <c r="N150" s="35">
        <v>2.1999999999999999E-2</v>
      </c>
      <c r="O150" s="35">
        <f>G150*N150</f>
        <v>0.8190599999999999</v>
      </c>
      <c r="P150" s="37" t="s">
        <v>66</v>
      </c>
      <c r="Z150" s="35">
        <f>IF(AQ150="5",BJ150,0)</f>
        <v>0</v>
      </c>
      <c r="AB150" s="35">
        <f>IF(AQ150="1",BH150,0)</f>
        <v>0</v>
      </c>
      <c r="AC150" s="35">
        <f>IF(AQ150="1",BI150,0)</f>
        <v>0</v>
      </c>
      <c r="AD150" s="35">
        <f>IF(AQ150="7",BH150,0)</f>
        <v>0</v>
      </c>
      <c r="AE150" s="35">
        <f>IF(AQ150="7",BI150,0)</f>
        <v>0</v>
      </c>
      <c r="AF150" s="35">
        <f>IF(AQ150="2",BH150,0)</f>
        <v>0</v>
      </c>
      <c r="AG150" s="35">
        <f>IF(AQ150="2",BI150,0)</f>
        <v>0</v>
      </c>
      <c r="AH150" s="35">
        <f>IF(AQ150="0",BJ150,0)</f>
        <v>0</v>
      </c>
      <c r="AI150" s="12" t="s">
        <v>57</v>
      </c>
      <c r="AJ150" s="35">
        <f>IF(AN150=0,L150,0)</f>
        <v>0</v>
      </c>
      <c r="AK150" s="35">
        <f>IF(AN150=12,L150,0)</f>
        <v>0</v>
      </c>
      <c r="AL150" s="35">
        <f>IF(AN150=21,L150,0)</f>
        <v>0</v>
      </c>
      <c r="AN150" s="35">
        <v>21</v>
      </c>
      <c r="AO150" s="35">
        <f>H150*1</f>
        <v>0</v>
      </c>
      <c r="AP150" s="35">
        <f>H150*(1-1)</f>
        <v>0</v>
      </c>
      <c r="AQ150" s="36" t="s">
        <v>328</v>
      </c>
      <c r="AV150" s="35">
        <f>AW150+AX150</f>
        <v>0</v>
      </c>
      <c r="AW150" s="35">
        <f>G150*AO150</f>
        <v>0</v>
      </c>
      <c r="AX150" s="35">
        <f>G150*AP150</f>
        <v>0</v>
      </c>
      <c r="AY150" s="36" t="s">
        <v>329</v>
      </c>
      <c r="AZ150" s="36" t="s">
        <v>330</v>
      </c>
      <c r="BA150" s="12" t="s">
        <v>69</v>
      </c>
      <c r="BC150" s="35">
        <f>AW150+AX150</f>
        <v>0</v>
      </c>
      <c r="BD150" s="35">
        <f>H150/(100-BE150)*100</f>
        <v>0</v>
      </c>
      <c r="BE150" s="35">
        <v>0</v>
      </c>
      <c r="BF150" s="35">
        <f>O150</f>
        <v>0.8190599999999999</v>
      </c>
      <c r="BH150" s="35">
        <f>G150*AO150</f>
        <v>0</v>
      </c>
      <c r="BI150" s="35">
        <f>G150*AP150</f>
        <v>0</v>
      </c>
      <c r="BJ150" s="35">
        <f>G150*H150</f>
        <v>0</v>
      </c>
      <c r="BK150" s="35"/>
      <c r="BL150" s="35"/>
      <c r="BW150" s="35" t="str">
        <f>I150</f>
        <v>21</v>
      </c>
      <c r="BX150" s="4" t="s">
        <v>349</v>
      </c>
    </row>
    <row r="151" spans="1:76" x14ac:dyDescent="0.25">
      <c r="A151" s="38"/>
      <c r="D151" s="39" t="s">
        <v>350</v>
      </c>
      <c r="E151" s="40" t="s">
        <v>56</v>
      </c>
      <c r="G151" s="41">
        <v>36.5</v>
      </c>
      <c r="P151" s="42"/>
    </row>
    <row r="152" spans="1:76" x14ac:dyDescent="0.25">
      <c r="A152" s="38"/>
      <c r="D152" s="39" t="s">
        <v>351</v>
      </c>
      <c r="E152" s="40" t="s">
        <v>56</v>
      </c>
      <c r="G152" s="41">
        <v>0.73</v>
      </c>
      <c r="P152" s="42"/>
    </row>
    <row r="153" spans="1:76" x14ac:dyDescent="0.25">
      <c r="A153" s="2" t="s">
        <v>352</v>
      </c>
      <c r="B153" s="3" t="s">
        <v>57</v>
      </c>
      <c r="C153" s="3" t="s">
        <v>353</v>
      </c>
      <c r="D153" s="84" t="s">
        <v>354</v>
      </c>
      <c r="E153" s="85"/>
      <c r="F153" s="3" t="s">
        <v>64</v>
      </c>
      <c r="G153" s="35">
        <v>23.32</v>
      </c>
      <c r="H153" s="82"/>
      <c r="I153" s="36" t="s">
        <v>65</v>
      </c>
      <c r="J153" s="35">
        <f>G153*AO153</f>
        <v>0</v>
      </c>
      <c r="K153" s="35">
        <f>G153*AP153</f>
        <v>0</v>
      </c>
      <c r="L153" s="35">
        <f>G153*H153</f>
        <v>0</v>
      </c>
      <c r="M153" s="35">
        <f>L153*(1+BW153/100)</f>
        <v>0</v>
      </c>
      <c r="N153" s="35">
        <v>0.17599999999999999</v>
      </c>
      <c r="O153" s="35">
        <f>G153*N153</f>
        <v>4.1043199999999995</v>
      </c>
      <c r="P153" s="37" t="s">
        <v>66</v>
      </c>
      <c r="Z153" s="35">
        <f>IF(AQ153="5",BJ153,0)</f>
        <v>0</v>
      </c>
      <c r="AB153" s="35">
        <f>IF(AQ153="1",BH153,0)</f>
        <v>0</v>
      </c>
      <c r="AC153" s="35">
        <f>IF(AQ153="1",BI153,0)</f>
        <v>0</v>
      </c>
      <c r="AD153" s="35">
        <f>IF(AQ153="7",BH153,0)</f>
        <v>0</v>
      </c>
      <c r="AE153" s="35">
        <f>IF(AQ153="7",BI153,0)</f>
        <v>0</v>
      </c>
      <c r="AF153" s="35">
        <f>IF(AQ153="2",BH153,0)</f>
        <v>0</v>
      </c>
      <c r="AG153" s="35">
        <f>IF(AQ153="2",BI153,0)</f>
        <v>0</v>
      </c>
      <c r="AH153" s="35">
        <f>IF(AQ153="0",BJ153,0)</f>
        <v>0</v>
      </c>
      <c r="AI153" s="12" t="s">
        <v>57</v>
      </c>
      <c r="AJ153" s="35">
        <f>IF(AN153=0,L153,0)</f>
        <v>0</v>
      </c>
      <c r="AK153" s="35">
        <f>IF(AN153=12,L153,0)</f>
        <v>0</v>
      </c>
      <c r="AL153" s="35">
        <f>IF(AN153=21,L153,0)</f>
        <v>0</v>
      </c>
      <c r="AN153" s="35">
        <v>21</v>
      </c>
      <c r="AO153" s="35">
        <f>H153*1</f>
        <v>0</v>
      </c>
      <c r="AP153" s="35">
        <f>H153*(1-1)</f>
        <v>0</v>
      </c>
      <c r="AQ153" s="36" t="s">
        <v>328</v>
      </c>
      <c r="AV153" s="35">
        <f>AW153+AX153</f>
        <v>0</v>
      </c>
      <c r="AW153" s="35">
        <f>G153*AO153</f>
        <v>0</v>
      </c>
      <c r="AX153" s="35">
        <f>G153*AP153</f>
        <v>0</v>
      </c>
      <c r="AY153" s="36" t="s">
        <v>329</v>
      </c>
      <c r="AZ153" s="36" t="s">
        <v>330</v>
      </c>
      <c r="BA153" s="12" t="s">
        <v>69</v>
      </c>
      <c r="BC153" s="35">
        <f>AW153+AX153</f>
        <v>0</v>
      </c>
      <c r="BD153" s="35">
        <f>H153/(100-BE153)*100</f>
        <v>0</v>
      </c>
      <c r="BE153" s="35">
        <v>0</v>
      </c>
      <c r="BF153" s="35">
        <f>O153</f>
        <v>4.1043199999999995</v>
      </c>
      <c r="BH153" s="35">
        <f>G153*AO153</f>
        <v>0</v>
      </c>
      <c r="BI153" s="35">
        <f>G153*AP153</f>
        <v>0</v>
      </c>
      <c r="BJ153" s="35">
        <f>G153*H153</f>
        <v>0</v>
      </c>
      <c r="BK153" s="35"/>
      <c r="BL153" s="35"/>
      <c r="BW153" s="35" t="str">
        <f>I153</f>
        <v>21</v>
      </c>
      <c r="BX153" s="4" t="s">
        <v>354</v>
      </c>
    </row>
    <row r="154" spans="1:76" x14ac:dyDescent="0.25">
      <c r="A154" s="38"/>
      <c r="D154" s="39" t="s">
        <v>355</v>
      </c>
      <c r="E154" s="40" t="s">
        <v>56</v>
      </c>
      <c r="G154" s="41">
        <v>21.2</v>
      </c>
      <c r="P154" s="42"/>
    </row>
    <row r="155" spans="1:76" x14ac:dyDescent="0.25">
      <c r="A155" s="38"/>
      <c r="D155" s="39" t="s">
        <v>356</v>
      </c>
      <c r="E155" s="40" t="s">
        <v>56</v>
      </c>
      <c r="G155" s="41">
        <v>2.12</v>
      </c>
      <c r="P155" s="42"/>
    </row>
    <row r="156" spans="1:76" x14ac:dyDescent="0.25">
      <c r="A156" s="2" t="s">
        <v>357</v>
      </c>
      <c r="B156" s="3" t="s">
        <v>57</v>
      </c>
      <c r="C156" s="3" t="s">
        <v>358</v>
      </c>
      <c r="D156" s="84" t="s">
        <v>359</v>
      </c>
      <c r="E156" s="85"/>
      <c r="F156" s="3" t="s">
        <v>64</v>
      </c>
      <c r="G156" s="35">
        <v>1.1000000000000001</v>
      </c>
      <c r="H156" s="82"/>
      <c r="I156" s="36" t="s">
        <v>65</v>
      </c>
      <c r="J156" s="35">
        <f>G156*AO156</f>
        <v>0</v>
      </c>
      <c r="K156" s="35">
        <f>G156*AP156</f>
        <v>0</v>
      </c>
      <c r="L156" s="35">
        <f>G156*H156</f>
        <v>0</v>
      </c>
      <c r="M156" s="35">
        <f>L156*(1+BW156/100)</f>
        <v>0</v>
      </c>
      <c r="N156" s="35">
        <v>0.152</v>
      </c>
      <c r="O156" s="35">
        <f>G156*N156</f>
        <v>0.16720000000000002</v>
      </c>
      <c r="P156" s="37" t="s">
        <v>66</v>
      </c>
      <c r="Z156" s="35">
        <f>IF(AQ156="5",BJ156,0)</f>
        <v>0</v>
      </c>
      <c r="AB156" s="35">
        <f>IF(AQ156="1",BH156,0)</f>
        <v>0</v>
      </c>
      <c r="AC156" s="35">
        <f>IF(AQ156="1",BI156,0)</f>
        <v>0</v>
      </c>
      <c r="AD156" s="35">
        <f>IF(AQ156="7",BH156,0)</f>
        <v>0</v>
      </c>
      <c r="AE156" s="35">
        <f>IF(AQ156="7",BI156,0)</f>
        <v>0</v>
      </c>
      <c r="AF156" s="35">
        <f>IF(AQ156="2",BH156,0)</f>
        <v>0</v>
      </c>
      <c r="AG156" s="35">
        <f>IF(AQ156="2",BI156,0)</f>
        <v>0</v>
      </c>
      <c r="AH156" s="35">
        <f>IF(AQ156="0",BJ156,0)</f>
        <v>0</v>
      </c>
      <c r="AI156" s="12" t="s">
        <v>57</v>
      </c>
      <c r="AJ156" s="35">
        <f>IF(AN156=0,L156,0)</f>
        <v>0</v>
      </c>
      <c r="AK156" s="35">
        <f>IF(AN156=12,L156,0)</f>
        <v>0</v>
      </c>
      <c r="AL156" s="35">
        <f>IF(AN156=21,L156,0)</f>
        <v>0</v>
      </c>
      <c r="AN156" s="35">
        <v>21</v>
      </c>
      <c r="AO156" s="35">
        <f>H156*1</f>
        <v>0</v>
      </c>
      <c r="AP156" s="35">
        <f>H156*(1-1)</f>
        <v>0</v>
      </c>
      <c r="AQ156" s="36" t="s">
        <v>328</v>
      </c>
      <c r="AV156" s="35">
        <f>AW156+AX156</f>
        <v>0</v>
      </c>
      <c r="AW156" s="35">
        <f>G156*AO156</f>
        <v>0</v>
      </c>
      <c r="AX156" s="35">
        <f>G156*AP156</f>
        <v>0</v>
      </c>
      <c r="AY156" s="36" t="s">
        <v>329</v>
      </c>
      <c r="AZ156" s="36" t="s">
        <v>330</v>
      </c>
      <c r="BA156" s="12" t="s">
        <v>69</v>
      </c>
      <c r="BC156" s="35">
        <f>AW156+AX156</f>
        <v>0</v>
      </c>
      <c r="BD156" s="35">
        <f>H156/(100-BE156)*100</f>
        <v>0</v>
      </c>
      <c r="BE156" s="35">
        <v>0</v>
      </c>
      <c r="BF156" s="35">
        <f>O156</f>
        <v>0.16720000000000002</v>
      </c>
      <c r="BH156" s="35">
        <f>G156*AO156</f>
        <v>0</v>
      </c>
      <c r="BI156" s="35">
        <f>G156*AP156</f>
        <v>0</v>
      </c>
      <c r="BJ156" s="35">
        <f>G156*H156</f>
        <v>0</v>
      </c>
      <c r="BK156" s="35"/>
      <c r="BL156" s="35"/>
      <c r="BW156" s="35" t="str">
        <f>I156</f>
        <v>21</v>
      </c>
      <c r="BX156" s="4" t="s">
        <v>359</v>
      </c>
    </row>
    <row r="157" spans="1:76" x14ac:dyDescent="0.25">
      <c r="A157" s="38"/>
      <c r="D157" s="39" t="s">
        <v>360</v>
      </c>
      <c r="E157" s="40" t="s">
        <v>56</v>
      </c>
      <c r="G157" s="41">
        <v>1</v>
      </c>
      <c r="P157" s="42"/>
    </row>
    <row r="158" spans="1:76" x14ac:dyDescent="0.25">
      <c r="A158" s="38"/>
      <c r="D158" s="39" t="s">
        <v>361</v>
      </c>
      <c r="E158" s="40" t="s">
        <v>56</v>
      </c>
      <c r="G158" s="41">
        <v>0.1</v>
      </c>
      <c r="P158" s="42"/>
    </row>
    <row r="159" spans="1:76" x14ac:dyDescent="0.25">
      <c r="A159" s="2" t="s">
        <v>362</v>
      </c>
      <c r="B159" s="3" t="s">
        <v>57</v>
      </c>
      <c r="C159" s="3" t="s">
        <v>363</v>
      </c>
      <c r="D159" s="84" t="s">
        <v>364</v>
      </c>
      <c r="E159" s="85"/>
      <c r="F159" s="3" t="s">
        <v>64</v>
      </c>
      <c r="G159" s="35">
        <v>5.39</v>
      </c>
      <c r="H159" s="82"/>
      <c r="I159" s="36" t="s">
        <v>65</v>
      </c>
      <c r="J159" s="35">
        <f>G159*AO159</f>
        <v>0</v>
      </c>
      <c r="K159" s="35">
        <f>G159*AP159</f>
        <v>0</v>
      </c>
      <c r="L159" s="35">
        <f>G159*H159</f>
        <v>0</v>
      </c>
      <c r="M159" s="35">
        <f>L159*(1+BW159/100)</f>
        <v>0</v>
      </c>
      <c r="N159" s="35">
        <v>0.13600000000000001</v>
      </c>
      <c r="O159" s="35">
        <f>G159*N159</f>
        <v>0.73304000000000002</v>
      </c>
      <c r="P159" s="37" t="s">
        <v>66</v>
      </c>
      <c r="Z159" s="35">
        <f>IF(AQ159="5",BJ159,0)</f>
        <v>0</v>
      </c>
      <c r="AB159" s="35">
        <f>IF(AQ159="1",BH159,0)</f>
        <v>0</v>
      </c>
      <c r="AC159" s="35">
        <f>IF(AQ159="1",BI159,0)</f>
        <v>0</v>
      </c>
      <c r="AD159" s="35">
        <f>IF(AQ159="7",BH159,0)</f>
        <v>0</v>
      </c>
      <c r="AE159" s="35">
        <f>IF(AQ159="7",BI159,0)</f>
        <v>0</v>
      </c>
      <c r="AF159" s="35">
        <f>IF(AQ159="2",BH159,0)</f>
        <v>0</v>
      </c>
      <c r="AG159" s="35">
        <f>IF(AQ159="2",BI159,0)</f>
        <v>0</v>
      </c>
      <c r="AH159" s="35">
        <f>IF(AQ159="0",BJ159,0)</f>
        <v>0</v>
      </c>
      <c r="AI159" s="12" t="s">
        <v>57</v>
      </c>
      <c r="AJ159" s="35">
        <f>IF(AN159=0,L159,0)</f>
        <v>0</v>
      </c>
      <c r="AK159" s="35">
        <f>IF(AN159=12,L159,0)</f>
        <v>0</v>
      </c>
      <c r="AL159" s="35">
        <f>IF(AN159=21,L159,0)</f>
        <v>0</v>
      </c>
      <c r="AN159" s="35">
        <v>21</v>
      </c>
      <c r="AO159" s="35">
        <f>H159*1</f>
        <v>0</v>
      </c>
      <c r="AP159" s="35">
        <f>H159*(1-1)</f>
        <v>0</v>
      </c>
      <c r="AQ159" s="36" t="s">
        <v>328</v>
      </c>
      <c r="AV159" s="35">
        <f>AW159+AX159</f>
        <v>0</v>
      </c>
      <c r="AW159" s="35">
        <f>G159*AO159</f>
        <v>0</v>
      </c>
      <c r="AX159" s="35">
        <f>G159*AP159</f>
        <v>0</v>
      </c>
      <c r="AY159" s="36" t="s">
        <v>329</v>
      </c>
      <c r="AZ159" s="36" t="s">
        <v>330</v>
      </c>
      <c r="BA159" s="12" t="s">
        <v>69</v>
      </c>
      <c r="BC159" s="35">
        <f>AW159+AX159</f>
        <v>0</v>
      </c>
      <c r="BD159" s="35">
        <f>H159/(100-BE159)*100</f>
        <v>0</v>
      </c>
      <c r="BE159" s="35">
        <v>0</v>
      </c>
      <c r="BF159" s="35">
        <f>O159</f>
        <v>0.73304000000000002</v>
      </c>
      <c r="BH159" s="35">
        <f>G159*AO159</f>
        <v>0</v>
      </c>
      <c r="BI159" s="35">
        <f>G159*AP159</f>
        <v>0</v>
      </c>
      <c r="BJ159" s="35">
        <f>G159*H159</f>
        <v>0</v>
      </c>
      <c r="BK159" s="35"/>
      <c r="BL159" s="35"/>
      <c r="BW159" s="35" t="str">
        <f>I159</f>
        <v>21</v>
      </c>
      <c r="BX159" s="4" t="s">
        <v>364</v>
      </c>
    </row>
    <row r="160" spans="1:76" x14ac:dyDescent="0.25">
      <c r="A160" s="38"/>
      <c r="D160" s="39" t="s">
        <v>365</v>
      </c>
      <c r="E160" s="40" t="s">
        <v>56</v>
      </c>
      <c r="G160" s="41">
        <v>4.9000000000000004</v>
      </c>
      <c r="P160" s="42"/>
    </row>
    <row r="161" spans="1:76" x14ac:dyDescent="0.25">
      <c r="A161" s="38"/>
      <c r="D161" s="39" t="s">
        <v>366</v>
      </c>
      <c r="E161" s="40" t="s">
        <v>56</v>
      </c>
      <c r="G161" s="41">
        <v>0.49</v>
      </c>
      <c r="P161" s="42"/>
    </row>
    <row r="162" spans="1:76" ht="13.5" customHeight="1" x14ac:dyDescent="0.25">
      <c r="A162" s="38"/>
      <c r="C162" s="44" t="s">
        <v>145</v>
      </c>
      <c r="D162" s="92" t="s">
        <v>367</v>
      </c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4"/>
    </row>
    <row r="163" spans="1:76" x14ac:dyDescent="0.25">
      <c r="A163" s="2" t="s">
        <v>368</v>
      </c>
      <c r="B163" s="3" t="s">
        <v>57</v>
      </c>
      <c r="C163" s="3" t="s">
        <v>369</v>
      </c>
      <c r="D163" s="84" t="s">
        <v>370</v>
      </c>
      <c r="E163" s="85"/>
      <c r="F163" s="3" t="s">
        <v>64</v>
      </c>
      <c r="G163" s="35">
        <v>8.92</v>
      </c>
      <c r="H163" s="82"/>
      <c r="I163" s="36" t="s">
        <v>65</v>
      </c>
      <c r="J163" s="35">
        <f>G163*AO163</f>
        <v>0</v>
      </c>
      <c r="K163" s="35">
        <f>G163*AP163</f>
        <v>0</v>
      </c>
      <c r="L163" s="35">
        <f>G163*H163</f>
        <v>0</v>
      </c>
      <c r="M163" s="35">
        <f>L163*(1+BW163/100)</f>
        <v>0</v>
      </c>
      <c r="N163" s="35">
        <v>8.6999999999999994E-2</v>
      </c>
      <c r="O163" s="35">
        <f>G163*N163</f>
        <v>0.77603999999999995</v>
      </c>
      <c r="P163" s="37" t="s">
        <v>66</v>
      </c>
      <c r="Z163" s="35">
        <f>IF(AQ163="5",BJ163,0)</f>
        <v>0</v>
      </c>
      <c r="AB163" s="35">
        <f>IF(AQ163="1",BH163,0)</f>
        <v>0</v>
      </c>
      <c r="AC163" s="35">
        <f>IF(AQ163="1",BI163,0)</f>
        <v>0</v>
      </c>
      <c r="AD163" s="35">
        <f>IF(AQ163="7",BH163,0)</f>
        <v>0</v>
      </c>
      <c r="AE163" s="35">
        <f>IF(AQ163="7",BI163,0)</f>
        <v>0</v>
      </c>
      <c r="AF163" s="35">
        <f>IF(AQ163="2",BH163,0)</f>
        <v>0</v>
      </c>
      <c r="AG163" s="35">
        <f>IF(AQ163="2",BI163,0)</f>
        <v>0</v>
      </c>
      <c r="AH163" s="35">
        <f>IF(AQ163="0",BJ163,0)</f>
        <v>0</v>
      </c>
      <c r="AI163" s="12" t="s">
        <v>57</v>
      </c>
      <c r="AJ163" s="35">
        <f>IF(AN163=0,L163,0)</f>
        <v>0</v>
      </c>
      <c r="AK163" s="35">
        <f>IF(AN163=12,L163,0)</f>
        <v>0</v>
      </c>
      <c r="AL163" s="35">
        <f>IF(AN163=21,L163,0)</f>
        <v>0</v>
      </c>
      <c r="AN163" s="35">
        <v>21</v>
      </c>
      <c r="AO163" s="35">
        <f>H163*1</f>
        <v>0</v>
      </c>
      <c r="AP163" s="35">
        <f>H163*(1-1)</f>
        <v>0</v>
      </c>
      <c r="AQ163" s="36" t="s">
        <v>328</v>
      </c>
      <c r="AV163" s="35">
        <f>AW163+AX163</f>
        <v>0</v>
      </c>
      <c r="AW163" s="35">
        <f>G163*AO163</f>
        <v>0</v>
      </c>
      <c r="AX163" s="35">
        <f>G163*AP163</f>
        <v>0</v>
      </c>
      <c r="AY163" s="36" t="s">
        <v>329</v>
      </c>
      <c r="AZ163" s="36" t="s">
        <v>330</v>
      </c>
      <c r="BA163" s="12" t="s">
        <v>69</v>
      </c>
      <c r="BC163" s="35">
        <f>AW163+AX163</f>
        <v>0</v>
      </c>
      <c r="BD163" s="35">
        <f>H163/(100-BE163)*100</f>
        <v>0</v>
      </c>
      <c r="BE163" s="35">
        <v>0</v>
      </c>
      <c r="BF163" s="35">
        <f>O163</f>
        <v>0.77603999999999995</v>
      </c>
      <c r="BH163" s="35">
        <f>G163*AO163</f>
        <v>0</v>
      </c>
      <c r="BI163" s="35">
        <f>G163*AP163</f>
        <v>0</v>
      </c>
      <c r="BJ163" s="35">
        <f>G163*H163</f>
        <v>0</v>
      </c>
      <c r="BK163" s="35"/>
      <c r="BL163" s="35"/>
      <c r="BW163" s="35" t="str">
        <f>I163</f>
        <v>21</v>
      </c>
      <c r="BX163" s="4" t="s">
        <v>370</v>
      </c>
    </row>
    <row r="164" spans="1:76" x14ac:dyDescent="0.25">
      <c r="A164" s="38"/>
      <c r="D164" s="39" t="s">
        <v>371</v>
      </c>
      <c r="E164" s="40" t="s">
        <v>56</v>
      </c>
      <c r="G164" s="41">
        <v>8.5</v>
      </c>
      <c r="P164" s="42"/>
    </row>
    <row r="165" spans="1:76" x14ac:dyDescent="0.25">
      <c r="A165" s="38"/>
      <c r="D165" s="39" t="s">
        <v>372</v>
      </c>
      <c r="E165" s="40" t="s">
        <v>56</v>
      </c>
      <c r="G165" s="41">
        <v>0.42</v>
      </c>
      <c r="P165" s="42"/>
    </row>
    <row r="166" spans="1:76" x14ac:dyDescent="0.25">
      <c r="A166" s="2" t="s">
        <v>373</v>
      </c>
      <c r="B166" s="3" t="s">
        <v>57</v>
      </c>
      <c r="C166" s="3" t="s">
        <v>374</v>
      </c>
      <c r="D166" s="84" t="s">
        <v>375</v>
      </c>
      <c r="E166" s="85"/>
      <c r="F166" s="3" t="s">
        <v>254</v>
      </c>
      <c r="G166" s="35">
        <v>4119.1899999999996</v>
      </c>
      <c r="H166" s="82"/>
      <c r="I166" s="36" t="s">
        <v>65</v>
      </c>
      <c r="J166" s="35">
        <f>G166*AO166</f>
        <v>0</v>
      </c>
      <c r="K166" s="35">
        <f>G166*AP166</f>
        <v>0</v>
      </c>
      <c r="L166" s="35">
        <f>G166*H166</f>
        <v>0</v>
      </c>
      <c r="M166" s="35">
        <f>L166*(1+BW166/100)</f>
        <v>0</v>
      </c>
      <c r="N166" s="35">
        <v>8.9999999999999993E-3</v>
      </c>
      <c r="O166" s="35">
        <f>G166*N166</f>
        <v>37.072709999999994</v>
      </c>
      <c r="P166" s="37" t="s">
        <v>66</v>
      </c>
      <c r="Z166" s="35">
        <f>IF(AQ166="5",BJ166,0)</f>
        <v>0</v>
      </c>
      <c r="AB166" s="35">
        <f>IF(AQ166="1",BH166,0)</f>
        <v>0</v>
      </c>
      <c r="AC166" s="35">
        <f>IF(AQ166="1",BI166,0)</f>
        <v>0</v>
      </c>
      <c r="AD166" s="35">
        <f>IF(AQ166="7",BH166,0)</f>
        <v>0</v>
      </c>
      <c r="AE166" s="35">
        <f>IF(AQ166="7",BI166,0)</f>
        <v>0</v>
      </c>
      <c r="AF166" s="35">
        <f>IF(AQ166="2",BH166,0)</f>
        <v>0</v>
      </c>
      <c r="AG166" s="35">
        <f>IF(AQ166="2",BI166,0)</f>
        <v>0</v>
      </c>
      <c r="AH166" s="35">
        <f>IF(AQ166="0",BJ166,0)</f>
        <v>0</v>
      </c>
      <c r="AI166" s="12" t="s">
        <v>57</v>
      </c>
      <c r="AJ166" s="35">
        <f>IF(AN166=0,L166,0)</f>
        <v>0</v>
      </c>
      <c r="AK166" s="35">
        <f>IF(AN166=12,L166,0)</f>
        <v>0</v>
      </c>
      <c r="AL166" s="35">
        <f>IF(AN166=21,L166,0)</f>
        <v>0</v>
      </c>
      <c r="AN166" s="35">
        <v>21</v>
      </c>
      <c r="AO166" s="35">
        <f>H166*1</f>
        <v>0</v>
      </c>
      <c r="AP166" s="35">
        <f>H166*(1-1)</f>
        <v>0</v>
      </c>
      <c r="AQ166" s="36" t="s">
        <v>328</v>
      </c>
      <c r="AV166" s="35">
        <f>AW166+AX166</f>
        <v>0</v>
      </c>
      <c r="AW166" s="35">
        <f>G166*AO166</f>
        <v>0</v>
      </c>
      <c r="AX166" s="35">
        <f>G166*AP166</f>
        <v>0</v>
      </c>
      <c r="AY166" s="36" t="s">
        <v>329</v>
      </c>
      <c r="AZ166" s="36" t="s">
        <v>330</v>
      </c>
      <c r="BA166" s="12" t="s">
        <v>69</v>
      </c>
      <c r="BC166" s="35">
        <f>AW166+AX166</f>
        <v>0</v>
      </c>
      <c r="BD166" s="35">
        <f>H166/(100-BE166)*100</f>
        <v>0</v>
      </c>
      <c r="BE166" s="35">
        <v>0</v>
      </c>
      <c r="BF166" s="35">
        <f>O166</f>
        <v>37.072709999999994</v>
      </c>
      <c r="BH166" s="35">
        <f>G166*AO166</f>
        <v>0</v>
      </c>
      <c r="BI166" s="35">
        <f>G166*AP166</f>
        <v>0</v>
      </c>
      <c r="BJ166" s="35">
        <f>G166*H166</f>
        <v>0</v>
      </c>
      <c r="BK166" s="35"/>
      <c r="BL166" s="35"/>
      <c r="BW166" s="35" t="str">
        <f>I166</f>
        <v>21</v>
      </c>
      <c r="BX166" s="4" t="s">
        <v>375</v>
      </c>
    </row>
    <row r="167" spans="1:76" x14ac:dyDescent="0.25">
      <c r="A167" s="38"/>
      <c r="D167" s="39" t="s">
        <v>376</v>
      </c>
      <c r="E167" s="40" t="s">
        <v>56</v>
      </c>
      <c r="G167" s="41">
        <v>3923.04</v>
      </c>
      <c r="P167" s="42"/>
    </row>
    <row r="168" spans="1:76" x14ac:dyDescent="0.25">
      <c r="A168" s="38"/>
      <c r="D168" s="39" t="s">
        <v>377</v>
      </c>
      <c r="E168" s="40" t="s">
        <v>56</v>
      </c>
      <c r="G168" s="41">
        <v>196.15</v>
      </c>
      <c r="P168" s="42"/>
    </row>
    <row r="169" spans="1:76" x14ac:dyDescent="0.25">
      <c r="A169" s="2" t="s">
        <v>378</v>
      </c>
      <c r="B169" s="3" t="s">
        <v>57</v>
      </c>
      <c r="C169" s="3" t="s">
        <v>379</v>
      </c>
      <c r="D169" s="84" t="s">
        <v>380</v>
      </c>
      <c r="E169" s="85"/>
      <c r="F169" s="3" t="s">
        <v>64</v>
      </c>
      <c r="G169" s="35">
        <v>27.83</v>
      </c>
      <c r="H169" s="82"/>
      <c r="I169" s="36" t="s">
        <v>65</v>
      </c>
      <c r="J169" s="35">
        <f>G169*AO169</f>
        <v>0</v>
      </c>
      <c r="K169" s="35">
        <f>G169*AP169</f>
        <v>0</v>
      </c>
      <c r="L169" s="35">
        <f>G169*H169</f>
        <v>0</v>
      </c>
      <c r="M169" s="35">
        <f>L169*(1+BW169/100)</f>
        <v>0</v>
      </c>
      <c r="N169" s="35">
        <v>0.113</v>
      </c>
      <c r="O169" s="35">
        <f>G169*N169</f>
        <v>3.14479</v>
      </c>
      <c r="P169" s="37" t="s">
        <v>66</v>
      </c>
      <c r="Z169" s="35">
        <f>IF(AQ169="5",BJ169,0)</f>
        <v>0</v>
      </c>
      <c r="AB169" s="35">
        <f>IF(AQ169="1",BH169,0)</f>
        <v>0</v>
      </c>
      <c r="AC169" s="35">
        <f>IF(AQ169="1",BI169,0)</f>
        <v>0</v>
      </c>
      <c r="AD169" s="35">
        <f>IF(AQ169="7",BH169,0)</f>
        <v>0</v>
      </c>
      <c r="AE169" s="35">
        <f>IF(AQ169="7",BI169,0)</f>
        <v>0</v>
      </c>
      <c r="AF169" s="35">
        <f>IF(AQ169="2",BH169,0)</f>
        <v>0</v>
      </c>
      <c r="AG169" s="35">
        <f>IF(AQ169="2",BI169,0)</f>
        <v>0</v>
      </c>
      <c r="AH169" s="35">
        <f>IF(AQ169="0",BJ169,0)</f>
        <v>0</v>
      </c>
      <c r="AI169" s="12" t="s">
        <v>57</v>
      </c>
      <c r="AJ169" s="35">
        <f>IF(AN169=0,L169,0)</f>
        <v>0</v>
      </c>
      <c r="AK169" s="35">
        <f>IF(AN169=12,L169,0)</f>
        <v>0</v>
      </c>
      <c r="AL169" s="35">
        <f>IF(AN169=21,L169,0)</f>
        <v>0</v>
      </c>
      <c r="AN169" s="35">
        <v>21</v>
      </c>
      <c r="AO169" s="35">
        <f>H169*1</f>
        <v>0</v>
      </c>
      <c r="AP169" s="35">
        <f>H169*(1-1)</f>
        <v>0</v>
      </c>
      <c r="AQ169" s="36" t="s">
        <v>328</v>
      </c>
      <c r="AV169" s="35">
        <f>AW169+AX169</f>
        <v>0</v>
      </c>
      <c r="AW169" s="35">
        <f>G169*AO169</f>
        <v>0</v>
      </c>
      <c r="AX169" s="35">
        <f>G169*AP169</f>
        <v>0</v>
      </c>
      <c r="AY169" s="36" t="s">
        <v>329</v>
      </c>
      <c r="AZ169" s="36" t="s">
        <v>330</v>
      </c>
      <c r="BA169" s="12" t="s">
        <v>69</v>
      </c>
      <c r="BC169" s="35">
        <f>AW169+AX169</f>
        <v>0</v>
      </c>
      <c r="BD169" s="35">
        <f>H169/(100-BE169)*100</f>
        <v>0</v>
      </c>
      <c r="BE169" s="35">
        <v>0</v>
      </c>
      <c r="BF169" s="35">
        <f>O169</f>
        <v>3.14479</v>
      </c>
      <c r="BH169" s="35">
        <f>G169*AO169</f>
        <v>0</v>
      </c>
      <c r="BI169" s="35">
        <f>G169*AP169</f>
        <v>0</v>
      </c>
      <c r="BJ169" s="35">
        <f>G169*H169</f>
        <v>0</v>
      </c>
      <c r="BK169" s="35"/>
      <c r="BL169" s="35"/>
      <c r="BW169" s="35" t="str">
        <f>I169</f>
        <v>21</v>
      </c>
      <c r="BX169" s="4" t="s">
        <v>380</v>
      </c>
    </row>
    <row r="170" spans="1:76" x14ac:dyDescent="0.25">
      <c r="A170" s="38"/>
      <c r="D170" s="39" t="s">
        <v>381</v>
      </c>
      <c r="E170" s="40" t="s">
        <v>56</v>
      </c>
      <c r="G170" s="41">
        <v>25.3</v>
      </c>
      <c r="P170" s="42"/>
    </row>
    <row r="171" spans="1:76" x14ac:dyDescent="0.25">
      <c r="A171" s="38"/>
      <c r="D171" s="39" t="s">
        <v>382</v>
      </c>
      <c r="E171" s="40" t="s">
        <v>56</v>
      </c>
      <c r="G171" s="41">
        <v>2.5299999999999998</v>
      </c>
      <c r="P171" s="42"/>
    </row>
    <row r="172" spans="1:76" x14ac:dyDescent="0.25">
      <c r="A172" s="31" t="s">
        <v>56</v>
      </c>
      <c r="B172" s="32" t="s">
        <v>383</v>
      </c>
      <c r="C172" s="32" t="s">
        <v>56</v>
      </c>
      <c r="D172" s="86" t="s">
        <v>384</v>
      </c>
      <c r="E172" s="87"/>
      <c r="F172" s="33" t="s">
        <v>4</v>
      </c>
      <c r="G172" s="33" t="s">
        <v>4</v>
      </c>
      <c r="H172" s="33" t="s">
        <v>4</v>
      </c>
      <c r="I172" s="33" t="s">
        <v>4</v>
      </c>
      <c r="J172" s="1">
        <f>J173</f>
        <v>0</v>
      </c>
      <c r="K172" s="1">
        <f>K173</f>
        <v>0</v>
      </c>
      <c r="L172" s="1">
        <f>L173</f>
        <v>0</v>
      </c>
      <c r="M172" s="1">
        <f>M173</f>
        <v>0</v>
      </c>
      <c r="N172" s="12" t="s">
        <v>56</v>
      </c>
      <c r="O172" s="1">
        <f>O173</f>
        <v>0</v>
      </c>
      <c r="P172" s="34" t="s">
        <v>56</v>
      </c>
    </row>
    <row r="173" spans="1:76" x14ac:dyDescent="0.25">
      <c r="A173" s="31" t="s">
        <v>56</v>
      </c>
      <c r="B173" s="32" t="s">
        <v>383</v>
      </c>
      <c r="C173" s="32" t="s">
        <v>385</v>
      </c>
      <c r="D173" s="86" t="s">
        <v>386</v>
      </c>
      <c r="E173" s="87"/>
      <c r="F173" s="33" t="s">
        <v>4</v>
      </c>
      <c r="G173" s="33" t="s">
        <v>4</v>
      </c>
      <c r="H173" s="33" t="s">
        <v>4</v>
      </c>
      <c r="I173" s="33" t="s">
        <v>4</v>
      </c>
      <c r="J173" s="1">
        <f>SUM(J174:J196)</f>
        <v>0</v>
      </c>
      <c r="K173" s="1">
        <f>SUM(K174:K196)</f>
        <v>0</v>
      </c>
      <c r="L173" s="1">
        <f>SUM(L174:L196)</f>
        <v>0</v>
      </c>
      <c r="M173" s="1">
        <f>SUM(M174:M196)</f>
        <v>0</v>
      </c>
      <c r="N173" s="12" t="s">
        <v>56</v>
      </c>
      <c r="O173" s="1">
        <f>SUM(O174:O196)</f>
        <v>0</v>
      </c>
      <c r="P173" s="34" t="s">
        <v>56</v>
      </c>
      <c r="AI173" s="12" t="s">
        <v>383</v>
      </c>
      <c r="AS173" s="1">
        <f>SUM(AJ174:AJ196)</f>
        <v>0</v>
      </c>
      <c r="AT173" s="1">
        <f>SUM(AK174:AK196)</f>
        <v>0</v>
      </c>
      <c r="AU173" s="1">
        <f>SUM(AL174:AL196)</f>
        <v>0</v>
      </c>
    </row>
    <row r="174" spans="1:76" x14ac:dyDescent="0.25">
      <c r="A174" s="2" t="s">
        <v>387</v>
      </c>
      <c r="B174" s="3" t="s">
        <v>383</v>
      </c>
      <c r="C174" s="3" t="s">
        <v>388</v>
      </c>
      <c r="D174" s="84" t="s">
        <v>389</v>
      </c>
      <c r="E174" s="85"/>
      <c r="F174" s="3" t="s">
        <v>390</v>
      </c>
      <c r="G174" s="35">
        <v>1</v>
      </c>
      <c r="H174" s="82"/>
      <c r="I174" s="36" t="s">
        <v>65</v>
      </c>
      <c r="J174" s="35">
        <f>G174*AO174</f>
        <v>0</v>
      </c>
      <c r="K174" s="35">
        <f>G174*AP174</f>
        <v>0</v>
      </c>
      <c r="L174" s="35">
        <f>G174*H174</f>
        <v>0</v>
      </c>
      <c r="M174" s="35">
        <f>L174*(1+BW174/100)</f>
        <v>0</v>
      </c>
      <c r="N174" s="35">
        <v>0</v>
      </c>
      <c r="O174" s="35">
        <f>G174*N174</f>
        <v>0</v>
      </c>
      <c r="P174" s="37" t="s">
        <v>66</v>
      </c>
      <c r="Z174" s="35">
        <f>IF(AQ174="5",BJ174,0)</f>
        <v>0</v>
      </c>
      <c r="AB174" s="35">
        <f>IF(AQ174="1",BH174,0)</f>
        <v>0</v>
      </c>
      <c r="AC174" s="35">
        <f>IF(AQ174="1",BI174,0)</f>
        <v>0</v>
      </c>
      <c r="AD174" s="35">
        <f>IF(AQ174="7",BH174,0)</f>
        <v>0</v>
      </c>
      <c r="AE174" s="35">
        <f>IF(AQ174="7",BI174,0)</f>
        <v>0</v>
      </c>
      <c r="AF174" s="35">
        <f>IF(AQ174="2",BH174,0)</f>
        <v>0</v>
      </c>
      <c r="AG174" s="35">
        <f>IF(AQ174="2",BI174,0)</f>
        <v>0</v>
      </c>
      <c r="AH174" s="35">
        <f>IF(AQ174="0",BJ174,0)</f>
        <v>0</v>
      </c>
      <c r="AI174" s="12" t="s">
        <v>383</v>
      </c>
      <c r="AJ174" s="35">
        <f>IF(AN174=0,L174,0)</f>
        <v>0</v>
      </c>
      <c r="AK174" s="35">
        <f>IF(AN174=12,L174,0)</f>
        <v>0</v>
      </c>
      <c r="AL174" s="35">
        <f>IF(AN174=21,L174,0)</f>
        <v>0</v>
      </c>
      <c r="AN174" s="35">
        <v>21</v>
      </c>
      <c r="AO174" s="35">
        <f>H174*0</f>
        <v>0</v>
      </c>
      <c r="AP174" s="35">
        <f>H174*(1-0)</f>
        <v>0</v>
      </c>
      <c r="AQ174" s="36" t="s">
        <v>61</v>
      </c>
      <c r="AV174" s="35">
        <f>AW174+AX174</f>
        <v>0</v>
      </c>
      <c r="AW174" s="35">
        <f>G174*AO174</f>
        <v>0</v>
      </c>
      <c r="AX174" s="35">
        <f>G174*AP174</f>
        <v>0</v>
      </c>
      <c r="AY174" s="36" t="s">
        <v>391</v>
      </c>
      <c r="AZ174" s="36" t="s">
        <v>392</v>
      </c>
      <c r="BA174" s="12" t="s">
        <v>393</v>
      </c>
      <c r="BC174" s="35">
        <f>AW174+AX174</f>
        <v>0</v>
      </c>
      <c r="BD174" s="35">
        <f>H174/(100-BE174)*100</f>
        <v>0</v>
      </c>
      <c r="BE174" s="35">
        <v>0</v>
      </c>
      <c r="BF174" s="35">
        <f>O174</f>
        <v>0</v>
      </c>
      <c r="BH174" s="35">
        <f>G174*AO174</f>
        <v>0</v>
      </c>
      <c r="BI174" s="35">
        <f>G174*AP174</f>
        <v>0</v>
      </c>
      <c r="BJ174" s="35">
        <f>G174*H174</f>
        <v>0</v>
      </c>
      <c r="BK174" s="35"/>
      <c r="BL174" s="35"/>
      <c r="BW174" s="35" t="str">
        <f>I174</f>
        <v>21</v>
      </c>
      <c r="BX174" s="4" t="s">
        <v>389</v>
      </c>
    </row>
    <row r="175" spans="1:76" ht="54" customHeight="1" x14ac:dyDescent="0.25">
      <c r="A175" s="38"/>
      <c r="C175" s="44" t="s">
        <v>145</v>
      </c>
      <c r="D175" s="92" t="s">
        <v>394</v>
      </c>
      <c r="E175" s="93"/>
      <c r="F175" s="93"/>
      <c r="G175" s="93"/>
      <c r="H175" s="93"/>
      <c r="I175" s="93"/>
      <c r="J175" s="93"/>
      <c r="K175" s="93"/>
      <c r="L175" s="93"/>
      <c r="M175" s="93"/>
      <c r="N175" s="93"/>
      <c r="O175" s="93"/>
      <c r="P175" s="94"/>
    </row>
    <row r="176" spans="1:76" x14ac:dyDescent="0.25">
      <c r="A176" s="2" t="s">
        <v>395</v>
      </c>
      <c r="B176" s="3" t="s">
        <v>383</v>
      </c>
      <c r="C176" s="3" t="s">
        <v>388</v>
      </c>
      <c r="D176" s="84" t="s">
        <v>396</v>
      </c>
      <c r="E176" s="85"/>
      <c r="F176" s="3" t="s">
        <v>390</v>
      </c>
      <c r="G176" s="35">
        <v>1</v>
      </c>
      <c r="H176" s="82"/>
      <c r="I176" s="36" t="s">
        <v>65</v>
      </c>
      <c r="J176" s="35">
        <f>G176*AO176</f>
        <v>0</v>
      </c>
      <c r="K176" s="35">
        <f>G176*AP176</f>
        <v>0</v>
      </c>
      <c r="L176" s="35">
        <f>G176*H176</f>
        <v>0</v>
      </c>
      <c r="M176" s="35">
        <f>L176*(1+BW176/100)</f>
        <v>0</v>
      </c>
      <c r="N176" s="35">
        <v>0</v>
      </c>
      <c r="O176" s="35">
        <f>G176*N176</f>
        <v>0</v>
      </c>
      <c r="P176" s="37" t="s">
        <v>66</v>
      </c>
      <c r="Z176" s="35">
        <f>IF(AQ176="5",BJ176,0)</f>
        <v>0</v>
      </c>
      <c r="AB176" s="35">
        <f>IF(AQ176="1",BH176,0)</f>
        <v>0</v>
      </c>
      <c r="AC176" s="35">
        <f>IF(AQ176="1",BI176,0)</f>
        <v>0</v>
      </c>
      <c r="AD176" s="35">
        <f>IF(AQ176="7",BH176,0)</f>
        <v>0</v>
      </c>
      <c r="AE176" s="35">
        <f>IF(AQ176="7",BI176,0)</f>
        <v>0</v>
      </c>
      <c r="AF176" s="35">
        <f>IF(AQ176="2",BH176,0)</f>
        <v>0</v>
      </c>
      <c r="AG176" s="35">
        <f>IF(AQ176="2",BI176,0)</f>
        <v>0</v>
      </c>
      <c r="AH176" s="35">
        <f>IF(AQ176="0",BJ176,0)</f>
        <v>0</v>
      </c>
      <c r="AI176" s="12" t="s">
        <v>383</v>
      </c>
      <c r="AJ176" s="35">
        <f>IF(AN176=0,L176,0)</f>
        <v>0</v>
      </c>
      <c r="AK176" s="35">
        <f>IF(AN176=12,L176,0)</f>
        <v>0</v>
      </c>
      <c r="AL176" s="35">
        <f>IF(AN176=21,L176,0)</f>
        <v>0</v>
      </c>
      <c r="AN176" s="35">
        <v>21</v>
      </c>
      <c r="AO176" s="35">
        <f>H176*0</f>
        <v>0</v>
      </c>
      <c r="AP176" s="35">
        <f>H176*(1-0)</f>
        <v>0</v>
      </c>
      <c r="AQ176" s="36" t="s">
        <v>61</v>
      </c>
      <c r="AV176" s="35">
        <f>AW176+AX176</f>
        <v>0</v>
      </c>
      <c r="AW176" s="35">
        <f>G176*AO176</f>
        <v>0</v>
      </c>
      <c r="AX176" s="35">
        <f>G176*AP176</f>
        <v>0</v>
      </c>
      <c r="AY176" s="36" t="s">
        <v>391</v>
      </c>
      <c r="AZ176" s="36" t="s">
        <v>392</v>
      </c>
      <c r="BA176" s="12" t="s">
        <v>393</v>
      </c>
      <c r="BC176" s="35">
        <f>AW176+AX176</f>
        <v>0</v>
      </c>
      <c r="BD176" s="35">
        <f>H176/(100-BE176)*100</f>
        <v>0</v>
      </c>
      <c r="BE176" s="35">
        <v>0</v>
      </c>
      <c r="BF176" s="35">
        <f>O176</f>
        <v>0</v>
      </c>
      <c r="BH176" s="35">
        <f>G176*AO176</f>
        <v>0</v>
      </c>
      <c r="BI176" s="35">
        <f>G176*AP176</f>
        <v>0</v>
      </c>
      <c r="BJ176" s="35">
        <f>G176*H176</f>
        <v>0</v>
      </c>
      <c r="BK176" s="35"/>
      <c r="BL176" s="35"/>
      <c r="BW176" s="35" t="str">
        <f>I176</f>
        <v>21</v>
      </c>
      <c r="BX176" s="4" t="s">
        <v>396</v>
      </c>
    </row>
    <row r="177" spans="1:76" ht="13.5" customHeight="1" x14ac:dyDescent="0.25">
      <c r="A177" s="38"/>
      <c r="C177" s="44" t="s">
        <v>145</v>
      </c>
      <c r="D177" s="92" t="s">
        <v>397</v>
      </c>
      <c r="E177" s="93"/>
      <c r="F177" s="93"/>
      <c r="G177" s="93"/>
      <c r="H177" s="93"/>
      <c r="I177" s="93"/>
      <c r="J177" s="93"/>
      <c r="K177" s="93"/>
      <c r="L177" s="93"/>
      <c r="M177" s="93"/>
      <c r="N177" s="93"/>
      <c r="O177" s="93"/>
      <c r="P177" s="94"/>
    </row>
    <row r="178" spans="1:76" x14ac:dyDescent="0.25">
      <c r="A178" s="2" t="s">
        <v>398</v>
      </c>
      <c r="B178" s="3" t="s">
        <v>383</v>
      </c>
      <c r="C178" s="3" t="s">
        <v>388</v>
      </c>
      <c r="D178" s="84" t="s">
        <v>399</v>
      </c>
      <c r="E178" s="85"/>
      <c r="F178" s="3" t="s">
        <v>390</v>
      </c>
      <c r="G178" s="35">
        <v>1</v>
      </c>
      <c r="H178" s="82"/>
      <c r="I178" s="36" t="s">
        <v>65</v>
      </c>
      <c r="J178" s="35">
        <f>G178*AO178</f>
        <v>0</v>
      </c>
      <c r="K178" s="35">
        <f>G178*AP178</f>
        <v>0</v>
      </c>
      <c r="L178" s="35">
        <f>G178*H178</f>
        <v>0</v>
      </c>
      <c r="M178" s="35">
        <f>L178*(1+BW178/100)</f>
        <v>0</v>
      </c>
      <c r="N178" s="35">
        <v>0</v>
      </c>
      <c r="O178" s="35">
        <f>G178*N178</f>
        <v>0</v>
      </c>
      <c r="P178" s="37" t="s">
        <v>66</v>
      </c>
      <c r="Z178" s="35">
        <f>IF(AQ178="5",BJ178,0)</f>
        <v>0</v>
      </c>
      <c r="AB178" s="35">
        <f>IF(AQ178="1",BH178,0)</f>
        <v>0</v>
      </c>
      <c r="AC178" s="35">
        <f>IF(AQ178="1",BI178,0)</f>
        <v>0</v>
      </c>
      <c r="AD178" s="35">
        <f>IF(AQ178="7",BH178,0)</f>
        <v>0</v>
      </c>
      <c r="AE178" s="35">
        <f>IF(AQ178="7",BI178,0)</f>
        <v>0</v>
      </c>
      <c r="AF178" s="35">
        <f>IF(AQ178="2",BH178,0)</f>
        <v>0</v>
      </c>
      <c r="AG178" s="35">
        <f>IF(AQ178="2",BI178,0)</f>
        <v>0</v>
      </c>
      <c r="AH178" s="35">
        <f>IF(AQ178="0",BJ178,0)</f>
        <v>0</v>
      </c>
      <c r="AI178" s="12" t="s">
        <v>383</v>
      </c>
      <c r="AJ178" s="35">
        <f>IF(AN178=0,L178,0)</f>
        <v>0</v>
      </c>
      <c r="AK178" s="35">
        <f>IF(AN178=12,L178,0)</f>
        <v>0</v>
      </c>
      <c r="AL178" s="35">
        <f>IF(AN178=21,L178,0)</f>
        <v>0</v>
      </c>
      <c r="AN178" s="35">
        <v>21</v>
      </c>
      <c r="AO178" s="35">
        <f>H178*0</f>
        <v>0</v>
      </c>
      <c r="AP178" s="35">
        <f>H178*(1-0)</f>
        <v>0</v>
      </c>
      <c r="AQ178" s="36" t="s">
        <v>61</v>
      </c>
      <c r="AV178" s="35">
        <f>AW178+AX178</f>
        <v>0</v>
      </c>
      <c r="AW178" s="35">
        <f>G178*AO178</f>
        <v>0</v>
      </c>
      <c r="AX178" s="35">
        <f>G178*AP178</f>
        <v>0</v>
      </c>
      <c r="AY178" s="36" t="s">
        <v>391</v>
      </c>
      <c r="AZ178" s="36" t="s">
        <v>392</v>
      </c>
      <c r="BA178" s="12" t="s">
        <v>393</v>
      </c>
      <c r="BC178" s="35">
        <f>AW178+AX178</f>
        <v>0</v>
      </c>
      <c r="BD178" s="35">
        <f>H178/(100-BE178)*100</f>
        <v>0</v>
      </c>
      <c r="BE178" s="35">
        <v>0</v>
      </c>
      <c r="BF178" s="35">
        <f>O178</f>
        <v>0</v>
      </c>
      <c r="BH178" s="35">
        <f>G178*AO178</f>
        <v>0</v>
      </c>
      <c r="BI178" s="35">
        <f>G178*AP178</f>
        <v>0</v>
      </c>
      <c r="BJ178" s="35">
        <f>G178*H178</f>
        <v>0</v>
      </c>
      <c r="BK178" s="35"/>
      <c r="BL178" s="35"/>
      <c r="BW178" s="35" t="str">
        <f>I178</f>
        <v>21</v>
      </c>
      <c r="BX178" s="4" t="s">
        <v>399</v>
      </c>
    </row>
    <row r="179" spans="1:76" ht="40.5" customHeight="1" x14ac:dyDescent="0.25">
      <c r="A179" s="38"/>
      <c r="C179" s="44" t="s">
        <v>145</v>
      </c>
      <c r="D179" s="92" t="s">
        <v>400</v>
      </c>
      <c r="E179" s="93"/>
      <c r="F179" s="93"/>
      <c r="G179" s="93"/>
      <c r="H179" s="93"/>
      <c r="I179" s="93"/>
      <c r="J179" s="93"/>
      <c r="K179" s="93"/>
      <c r="L179" s="93"/>
      <c r="M179" s="93"/>
      <c r="N179" s="93"/>
      <c r="O179" s="93"/>
      <c r="P179" s="94"/>
    </row>
    <row r="180" spans="1:76" x14ac:dyDescent="0.25">
      <c r="A180" s="2" t="s">
        <v>401</v>
      </c>
      <c r="B180" s="3" t="s">
        <v>383</v>
      </c>
      <c r="C180" s="3" t="s">
        <v>388</v>
      </c>
      <c r="D180" s="84" t="s">
        <v>402</v>
      </c>
      <c r="E180" s="85"/>
      <c r="F180" s="3" t="s">
        <v>390</v>
      </c>
      <c r="G180" s="35">
        <v>1</v>
      </c>
      <c r="H180" s="82"/>
      <c r="I180" s="36" t="s">
        <v>65</v>
      </c>
      <c r="J180" s="35">
        <f>G180*AO180</f>
        <v>0</v>
      </c>
      <c r="K180" s="35">
        <f>G180*AP180</f>
        <v>0</v>
      </c>
      <c r="L180" s="35">
        <f>G180*H180</f>
        <v>0</v>
      </c>
      <c r="M180" s="35">
        <f>L180*(1+BW180/100)</f>
        <v>0</v>
      </c>
      <c r="N180" s="35">
        <v>0</v>
      </c>
      <c r="O180" s="35">
        <f>G180*N180</f>
        <v>0</v>
      </c>
      <c r="P180" s="37" t="s">
        <v>66</v>
      </c>
      <c r="Z180" s="35">
        <f>IF(AQ180="5",BJ180,0)</f>
        <v>0</v>
      </c>
      <c r="AB180" s="35">
        <f>IF(AQ180="1",BH180,0)</f>
        <v>0</v>
      </c>
      <c r="AC180" s="35">
        <f>IF(AQ180="1",BI180,0)</f>
        <v>0</v>
      </c>
      <c r="AD180" s="35">
        <f>IF(AQ180="7",BH180,0)</f>
        <v>0</v>
      </c>
      <c r="AE180" s="35">
        <f>IF(AQ180="7",BI180,0)</f>
        <v>0</v>
      </c>
      <c r="AF180" s="35">
        <f>IF(AQ180="2",BH180,0)</f>
        <v>0</v>
      </c>
      <c r="AG180" s="35">
        <f>IF(AQ180="2",BI180,0)</f>
        <v>0</v>
      </c>
      <c r="AH180" s="35">
        <f>IF(AQ180="0",BJ180,0)</f>
        <v>0</v>
      </c>
      <c r="AI180" s="12" t="s">
        <v>383</v>
      </c>
      <c r="AJ180" s="35">
        <f>IF(AN180=0,L180,0)</f>
        <v>0</v>
      </c>
      <c r="AK180" s="35">
        <f>IF(AN180=12,L180,0)</f>
        <v>0</v>
      </c>
      <c r="AL180" s="35">
        <f>IF(AN180=21,L180,0)</f>
        <v>0</v>
      </c>
      <c r="AN180" s="35">
        <v>21</v>
      </c>
      <c r="AO180" s="35">
        <f>H180*0</f>
        <v>0</v>
      </c>
      <c r="AP180" s="35">
        <f>H180*(1-0)</f>
        <v>0</v>
      </c>
      <c r="AQ180" s="36" t="s">
        <v>61</v>
      </c>
      <c r="AV180" s="35">
        <f>AW180+AX180</f>
        <v>0</v>
      </c>
      <c r="AW180" s="35">
        <f>G180*AO180</f>
        <v>0</v>
      </c>
      <c r="AX180" s="35">
        <f>G180*AP180</f>
        <v>0</v>
      </c>
      <c r="AY180" s="36" t="s">
        <v>391</v>
      </c>
      <c r="AZ180" s="36" t="s">
        <v>392</v>
      </c>
      <c r="BA180" s="12" t="s">
        <v>393</v>
      </c>
      <c r="BC180" s="35">
        <f>AW180+AX180</f>
        <v>0</v>
      </c>
      <c r="BD180" s="35">
        <f>H180/(100-BE180)*100</f>
        <v>0</v>
      </c>
      <c r="BE180" s="35">
        <v>0</v>
      </c>
      <c r="BF180" s="35">
        <f>O180</f>
        <v>0</v>
      </c>
      <c r="BH180" s="35">
        <f>G180*AO180</f>
        <v>0</v>
      </c>
      <c r="BI180" s="35">
        <f>G180*AP180</f>
        <v>0</v>
      </c>
      <c r="BJ180" s="35">
        <f>G180*H180</f>
        <v>0</v>
      </c>
      <c r="BK180" s="35"/>
      <c r="BL180" s="35"/>
      <c r="BW180" s="35" t="str">
        <f>I180</f>
        <v>21</v>
      </c>
      <c r="BX180" s="4" t="s">
        <v>402</v>
      </c>
    </row>
    <row r="181" spans="1:76" ht="13.5" customHeight="1" x14ac:dyDescent="0.25">
      <c r="A181" s="38"/>
      <c r="C181" s="44" t="s">
        <v>145</v>
      </c>
      <c r="D181" s="92" t="s">
        <v>403</v>
      </c>
      <c r="E181" s="93"/>
      <c r="F181" s="93"/>
      <c r="G181" s="93"/>
      <c r="H181" s="93"/>
      <c r="I181" s="93"/>
      <c r="J181" s="93"/>
      <c r="K181" s="93"/>
      <c r="L181" s="93"/>
      <c r="M181" s="93"/>
      <c r="N181" s="93"/>
      <c r="O181" s="93"/>
      <c r="P181" s="94"/>
    </row>
    <row r="182" spans="1:76" x14ac:dyDescent="0.25">
      <c r="A182" s="2" t="s">
        <v>404</v>
      </c>
      <c r="B182" s="3" t="s">
        <v>383</v>
      </c>
      <c r="C182" s="3" t="s">
        <v>388</v>
      </c>
      <c r="D182" s="84" t="s">
        <v>405</v>
      </c>
      <c r="E182" s="85"/>
      <c r="F182" s="3" t="s">
        <v>390</v>
      </c>
      <c r="G182" s="35">
        <v>1</v>
      </c>
      <c r="H182" s="82"/>
      <c r="I182" s="36" t="s">
        <v>65</v>
      </c>
      <c r="J182" s="35">
        <f>G182*AO182</f>
        <v>0</v>
      </c>
      <c r="K182" s="35">
        <f>G182*AP182</f>
        <v>0</v>
      </c>
      <c r="L182" s="35">
        <f>G182*H182</f>
        <v>0</v>
      </c>
      <c r="M182" s="35">
        <f>L182*(1+BW182/100)</f>
        <v>0</v>
      </c>
      <c r="N182" s="35">
        <v>0</v>
      </c>
      <c r="O182" s="35">
        <f>G182*N182</f>
        <v>0</v>
      </c>
      <c r="P182" s="37" t="s">
        <v>66</v>
      </c>
      <c r="Z182" s="35">
        <f>IF(AQ182="5",BJ182,0)</f>
        <v>0</v>
      </c>
      <c r="AB182" s="35">
        <f>IF(AQ182="1",BH182,0)</f>
        <v>0</v>
      </c>
      <c r="AC182" s="35">
        <f>IF(AQ182="1",BI182,0)</f>
        <v>0</v>
      </c>
      <c r="AD182" s="35">
        <f>IF(AQ182="7",BH182,0)</f>
        <v>0</v>
      </c>
      <c r="AE182" s="35">
        <f>IF(AQ182="7",BI182,0)</f>
        <v>0</v>
      </c>
      <c r="AF182" s="35">
        <f>IF(AQ182="2",BH182,0)</f>
        <v>0</v>
      </c>
      <c r="AG182" s="35">
        <f>IF(AQ182="2",BI182,0)</f>
        <v>0</v>
      </c>
      <c r="AH182" s="35">
        <f>IF(AQ182="0",BJ182,0)</f>
        <v>0</v>
      </c>
      <c r="AI182" s="12" t="s">
        <v>383</v>
      </c>
      <c r="AJ182" s="35">
        <f>IF(AN182=0,L182,0)</f>
        <v>0</v>
      </c>
      <c r="AK182" s="35">
        <f>IF(AN182=12,L182,0)</f>
        <v>0</v>
      </c>
      <c r="AL182" s="35">
        <f>IF(AN182=21,L182,0)</f>
        <v>0</v>
      </c>
      <c r="AN182" s="35">
        <v>21</v>
      </c>
      <c r="AO182" s="35">
        <f>H182*0</f>
        <v>0</v>
      </c>
      <c r="AP182" s="35">
        <f>H182*(1-0)</f>
        <v>0</v>
      </c>
      <c r="AQ182" s="36" t="s">
        <v>61</v>
      </c>
      <c r="AV182" s="35">
        <f>AW182+AX182</f>
        <v>0</v>
      </c>
      <c r="AW182" s="35">
        <f>G182*AO182</f>
        <v>0</v>
      </c>
      <c r="AX182" s="35">
        <f>G182*AP182</f>
        <v>0</v>
      </c>
      <c r="AY182" s="36" t="s">
        <v>391</v>
      </c>
      <c r="AZ182" s="36" t="s">
        <v>392</v>
      </c>
      <c r="BA182" s="12" t="s">
        <v>393</v>
      </c>
      <c r="BC182" s="35">
        <f>AW182+AX182</f>
        <v>0</v>
      </c>
      <c r="BD182" s="35">
        <f>H182/(100-BE182)*100</f>
        <v>0</v>
      </c>
      <c r="BE182" s="35">
        <v>0</v>
      </c>
      <c r="BF182" s="35">
        <f>O182</f>
        <v>0</v>
      </c>
      <c r="BH182" s="35">
        <f>G182*AO182</f>
        <v>0</v>
      </c>
      <c r="BI182" s="35">
        <f>G182*AP182</f>
        <v>0</v>
      </c>
      <c r="BJ182" s="35">
        <f>G182*H182</f>
        <v>0</v>
      </c>
      <c r="BK182" s="35"/>
      <c r="BL182" s="35"/>
      <c r="BW182" s="35" t="str">
        <f>I182</f>
        <v>21</v>
      </c>
      <c r="BX182" s="4" t="s">
        <v>405</v>
      </c>
    </row>
    <row r="183" spans="1:76" ht="27" customHeight="1" x14ac:dyDescent="0.25">
      <c r="A183" s="38"/>
      <c r="C183" s="44" t="s">
        <v>145</v>
      </c>
      <c r="D183" s="92" t="s">
        <v>406</v>
      </c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4"/>
    </row>
    <row r="184" spans="1:76" x14ac:dyDescent="0.25">
      <c r="A184" s="2" t="s">
        <v>407</v>
      </c>
      <c r="B184" s="3" t="s">
        <v>383</v>
      </c>
      <c r="C184" s="3" t="s">
        <v>388</v>
      </c>
      <c r="D184" s="84" t="s">
        <v>408</v>
      </c>
      <c r="E184" s="85"/>
      <c r="F184" s="3" t="s">
        <v>390</v>
      </c>
      <c r="G184" s="35">
        <v>1</v>
      </c>
      <c r="H184" s="82"/>
      <c r="I184" s="36" t="s">
        <v>65</v>
      </c>
      <c r="J184" s="35">
        <f>G184*AO184</f>
        <v>0</v>
      </c>
      <c r="K184" s="35">
        <f>G184*AP184</f>
        <v>0</v>
      </c>
      <c r="L184" s="35">
        <f>G184*H184</f>
        <v>0</v>
      </c>
      <c r="M184" s="35">
        <f>L184*(1+BW184/100)</f>
        <v>0</v>
      </c>
      <c r="N184" s="35">
        <v>0</v>
      </c>
      <c r="O184" s="35">
        <f>G184*N184</f>
        <v>0</v>
      </c>
      <c r="P184" s="37" t="s">
        <v>66</v>
      </c>
      <c r="Z184" s="35">
        <f>IF(AQ184="5",BJ184,0)</f>
        <v>0</v>
      </c>
      <c r="AB184" s="35">
        <f>IF(AQ184="1",BH184,0)</f>
        <v>0</v>
      </c>
      <c r="AC184" s="35">
        <f>IF(AQ184="1",BI184,0)</f>
        <v>0</v>
      </c>
      <c r="AD184" s="35">
        <f>IF(AQ184="7",BH184,0)</f>
        <v>0</v>
      </c>
      <c r="AE184" s="35">
        <f>IF(AQ184="7",BI184,0)</f>
        <v>0</v>
      </c>
      <c r="AF184" s="35">
        <f>IF(AQ184="2",BH184,0)</f>
        <v>0</v>
      </c>
      <c r="AG184" s="35">
        <f>IF(AQ184="2",BI184,0)</f>
        <v>0</v>
      </c>
      <c r="AH184" s="35">
        <f>IF(AQ184="0",BJ184,0)</f>
        <v>0</v>
      </c>
      <c r="AI184" s="12" t="s">
        <v>383</v>
      </c>
      <c r="AJ184" s="35">
        <f>IF(AN184=0,L184,0)</f>
        <v>0</v>
      </c>
      <c r="AK184" s="35">
        <f>IF(AN184=12,L184,0)</f>
        <v>0</v>
      </c>
      <c r="AL184" s="35">
        <f>IF(AN184=21,L184,0)</f>
        <v>0</v>
      </c>
      <c r="AN184" s="35">
        <v>21</v>
      </c>
      <c r="AO184" s="35">
        <f>H184*0</f>
        <v>0</v>
      </c>
      <c r="AP184" s="35">
        <f>H184*(1-0)</f>
        <v>0</v>
      </c>
      <c r="AQ184" s="36" t="s">
        <v>61</v>
      </c>
      <c r="AV184" s="35">
        <f>AW184+AX184</f>
        <v>0</v>
      </c>
      <c r="AW184" s="35">
        <f>G184*AO184</f>
        <v>0</v>
      </c>
      <c r="AX184" s="35">
        <f>G184*AP184</f>
        <v>0</v>
      </c>
      <c r="AY184" s="36" t="s">
        <v>391</v>
      </c>
      <c r="AZ184" s="36" t="s">
        <v>392</v>
      </c>
      <c r="BA184" s="12" t="s">
        <v>393</v>
      </c>
      <c r="BC184" s="35">
        <f>AW184+AX184</f>
        <v>0</v>
      </c>
      <c r="BD184" s="35">
        <f>H184/(100-BE184)*100</f>
        <v>0</v>
      </c>
      <c r="BE184" s="35">
        <v>0</v>
      </c>
      <c r="BF184" s="35">
        <f>O184</f>
        <v>0</v>
      </c>
      <c r="BH184" s="35">
        <f>G184*AO184</f>
        <v>0</v>
      </c>
      <c r="BI184" s="35">
        <f>G184*AP184</f>
        <v>0</v>
      </c>
      <c r="BJ184" s="35">
        <f>G184*H184</f>
        <v>0</v>
      </c>
      <c r="BK184" s="35"/>
      <c r="BL184" s="35"/>
      <c r="BW184" s="35" t="str">
        <f>I184</f>
        <v>21</v>
      </c>
      <c r="BX184" s="4" t="s">
        <v>408</v>
      </c>
    </row>
    <row r="185" spans="1:76" ht="13.5" customHeight="1" x14ac:dyDescent="0.25">
      <c r="A185" s="38"/>
      <c r="C185" s="44" t="s">
        <v>145</v>
      </c>
      <c r="D185" s="92" t="s">
        <v>409</v>
      </c>
      <c r="E185" s="93"/>
      <c r="F185" s="93"/>
      <c r="G185" s="93"/>
      <c r="H185" s="93"/>
      <c r="I185" s="93"/>
      <c r="J185" s="93"/>
      <c r="K185" s="93"/>
      <c r="L185" s="93"/>
      <c r="M185" s="93"/>
      <c r="N185" s="93"/>
      <c r="O185" s="93"/>
      <c r="P185" s="94"/>
    </row>
    <row r="186" spans="1:76" x14ac:dyDescent="0.25">
      <c r="A186" s="2" t="s">
        <v>410</v>
      </c>
      <c r="B186" s="3" t="s">
        <v>383</v>
      </c>
      <c r="C186" s="3" t="s">
        <v>388</v>
      </c>
      <c r="D186" s="84" t="s">
        <v>411</v>
      </c>
      <c r="E186" s="85"/>
      <c r="F186" s="3" t="s">
        <v>390</v>
      </c>
      <c r="G186" s="35">
        <v>1</v>
      </c>
      <c r="H186" s="82"/>
      <c r="I186" s="36" t="s">
        <v>65</v>
      </c>
      <c r="J186" s="35">
        <f>G186*AO186</f>
        <v>0</v>
      </c>
      <c r="K186" s="35">
        <f>G186*AP186</f>
        <v>0</v>
      </c>
      <c r="L186" s="35">
        <f>G186*H186</f>
        <v>0</v>
      </c>
      <c r="M186" s="35">
        <f>L186*(1+BW186/100)</f>
        <v>0</v>
      </c>
      <c r="N186" s="35">
        <v>0</v>
      </c>
      <c r="O186" s="35">
        <f>G186*N186</f>
        <v>0</v>
      </c>
      <c r="P186" s="37" t="s">
        <v>66</v>
      </c>
      <c r="Z186" s="35">
        <f>IF(AQ186="5",BJ186,0)</f>
        <v>0</v>
      </c>
      <c r="AB186" s="35">
        <f>IF(AQ186="1",BH186,0)</f>
        <v>0</v>
      </c>
      <c r="AC186" s="35">
        <f>IF(AQ186="1",BI186,0)</f>
        <v>0</v>
      </c>
      <c r="AD186" s="35">
        <f>IF(AQ186="7",BH186,0)</f>
        <v>0</v>
      </c>
      <c r="AE186" s="35">
        <f>IF(AQ186="7",BI186,0)</f>
        <v>0</v>
      </c>
      <c r="AF186" s="35">
        <f>IF(AQ186="2",BH186,0)</f>
        <v>0</v>
      </c>
      <c r="AG186" s="35">
        <f>IF(AQ186="2",BI186,0)</f>
        <v>0</v>
      </c>
      <c r="AH186" s="35">
        <f>IF(AQ186="0",BJ186,0)</f>
        <v>0</v>
      </c>
      <c r="AI186" s="12" t="s">
        <v>383</v>
      </c>
      <c r="AJ186" s="35">
        <f>IF(AN186=0,L186,0)</f>
        <v>0</v>
      </c>
      <c r="AK186" s="35">
        <f>IF(AN186=12,L186,0)</f>
        <v>0</v>
      </c>
      <c r="AL186" s="35">
        <f>IF(AN186=21,L186,0)</f>
        <v>0</v>
      </c>
      <c r="AN186" s="35">
        <v>21</v>
      </c>
      <c r="AO186" s="35">
        <f>H186*0</f>
        <v>0</v>
      </c>
      <c r="AP186" s="35">
        <f>H186*(1-0)</f>
        <v>0</v>
      </c>
      <c r="AQ186" s="36" t="s">
        <v>61</v>
      </c>
      <c r="AV186" s="35">
        <f>AW186+AX186</f>
        <v>0</v>
      </c>
      <c r="AW186" s="35">
        <f>G186*AO186</f>
        <v>0</v>
      </c>
      <c r="AX186" s="35">
        <f>G186*AP186</f>
        <v>0</v>
      </c>
      <c r="AY186" s="36" t="s">
        <v>391</v>
      </c>
      <c r="AZ186" s="36" t="s">
        <v>392</v>
      </c>
      <c r="BA186" s="12" t="s">
        <v>393</v>
      </c>
      <c r="BC186" s="35">
        <f>AW186+AX186</f>
        <v>0</v>
      </c>
      <c r="BD186" s="35">
        <f>H186/(100-BE186)*100</f>
        <v>0</v>
      </c>
      <c r="BE186" s="35">
        <v>0</v>
      </c>
      <c r="BF186" s="35">
        <f>O186</f>
        <v>0</v>
      </c>
      <c r="BH186" s="35">
        <f>G186*AO186</f>
        <v>0</v>
      </c>
      <c r="BI186" s="35">
        <f>G186*AP186</f>
        <v>0</v>
      </c>
      <c r="BJ186" s="35">
        <f>G186*H186</f>
        <v>0</v>
      </c>
      <c r="BK186" s="35"/>
      <c r="BL186" s="35"/>
      <c r="BW186" s="35" t="str">
        <f>I186</f>
        <v>21</v>
      </c>
      <c r="BX186" s="4" t="s">
        <v>411</v>
      </c>
    </row>
    <row r="187" spans="1:76" ht="13.5" customHeight="1" x14ac:dyDescent="0.25">
      <c r="A187" s="38"/>
      <c r="C187" s="44" t="s">
        <v>145</v>
      </c>
      <c r="D187" s="92" t="s">
        <v>412</v>
      </c>
      <c r="E187" s="93"/>
      <c r="F187" s="93"/>
      <c r="G187" s="93"/>
      <c r="H187" s="93"/>
      <c r="I187" s="93"/>
      <c r="J187" s="93"/>
      <c r="K187" s="93"/>
      <c r="L187" s="93"/>
      <c r="M187" s="93"/>
      <c r="N187" s="93"/>
      <c r="O187" s="93"/>
      <c r="P187" s="94"/>
    </row>
    <row r="188" spans="1:76" x14ac:dyDescent="0.25">
      <c r="A188" s="2" t="s">
        <v>413</v>
      </c>
      <c r="B188" s="3" t="s">
        <v>383</v>
      </c>
      <c r="C188" s="3" t="s">
        <v>388</v>
      </c>
      <c r="D188" s="84" t="s">
        <v>414</v>
      </c>
      <c r="E188" s="85"/>
      <c r="F188" s="3" t="s">
        <v>390</v>
      </c>
      <c r="G188" s="35">
        <v>1</v>
      </c>
      <c r="H188" s="82"/>
      <c r="I188" s="36" t="s">
        <v>65</v>
      </c>
      <c r="J188" s="35">
        <f>G188*AO188</f>
        <v>0</v>
      </c>
      <c r="K188" s="35">
        <f>G188*AP188</f>
        <v>0</v>
      </c>
      <c r="L188" s="35">
        <f>G188*H188</f>
        <v>0</v>
      </c>
      <c r="M188" s="35">
        <f>L188*(1+BW188/100)</f>
        <v>0</v>
      </c>
      <c r="N188" s="35">
        <v>0</v>
      </c>
      <c r="O188" s="35">
        <f>G188*N188</f>
        <v>0</v>
      </c>
      <c r="P188" s="37" t="s">
        <v>66</v>
      </c>
      <c r="Z188" s="35">
        <f>IF(AQ188="5",BJ188,0)</f>
        <v>0</v>
      </c>
      <c r="AB188" s="35">
        <f>IF(AQ188="1",BH188,0)</f>
        <v>0</v>
      </c>
      <c r="AC188" s="35">
        <f>IF(AQ188="1",BI188,0)</f>
        <v>0</v>
      </c>
      <c r="AD188" s="35">
        <f>IF(AQ188="7",BH188,0)</f>
        <v>0</v>
      </c>
      <c r="AE188" s="35">
        <f>IF(AQ188="7",BI188,0)</f>
        <v>0</v>
      </c>
      <c r="AF188" s="35">
        <f>IF(AQ188="2",BH188,0)</f>
        <v>0</v>
      </c>
      <c r="AG188" s="35">
        <f>IF(AQ188="2",BI188,0)</f>
        <v>0</v>
      </c>
      <c r="AH188" s="35">
        <f>IF(AQ188="0",BJ188,0)</f>
        <v>0</v>
      </c>
      <c r="AI188" s="12" t="s">
        <v>383</v>
      </c>
      <c r="AJ188" s="35">
        <f>IF(AN188=0,L188,0)</f>
        <v>0</v>
      </c>
      <c r="AK188" s="35">
        <f>IF(AN188=12,L188,0)</f>
        <v>0</v>
      </c>
      <c r="AL188" s="35">
        <f>IF(AN188=21,L188,0)</f>
        <v>0</v>
      </c>
      <c r="AN188" s="35">
        <v>21</v>
      </c>
      <c r="AO188" s="35">
        <f>H188*0</f>
        <v>0</v>
      </c>
      <c r="AP188" s="35">
        <f>H188*(1-0)</f>
        <v>0</v>
      </c>
      <c r="AQ188" s="36" t="s">
        <v>61</v>
      </c>
      <c r="AV188" s="35">
        <f>AW188+AX188</f>
        <v>0</v>
      </c>
      <c r="AW188" s="35">
        <f>G188*AO188</f>
        <v>0</v>
      </c>
      <c r="AX188" s="35">
        <f>G188*AP188</f>
        <v>0</v>
      </c>
      <c r="AY188" s="36" t="s">
        <v>391</v>
      </c>
      <c r="AZ188" s="36" t="s">
        <v>392</v>
      </c>
      <c r="BA188" s="12" t="s">
        <v>393</v>
      </c>
      <c r="BC188" s="35">
        <f>AW188+AX188</f>
        <v>0</v>
      </c>
      <c r="BD188" s="35">
        <f>H188/(100-BE188)*100</f>
        <v>0</v>
      </c>
      <c r="BE188" s="35">
        <v>0</v>
      </c>
      <c r="BF188" s="35">
        <f>O188</f>
        <v>0</v>
      </c>
      <c r="BH188" s="35">
        <f>G188*AO188</f>
        <v>0</v>
      </c>
      <c r="BI188" s="35">
        <f>G188*AP188</f>
        <v>0</v>
      </c>
      <c r="BJ188" s="35">
        <f>G188*H188</f>
        <v>0</v>
      </c>
      <c r="BK188" s="35"/>
      <c r="BL188" s="35"/>
      <c r="BW188" s="35" t="str">
        <f>I188</f>
        <v>21</v>
      </c>
      <c r="BX188" s="4" t="s">
        <v>414</v>
      </c>
    </row>
    <row r="189" spans="1:76" ht="27" customHeight="1" x14ac:dyDescent="0.25">
      <c r="A189" s="38"/>
      <c r="C189" s="44" t="s">
        <v>145</v>
      </c>
      <c r="D189" s="92" t="s">
        <v>415</v>
      </c>
      <c r="E189" s="93"/>
      <c r="F189" s="93"/>
      <c r="G189" s="93"/>
      <c r="H189" s="93"/>
      <c r="I189" s="93"/>
      <c r="J189" s="93"/>
      <c r="K189" s="93"/>
      <c r="L189" s="93"/>
      <c r="M189" s="93"/>
      <c r="N189" s="93"/>
      <c r="O189" s="93"/>
      <c r="P189" s="94"/>
    </row>
    <row r="190" spans="1:76" x14ac:dyDescent="0.25">
      <c r="A190" s="2" t="s">
        <v>416</v>
      </c>
      <c r="B190" s="3" t="s">
        <v>383</v>
      </c>
      <c r="C190" s="3" t="s">
        <v>388</v>
      </c>
      <c r="D190" s="84" t="s">
        <v>417</v>
      </c>
      <c r="E190" s="85"/>
      <c r="F190" s="3" t="s">
        <v>390</v>
      </c>
      <c r="G190" s="35">
        <v>1</v>
      </c>
      <c r="H190" s="82"/>
      <c r="I190" s="36" t="s">
        <v>65</v>
      </c>
      <c r="J190" s="35">
        <f>G190*AO190</f>
        <v>0</v>
      </c>
      <c r="K190" s="35">
        <f>G190*AP190</f>
        <v>0</v>
      </c>
      <c r="L190" s="35">
        <f>G190*H190</f>
        <v>0</v>
      </c>
      <c r="M190" s="35">
        <f>L190*(1+BW190/100)</f>
        <v>0</v>
      </c>
      <c r="N190" s="35">
        <v>0</v>
      </c>
      <c r="O190" s="35">
        <f>G190*N190</f>
        <v>0</v>
      </c>
      <c r="P190" s="37" t="s">
        <v>66</v>
      </c>
      <c r="Z190" s="35">
        <f>IF(AQ190="5",BJ190,0)</f>
        <v>0</v>
      </c>
      <c r="AB190" s="35">
        <f>IF(AQ190="1",BH190,0)</f>
        <v>0</v>
      </c>
      <c r="AC190" s="35">
        <f>IF(AQ190="1",BI190,0)</f>
        <v>0</v>
      </c>
      <c r="AD190" s="35">
        <f>IF(AQ190="7",BH190,0)</f>
        <v>0</v>
      </c>
      <c r="AE190" s="35">
        <f>IF(AQ190="7",BI190,0)</f>
        <v>0</v>
      </c>
      <c r="AF190" s="35">
        <f>IF(AQ190="2",BH190,0)</f>
        <v>0</v>
      </c>
      <c r="AG190" s="35">
        <f>IF(AQ190="2",BI190,0)</f>
        <v>0</v>
      </c>
      <c r="AH190" s="35">
        <f>IF(AQ190="0",BJ190,0)</f>
        <v>0</v>
      </c>
      <c r="AI190" s="12" t="s">
        <v>383</v>
      </c>
      <c r="AJ190" s="35">
        <f>IF(AN190=0,L190,0)</f>
        <v>0</v>
      </c>
      <c r="AK190" s="35">
        <f>IF(AN190=12,L190,0)</f>
        <v>0</v>
      </c>
      <c r="AL190" s="35">
        <f>IF(AN190=21,L190,0)</f>
        <v>0</v>
      </c>
      <c r="AN190" s="35">
        <v>21</v>
      </c>
      <c r="AO190" s="35">
        <f>H190*0</f>
        <v>0</v>
      </c>
      <c r="AP190" s="35">
        <f>H190*(1-0)</f>
        <v>0</v>
      </c>
      <c r="AQ190" s="36" t="s">
        <v>61</v>
      </c>
      <c r="AV190" s="35">
        <f>AW190+AX190</f>
        <v>0</v>
      </c>
      <c r="AW190" s="35">
        <f>G190*AO190</f>
        <v>0</v>
      </c>
      <c r="AX190" s="35">
        <f>G190*AP190</f>
        <v>0</v>
      </c>
      <c r="AY190" s="36" t="s">
        <v>391</v>
      </c>
      <c r="AZ190" s="36" t="s">
        <v>392</v>
      </c>
      <c r="BA190" s="12" t="s">
        <v>393</v>
      </c>
      <c r="BC190" s="35">
        <f>AW190+AX190</f>
        <v>0</v>
      </c>
      <c r="BD190" s="35">
        <f>H190/(100-BE190)*100</f>
        <v>0</v>
      </c>
      <c r="BE190" s="35">
        <v>0</v>
      </c>
      <c r="BF190" s="35">
        <f>O190</f>
        <v>0</v>
      </c>
      <c r="BH190" s="35">
        <f>G190*AO190</f>
        <v>0</v>
      </c>
      <c r="BI190" s="35">
        <f>G190*AP190</f>
        <v>0</v>
      </c>
      <c r="BJ190" s="35">
        <f>G190*H190</f>
        <v>0</v>
      </c>
      <c r="BK190" s="35"/>
      <c r="BL190" s="35"/>
      <c r="BW190" s="35" t="str">
        <f>I190</f>
        <v>21</v>
      </c>
      <c r="BX190" s="4" t="s">
        <v>417</v>
      </c>
    </row>
    <row r="191" spans="1:76" ht="13.5" customHeight="1" x14ac:dyDescent="0.25">
      <c r="A191" s="38"/>
      <c r="C191" s="44" t="s">
        <v>145</v>
      </c>
      <c r="D191" s="92" t="s">
        <v>418</v>
      </c>
      <c r="E191" s="93"/>
      <c r="F191" s="93"/>
      <c r="G191" s="93"/>
      <c r="H191" s="93"/>
      <c r="I191" s="93"/>
      <c r="J191" s="93"/>
      <c r="K191" s="93"/>
      <c r="L191" s="93"/>
      <c r="M191" s="93"/>
      <c r="N191" s="93"/>
      <c r="O191" s="93"/>
      <c r="P191" s="94"/>
    </row>
    <row r="192" spans="1:76" x14ac:dyDescent="0.25">
      <c r="A192" s="2" t="s">
        <v>419</v>
      </c>
      <c r="B192" s="3" t="s">
        <v>383</v>
      </c>
      <c r="C192" s="3" t="s">
        <v>420</v>
      </c>
      <c r="D192" s="84" t="s">
        <v>421</v>
      </c>
      <c r="E192" s="85"/>
      <c r="F192" s="3" t="s">
        <v>390</v>
      </c>
      <c r="G192" s="35">
        <v>1</v>
      </c>
      <c r="H192" s="82"/>
      <c r="I192" s="36" t="s">
        <v>65</v>
      </c>
      <c r="J192" s="35">
        <f>G192*AO192</f>
        <v>0</v>
      </c>
      <c r="K192" s="35">
        <f>G192*AP192</f>
        <v>0</v>
      </c>
      <c r="L192" s="35">
        <f>G192*H192</f>
        <v>0</v>
      </c>
      <c r="M192" s="35">
        <f>L192*(1+BW192/100)</f>
        <v>0</v>
      </c>
      <c r="N192" s="35">
        <v>0</v>
      </c>
      <c r="O192" s="35">
        <f>G192*N192</f>
        <v>0</v>
      </c>
      <c r="P192" s="37" t="s">
        <v>66</v>
      </c>
      <c r="Z192" s="35">
        <f>IF(AQ192="5",BJ192,0)</f>
        <v>0</v>
      </c>
      <c r="AB192" s="35">
        <f>IF(AQ192="1",BH192,0)</f>
        <v>0</v>
      </c>
      <c r="AC192" s="35">
        <f>IF(AQ192="1",BI192,0)</f>
        <v>0</v>
      </c>
      <c r="AD192" s="35">
        <f>IF(AQ192="7",BH192,0)</f>
        <v>0</v>
      </c>
      <c r="AE192" s="35">
        <f>IF(AQ192="7",BI192,0)</f>
        <v>0</v>
      </c>
      <c r="AF192" s="35">
        <f>IF(AQ192="2",BH192,0)</f>
        <v>0</v>
      </c>
      <c r="AG192" s="35">
        <f>IF(AQ192="2",BI192,0)</f>
        <v>0</v>
      </c>
      <c r="AH192" s="35">
        <f>IF(AQ192="0",BJ192,0)</f>
        <v>0</v>
      </c>
      <c r="AI192" s="12" t="s">
        <v>383</v>
      </c>
      <c r="AJ192" s="35">
        <f>IF(AN192=0,L192,0)</f>
        <v>0</v>
      </c>
      <c r="AK192" s="35">
        <f>IF(AN192=12,L192,0)</f>
        <v>0</v>
      </c>
      <c r="AL192" s="35">
        <f>IF(AN192=21,L192,0)</f>
        <v>0</v>
      </c>
      <c r="AN192" s="35">
        <v>21</v>
      </c>
      <c r="AO192" s="35">
        <f>H192*0</f>
        <v>0</v>
      </c>
      <c r="AP192" s="35">
        <f>H192*(1-0)</f>
        <v>0</v>
      </c>
      <c r="AQ192" s="36" t="s">
        <v>61</v>
      </c>
      <c r="AV192" s="35">
        <f>AW192+AX192</f>
        <v>0</v>
      </c>
      <c r="AW192" s="35">
        <f>G192*AO192</f>
        <v>0</v>
      </c>
      <c r="AX192" s="35">
        <f>G192*AP192</f>
        <v>0</v>
      </c>
      <c r="AY192" s="36" t="s">
        <v>391</v>
      </c>
      <c r="AZ192" s="36" t="s">
        <v>392</v>
      </c>
      <c r="BA192" s="12" t="s">
        <v>393</v>
      </c>
      <c r="BC192" s="35">
        <f>AW192+AX192</f>
        <v>0</v>
      </c>
      <c r="BD192" s="35">
        <f>H192/(100-BE192)*100</f>
        <v>0</v>
      </c>
      <c r="BE192" s="35">
        <v>0</v>
      </c>
      <c r="BF192" s="35">
        <f>O192</f>
        <v>0</v>
      </c>
      <c r="BH192" s="35">
        <f>G192*AO192</f>
        <v>0</v>
      </c>
      <c r="BI192" s="35">
        <f>G192*AP192</f>
        <v>0</v>
      </c>
      <c r="BJ192" s="35">
        <f>G192*H192</f>
        <v>0</v>
      </c>
      <c r="BK192" s="35"/>
      <c r="BL192" s="35"/>
      <c r="BW192" s="35" t="str">
        <f>I192</f>
        <v>21</v>
      </c>
      <c r="BX192" s="4" t="s">
        <v>421</v>
      </c>
    </row>
    <row r="193" spans="1:76" ht="13.5" customHeight="1" x14ac:dyDescent="0.25">
      <c r="A193" s="38"/>
      <c r="C193" s="44" t="s">
        <v>145</v>
      </c>
      <c r="D193" s="92" t="s">
        <v>422</v>
      </c>
      <c r="E193" s="93"/>
      <c r="F193" s="93"/>
      <c r="G193" s="93"/>
      <c r="H193" s="93"/>
      <c r="I193" s="93"/>
      <c r="J193" s="93"/>
      <c r="K193" s="93"/>
      <c r="L193" s="93"/>
      <c r="M193" s="93"/>
      <c r="N193" s="93"/>
      <c r="O193" s="93"/>
      <c r="P193" s="94"/>
    </row>
    <row r="194" spans="1:76" x14ac:dyDescent="0.25">
      <c r="A194" s="2" t="s">
        <v>423</v>
      </c>
      <c r="B194" s="3" t="s">
        <v>383</v>
      </c>
      <c r="C194" s="3" t="s">
        <v>420</v>
      </c>
      <c r="D194" s="84" t="s">
        <v>424</v>
      </c>
      <c r="E194" s="85"/>
      <c r="F194" s="3" t="s">
        <v>390</v>
      </c>
      <c r="G194" s="35">
        <v>1</v>
      </c>
      <c r="H194" s="82"/>
      <c r="I194" s="36" t="s">
        <v>65</v>
      </c>
      <c r="J194" s="35">
        <f>G194*AO194</f>
        <v>0</v>
      </c>
      <c r="K194" s="35">
        <f>G194*AP194</f>
        <v>0</v>
      </c>
      <c r="L194" s="35">
        <f>G194*H194</f>
        <v>0</v>
      </c>
      <c r="M194" s="35">
        <f>L194*(1+BW194/100)</f>
        <v>0</v>
      </c>
      <c r="N194" s="35">
        <v>0</v>
      </c>
      <c r="O194" s="35">
        <f>G194*N194</f>
        <v>0</v>
      </c>
      <c r="P194" s="37" t="s">
        <v>66</v>
      </c>
      <c r="Z194" s="35">
        <f>IF(AQ194="5",BJ194,0)</f>
        <v>0</v>
      </c>
      <c r="AB194" s="35">
        <f>IF(AQ194="1",BH194,0)</f>
        <v>0</v>
      </c>
      <c r="AC194" s="35">
        <f>IF(AQ194="1",BI194,0)</f>
        <v>0</v>
      </c>
      <c r="AD194" s="35">
        <f>IF(AQ194="7",BH194,0)</f>
        <v>0</v>
      </c>
      <c r="AE194" s="35">
        <f>IF(AQ194="7",BI194,0)</f>
        <v>0</v>
      </c>
      <c r="AF194" s="35">
        <f>IF(AQ194="2",BH194,0)</f>
        <v>0</v>
      </c>
      <c r="AG194" s="35">
        <f>IF(AQ194="2",BI194,0)</f>
        <v>0</v>
      </c>
      <c r="AH194" s="35">
        <f>IF(AQ194="0",BJ194,0)</f>
        <v>0</v>
      </c>
      <c r="AI194" s="12" t="s">
        <v>383</v>
      </c>
      <c r="AJ194" s="35">
        <f>IF(AN194=0,L194,0)</f>
        <v>0</v>
      </c>
      <c r="AK194" s="35">
        <f>IF(AN194=12,L194,0)</f>
        <v>0</v>
      </c>
      <c r="AL194" s="35">
        <f>IF(AN194=21,L194,0)</f>
        <v>0</v>
      </c>
      <c r="AN194" s="35">
        <v>21</v>
      </c>
      <c r="AO194" s="35">
        <f>H194*0</f>
        <v>0</v>
      </c>
      <c r="AP194" s="35">
        <f>H194*(1-0)</f>
        <v>0</v>
      </c>
      <c r="AQ194" s="36" t="s">
        <v>61</v>
      </c>
      <c r="AV194" s="35">
        <f>AW194+AX194</f>
        <v>0</v>
      </c>
      <c r="AW194" s="35">
        <f>G194*AO194</f>
        <v>0</v>
      </c>
      <c r="AX194" s="35">
        <f>G194*AP194</f>
        <v>0</v>
      </c>
      <c r="AY194" s="36" t="s">
        <v>391</v>
      </c>
      <c r="AZ194" s="36" t="s">
        <v>392</v>
      </c>
      <c r="BA194" s="12" t="s">
        <v>393</v>
      </c>
      <c r="BC194" s="35">
        <f>AW194+AX194</f>
        <v>0</v>
      </c>
      <c r="BD194" s="35">
        <f>H194/(100-BE194)*100</f>
        <v>0</v>
      </c>
      <c r="BE194" s="35">
        <v>0</v>
      </c>
      <c r="BF194" s="35">
        <f>O194</f>
        <v>0</v>
      </c>
      <c r="BH194" s="35">
        <f>G194*AO194</f>
        <v>0</v>
      </c>
      <c r="BI194" s="35">
        <f>G194*AP194</f>
        <v>0</v>
      </c>
      <c r="BJ194" s="35">
        <f>G194*H194</f>
        <v>0</v>
      </c>
      <c r="BK194" s="35"/>
      <c r="BL194" s="35"/>
      <c r="BW194" s="35" t="str">
        <f>I194</f>
        <v>21</v>
      </c>
      <c r="BX194" s="4" t="s">
        <v>424</v>
      </c>
    </row>
    <row r="195" spans="1:76" ht="13.5" customHeight="1" x14ac:dyDescent="0.25">
      <c r="A195" s="38"/>
      <c r="C195" s="44" t="s">
        <v>145</v>
      </c>
      <c r="D195" s="92" t="s">
        <v>425</v>
      </c>
      <c r="E195" s="93"/>
      <c r="F195" s="93"/>
      <c r="G195" s="93"/>
      <c r="H195" s="93"/>
      <c r="I195" s="93"/>
      <c r="J195" s="93"/>
      <c r="K195" s="93"/>
      <c r="L195" s="93"/>
      <c r="M195" s="93"/>
      <c r="N195" s="93"/>
      <c r="O195" s="93"/>
      <c r="P195" s="94"/>
    </row>
    <row r="196" spans="1:76" x14ac:dyDescent="0.25">
      <c r="A196" s="2" t="s">
        <v>426</v>
      </c>
      <c r="B196" s="3" t="s">
        <v>383</v>
      </c>
      <c r="C196" s="3" t="s">
        <v>420</v>
      </c>
      <c r="D196" s="84" t="s">
        <v>427</v>
      </c>
      <c r="E196" s="85"/>
      <c r="F196" s="3" t="s">
        <v>390</v>
      </c>
      <c r="G196" s="35">
        <v>1</v>
      </c>
      <c r="H196" s="82"/>
      <c r="I196" s="36" t="s">
        <v>65</v>
      </c>
      <c r="J196" s="35">
        <f>G196*AO196</f>
        <v>0</v>
      </c>
      <c r="K196" s="35">
        <f>G196*AP196</f>
        <v>0</v>
      </c>
      <c r="L196" s="35">
        <f>G196*H196</f>
        <v>0</v>
      </c>
      <c r="M196" s="35">
        <f>L196*(1+BW196/100)</f>
        <v>0</v>
      </c>
      <c r="N196" s="35">
        <v>0</v>
      </c>
      <c r="O196" s="35">
        <f>G196*N196</f>
        <v>0</v>
      </c>
      <c r="P196" s="37" t="s">
        <v>66</v>
      </c>
      <c r="Z196" s="35">
        <f>IF(AQ196="5",BJ196,0)</f>
        <v>0</v>
      </c>
      <c r="AB196" s="35">
        <f>IF(AQ196="1",BH196,0)</f>
        <v>0</v>
      </c>
      <c r="AC196" s="35">
        <f>IF(AQ196="1",BI196,0)</f>
        <v>0</v>
      </c>
      <c r="AD196" s="35">
        <f>IF(AQ196="7",BH196,0)</f>
        <v>0</v>
      </c>
      <c r="AE196" s="35">
        <f>IF(AQ196="7",BI196,0)</f>
        <v>0</v>
      </c>
      <c r="AF196" s="35">
        <f>IF(AQ196="2",BH196,0)</f>
        <v>0</v>
      </c>
      <c r="AG196" s="35">
        <f>IF(AQ196="2",BI196,0)</f>
        <v>0</v>
      </c>
      <c r="AH196" s="35">
        <f>IF(AQ196="0",BJ196,0)</f>
        <v>0</v>
      </c>
      <c r="AI196" s="12" t="s">
        <v>383</v>
      </c>
      <c r="AJ196" s="35">
        <f>IF(AN196=0,L196,0)</f>
        <v>0</v>
      </c>
      <c r="AK196" s="35">
        <f>IF(AN196=12,L196,0)</f>
        <v>0</v>
      </c>
      <c r="AL196" s="35">
        <f>IF(AN196=21,L196,0)</f>
        <v>0</v>
      </c>
      <c r="AN196" s="35">
        <v>21</v>
      </c>
      <c r="AO196" s="35">
        <f>H196*0</f>
        <v>0</v>
      </c>
      <c r="AP196" s="35">
        <f>H196*(1-0)</f>
        <v>0</v>
      </c>
      <c r="AQ196" s="36" t="s">
        <v>61</v>
      </c>
      <c r="AV196" s="35">
        <f>AW196+AX196</f>
        <v>0</v>
      </c>
      <c r="AW196" s="35">
        <f>G196*AO196</f>
        <v>0</v>
      </c>
      <c r="AX196" s="35">
        <f>G196*AP196</f>
        <v>0</v>
      </c>
      <c r="AY196" s="36" t="s">
        <v>391</v>
      </c>
      <c r="AZ196" s="36" t="s">
        <v>392</v>
      </c>
      <c r="BA196" s="12" t="s">
        <v>393</v>
      </c>
      <c r="BC196" s="35">
        <f>AW196+AX196</f>
        <v>0</v>
      </c>
      <c r="BD196" s="35">
        <f>H196/(100-BE196)*100</f>
        <v>0</v>
      </c>
      <c r="BE196" s="35">
        <v>0</v>
      </c>
      <c r="BF196" s="35">
        <f>O196</f>
        <v>0</v>
      </c>
      <c r="BH196" s="35">
        <f>G196*AO196</f>
        <v>0</v>
      </c>
      <c r="BI196" s="35">
        <f>G196*AP196</f>
        <v>0</v>
      </c>
      <c r="BJ196" s="35">
        <f>G196*H196</f>
        <v>0</v>
      </c>
      <c r="BK196" s="35"/>
      <c r="BL196" s="35"/>
      <c r="BW196" s="35" t="str">
        <f>I196</f>
        <v>21</v>
      </c>
      <c r="BX196" s="4" t="s">
        <v>427</v>
      </c>
    </row>
    <row r="197" spans="1:76" ht="13.5" customHeight="1" x14ac:dyDescent="0.25">
      <c r="A197" s="38"/>
      <c r="C197" s="44" t="s">
        <v>145</v>
      </c>
      <c r="D197" s="92" t="s">
        <v>428</v>
      </c>
      <c r="E197" s="93"/>
      <c r="F197" s="93"/>
      <c r="G197" s="93"/>
      <c r="H197" s="93"/>
      <c r="I197" s="93"/>
      <c r="J197" s="93"/>
      <c r="K197" s="93"/>
      <c r="L197" s="93"/>
      <c r="M197" s="93"/>
      <c r="N197" s="93"/>
      <c r="O197" s="93"/>
      <c r="P197" s="94"/>
    </row>
    <row r="198" spans="1:76" x14ac:dyDescent="0.25">
      <c r="A198" s="31" t="s">
        <v>56</v>
      </c>
      <c r="B198" s="32" t="s">
        <v>429</v>
      </c>
      <c r="C198" s="32" t="s">
        <v>56</v>
      </c>
      <c r="D198" s="86" t="s">
        <v>430</v>
      </c>
      <c r="E198" s="87"/>
      <c r="F198" s="33" t="s">
        <v>4</v>
      </c>
      <c r="G198" s="33" t="s">
        <v>4</v>
      </c>
      <c r="H198" s="33" t="s">
        <v>4</v>
      </c>
      <c r="I198" s="33" t="s">
        <v>4</v>
      </c>
      <c r="J198" s="1">
        <f>J199</f>
        <v>0</v>
      </c>
      <c r="K198" s="1">
        <f>K199</f>
        <v>0</v>
      </c>
      <c r="L198" s="1">
        <f>L199</f>
        <v>0</v>
      </c>
      <c r="M198" s="1">
        <f>M199</f>
        <v>0</v>
      </c>
      <c r="N198" s="12" t="s">
        <v>56</v>
      </c>
      <c r="O198" s="1">
        <f>O199</f>
        <v>0</v>
      </c>
      <c r="P198" s="34" t="s">
        <v>56</v>
      </c>
    </row>
    <row r="199" spans="1:76" x14ac:dyDescent="0.25">
      <c r="A199" s="31" t="s">
        <v>56</v>
      </c>
      <c r="B199" s="32" t="s">
        <v>429</v>
      </c>
      <c r="C199" s="32" t="s">
        <v>385</v>
      </c>
      <c r="D199" s="86" t="s">
        <v>386</v>
      </c>
      <c r="E199" s="87"/>
      <c r="F199" s="33" t="s">
        <v>4</v>
      </c>
      <c r="G199" s="33" t="s">
        <v>4</v>
      </c>
      <c r="H199" s="33" t="s">
        <v>4</v>
      </c>
      <c r="I199" s="33" t="s">
        <v>4</v>
      </c>
      <c r="J199" s="1">
        <f>SUM(J200:J200)</f>
        <v>0</v>
      </c>
      <c r="K199" s="1">
        <f>SUM(K200:K200)</f>
        <v>0</v>
      </c>
      <c r="L199" s="1">
        <f>SUM(L200:L200)</f>
        <v>0</v>
      </c>
      <c r="M199" s="1">
        <f>SUM(M200:M200)</f>
        <v>0</v>
      </c>
      <c r="N199" s="12" t="s">
        <v>56</v>
      </c>
      <c r="O199" s="1">
        <f>SUM(O200:O200)</f>
        <v>0</v>
      </c>
      <c r="P199" s="34" t="s">
        <v>56</v>
      </c>
      <c r="AI199" s="12" t="s">
        <v>429</v>
      </c>
      <c r="AS199" s="1">
        <f>SUM(AJ200:AJ200)</f>
        <v>0</v>
      </c>
      <c r="AT199" s="1">
        <f>SUM(AK200:AK200)</f>
        <v>0</v>
      </c>
      <c r="AU199" s="1">
        <f>SUM(AL200:AL200)</f>
        <v>0</v>
      </c>
    </row>
    <row r="200" spans="1:76" x14ac:dyDescent="0.25">
      <c r="A200" s="2" t="s">
        <v>431</v>
      </c>
      <c r="B200" s="3" t="s">
        <v>429</v>
      </c>
      <c r="C200" s="3" t="s">
        <v>388</v>
      </c>
      <c r="D200" s="84" t="s">
        <v>432</v>
      </c>
      <c r="E200" s="85"/>
      <c r="F200" s="3" t="s">
        <v>390</v>
      </c>
      <c r="G200" s="35">
        <v>1</v>
      </c>
      <c r="H200" s="82"/>
      <c r="I200" s="36" t="s">
        <v>65</v>
      </c>
      <c r="J200" s="35">
        <f>G200*AO200</f>
        <v>0</v>
      </c>
      <c r="K200" s="35">
        <f>G200*AP200</f>
        <v>0</v>
      </c>
      <c r="L200" s="35">
        <f>G200*H200</f>
        <v>0</v>
      </c>
      <c r="M200" s="35">
        <f>L200*(1+BW200/100)</f>
        <v>0</v>
      </c>
      <c r="N200" s="35">
        <v>0</v>
      </c>
      <c r="O200" s="35">
        <f>G200*N200</f>
        <v>0</v>
      </c>
      <c r="P200" s="37" t="s">
        <v>66</v>
      </c>
      <c r="Z200" s="35">
        <f>IF(AQ200="5",BJ200,0)</f>
        <v>0</v>
      </c>
      <c r="AB200" s="35">
        <f>IF(AQ200="1",BH200,0)</f>
        <v>0</v>
      </c>
      <c r="AC200" s="35">
        <f>IF(AQ200="1",BI200,0)</f>
        <v>0</v>
      </c>
      <c r="AD200" s="35">
        <f>IF(AQ200="7",BH200,0)</f>
        <v>0</v>
      </c>
      <c r="AE200" s="35">
        <f>IF(AQ200="7",BI200,0)</f>
        <v>0</v>
      </c>
      <c r="AF200" s="35">
        <f>IF(AQ200="2",BH200,0)</f>
        <v>0</v>
      </c>
      <c r="AG200" s="35">
        <f>IF(AQ200="2",BI200,0)</f>
        <v>0</v>
      </c>
      <c r="AH200" s="35">
        <f>IF(AQ200="0",BJ200,0)</f>
        <v>0</v>
      </c>
      <c r="AI200" s="12" t="s">
        <v>429</v>
      </c>
      <c r="AJ200" s="35">
        <f>IF(AN200=0,L200,0)</f>
        <v>0</v>
      </c>
      <c r="AK200" s="35">
        <f>IF(AN200=12,L200,0)</f>
        <v>0</v>
      </c>
      <c r="AL200" s="35">
        <f>IF(AN200=21,L200,0)</f>
        <v>0</v>
      </c>
      <c r="AN200" s="35">
        <v>21</v>
      </c>
      <c r="AO200" s="35">
        <f>H200*0</f>
        <v>0</v>
      </c>
      <c r="AP200" s="35">
        <f>H200*(1-0)</f>
        <v>0</v>
      </c>
      <c r="AQ200" s="36" t="s">
        <v>61</v>
      </c>
      <c r="AV200" s="35">
        <f>AW200+AX200</f>
        <v>0</v>
      </c>
      <c r="AW200" s="35">
        <f>G200*AO200</f>
        <v>0</v>
      </c>
      <c r="AX200" s="35">
        <f>G200*AP200</f>
        <v>0</v>
      </c>
      <c r="AY200" s="36" t="s">
        <v>391</v>
      </c>
      <c r="AZ200" s="36" t="s">
        <v>433</v>
      </c>
      <c r="BA200" s="12" t="s">
        <v>434</v>
      </c>
      <c r="BC200" s="35">
        <f>AW200+AX200</f>
        <v>0</v>
      </c>
      <c r="BD200" s="35">
        <f>H200/(100-BE200)*100</f>
        <v>0</v>
      </c>
      <c r="BE200" s="35">
        <v>0</v>
      </c>
      <c r="BF200" s="35">
        <f>O200</f>
        <v>0</v>
      </c>
      <c r="BH200" s="35">
        <f>G200*AO200</f>
        <v>0</v>
      </c>
      <c r="BI200" s="35">
        <f>G200*AP200</f>
        <v>0</v>
      </c>
      <c r="BJ200" s="35">
        <f>G200*H200</f>
        <v>0</v>
      </c>
      <c r="BK200" s="35"/>
      <c r="BL200" s="35"/>
      <c r="BW200" s="35" t="str">
        <f>I200</f>
        <v>21</v>
      </c>
      <c r="BX200" s="4" t="s">
        <v>432</v>
      </c>
    </row>
    <row r="201" spans="1:76" ht="27" customHeight="1" x14ac:dyDescent="0.25">
      <c r="A201" s="45"/>
      <c r="B201" s="46"/>
      <c r="C201" s="47" t="s">
        <v>145</v>
      </c>
      <c r="D201" s="88" t="s">
        <v>435</v>
      </c>
      <c r="E201" s="89"/>
      <c r="F201" s="89"/>
      <c r="G201" s="89"/>
      <c r="H201" s="89"/>
      <c r="I201" s="89"/>
      <c r="J201" s="89"/>
      <c r="K201" s="89"/>
      <c r="L201" s="89"/>
      <c r="M201" s="89"/>
      <c r="N201" s="89"/>
      <c r="O201" s="89"/>
      <c r="P201" s="90"/>
    </row>
    <row r="202" spans="1:76" x14ac:dyDescent="0.25">
      <c r="J202" s="91" t="s">
        <v>436</v>
      </c>
      <c r="K202" s="91"/>
      <c r="L202" s="48">
        <f>L13+L36+L44+L50+L58+L67+L70+L86+L92+L105+L108+L121+L124+L137+L173+L199</f>
        <v>0</v>
      </c>
      <c r="M202" s="48">
        <f>M13+M36+M44+M50+M58+M67+M70+M86+M92+M105+M108+M121+M124+M137+M173+M199</f>
        <v>0</v>
      </c>
    </row>
    <row r="203" spans="1:76" x14ac:dyDescent="0.25">
      <c r="A203" s="49" t="s">
        <v>145</v>
      </c>
    </row>
    <row r="204" spans="1:76" ht="13.5" customHeight="1" x14ac:dyDescent="0.25">
      <c r="A204" s="84" t="s">
        <v>437</v>
      </c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  <c r="P204" s="85"/>
    </row>
  </sheetData>
  <sheetProtection algorithmName="SHA-512" hashValue="1/6ZcNXQFCW2g43JgrrKOQcJvQJovl7j9TIndUtD40u6Us5/60ZRN/RRxCGYlKh7Dd72uq5LeWoBTaCRoIzBcA==" saltValue="oySbJbSUbo3rQbWC0jDvZA==" spinCount="100000" sheet="1" objects="1" scenarios="1"/>
  <mergeCells count="167">
    <mergeCell ref="J2:P3"/>
    <mergeCell ref="J4:P5"/>
    <mergeCell ref="J6:P7"/>
    <mergeCell ref="J8:P9"/>
    <mergeCell ref="D8:E9"/>
    <mergeCell ref="H2:H3"/>
    <mergeCell ref="H4:H5"/>
    <mergeCell ref="H6:H7"/>
    <mergeCell ref="H8:H9"/>
    <mergeCell ref="D14:E14"/>
    <mergeCell ref="D16:E16"/>
    <mergeCell ref="D17:P17"/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  <mergeCell ref="D18:E18"/>
    <mergeCell ref="D19:E19"/>
    <mergeCell ref="D11:E11"/>
    <mergeCell ref="J10:L10"/>
    <mergeCell ref="N10:O10"/>
    <mergeCell ref="D12:E12"/>
    <mergeCell ref="D13:E13"/>
    <mergeCell ref="D26:E26"/>
    <mergeCell ref="D27:P27"/>
    <mergeCell ref="D10:E10"/>
    <mergeCell ref="D29:E29"/>
    <mergeCell ref="D30:P30"/>
    <mergeCell ref="D31:E31"/>
    <mergeCell ref="D20:P20"/>
    <mergeCell ref="D22:E22"/>
    <mergeCell ref="D23:P23"/>
    <mergeCell ref="D24:E24"/>
    <mergeCell ref="D25:P25"/>
    <mergeCell ref="D43:E43"/>
    <mergeCell ref="D44:E44"/>
    <mergeCell ref="D45:E45"/>
    <mergeCell ref="D47:E47"/>
    <mergeCell ref="D49:E49"/>
    <mergeCell ref="D33:E33"/>
    <mergeCell ref="D34:P34"/>
    <mergeCell ref="D36:E36"/>
    <mergeCell ref="D37:E37"/>
    <mergeCell ref="D39:E39"/>
    <mergeCell ref="D56:P56"/>
    <mergeCell ref="D58:E58"/>
    <mergeCell ref="D59:E59"/>
    <mergeCell ref="D60:E60"/>
    <mergeCell ref="D61:E61"/>
    <mergeCell ref="D50:E50"/>
    <mergeCell ref="D51:E51"/>
    <mergeCell ref="D53:E53"/>
    <mergeCell ref="D54:P54"/>
    <mergeCell ref="D55:E55"/>
    <mergeCell ref="D69:P69"/>
    <mergeCell ref="D70:E70"/>
    <mergeCell ref="D71:E71"/>
    <mergeCell ref="D72:P72"/>
    <mergeCell ref="D74:P74"/>
    <mergeCell ref="D63:E63"/>
    <mergeCell ref="D64:E64"/>
    <mergeCell ref="D66:E66"/>
    <mergeCell ref="D67:E67"/>
    <mergeCell ref="D68:E68"/>
    <mergeCell ref="D82:P82"/>
    <mergeCell ref="D84:E84"/>
    <mergeCell ref="D86:E86"/>
    <mergeCell ref="D87:E87"/>
    <mergeCell ref="D89:E89"/>
    <mergeCell ref="D75:E75"/>
    <mergeCell ref="D76:P76"/>
    <mergeCell ref="D78:E78"/>
    <mergeCell ref="D79:P79"/>
    <mergeCell ref="D81:E81"/>
    <mergeCell ref="D98:E98"/>
    <mergeCell ref="D99:E99"/>
    <mergeCell ref="D100:E100"/>
    <mergeCell ref="D102:E102"/>
    <mergeCell ref="D104:E104"/>
    <mergeCell ref="D90:P90"/>
    <mergeCell ref="D92:E92"/>
    <mergeCell ref="D93:E93"/>
    <mergeCell ref="D94:P94"/>
    <mergeCell ref="D96:E96"/>
    <mergeCell ref="D111:E111"/>
    <mergeCell ref="D114:P114"/>
    <mergeCell ref="D115:E115"/>
    <mergeCell ref="D116:P116"/>
    <mergeCell ref="D118:E118"/>
    <mergeCell ref="D105:E105"/>
    <mergeCell ref="D106:E106"/>
    <mergeCell ref="D107:E107"/>
    <mergeCell ref="D108:E108"/>
    <mergeCell ref="D109:E109"/>
    <mergeCell ref="D125:E125"/>
    <mergeCell ref="D127:E127"/>
    <mergeCell ref="D129:P129"/>
    <mergeCell ref="D130:E130"/>
    <mergeCell ref="D132:P132"/>
    <mergeCell ref="D119:E119"/>
    <mergeCell ref="D120:E120"/>
    <mergeCell ref="D121:E121"/>
    <mergeCell ref="D122:E122"/>
    <mergeCell ref="D124:E124"/>
    <mergeCell ref="D138:E138"/>
    <mergeCell ref="D140:E140"/>
    <mergeCell ref="D142:E142"/>
    <mergeCell ref="D145:P145"/>
    <mergeCell ref="D146:E146"/>
    <mergeCell ref="D133:E133"/>
    <mergeCell ref="D134:E134"/>
    <mergeCell ref="D135:P135"/>
    <mergeCell ref="D136:E136"/>
    <mergeCell ref="D137:E137"/>
    <mergeCell ref="D162:P162"/>
    <mergeCell ref="D163:E163"/>
    <mergeCell ref="D166:E166"/>
    <mergeCell ref="D169:E169"/>
    <mergeCell ref="D172:E172"/>
    <mergeCell ref="D149:P149"/>
    <mergeCell ref="D150:E150"/>
    <mergeCell ref="D153:E153"/>
    <mergeCell ref="D156:E156"/>
    <mergeCell ref="D159:E159"/>
    <mergeCell ref="D178:E178"/>
    <mergeCell ref="D179:P179"/>
    <mergeCell ref="D180:E180"/>
    <mergeCell ref="D181:P181"/>
    <mergeCell ref="D182:E182"/>
    <mergeCell ref="D173:E173"/>
    <mergeCell ref="D174:E174"/>
    <mergeCell ref="D175:P175"/>
    <mergeCell ref="D176:E176"/>
    <mergeCell ref="D177:P177"/>
    <mergeCell ref="D188:E188"/>
    <mergeCell ref="D189:P189"/>
    <mergeCell ref="D190:E190"/>
    <mergeCell ref="D191:P191"/>
    <mergeCell ref="D192:E192"/>
    <mergeCell ref="D183:P183"/>
    <mergeCell ref="D184:E184"/>
    <mergeCell ref="D185:P185"/>
    <mergeCell ref="D186:E186"/>
    <mergeCell ref="D187:P187"/>
    <mergeCell ref="A204:P204"/>
    <mergeCell ref="D198:E198"/>
    <mergeCell ref="D199:E199"/>
    <mergeCell ref="D200:E200"/>
    <mergeCell ref="D201:P201"/>
    <mergeCell ref="J202:K202"/>
    <mergeCell ref="D193:P193"/>
    <mergeCell ref="D194:E194"/>
    <mergeCell ref="D195:P195"/>
    <mergeCell ref="D196:E196"/>
    <mergeCell ref="D197:P197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workbookViewId="0">
      <pane ySplit="11" topLeftCell="A12" activePane="bottomLeft" state="frozen"/>
      <selection pane="bottomLeft" activeCell="A17" sqref="A17:L17"/>
    </sheetView>
  </sheetViews>
  <sheetFormatPr defaultColWidth="12.140625" defaultRowHeight="15" customHeight="1" x14ac:dyDescent="0.25"/>
  <cols>
    <col min="1" max="1" width="7.5703125" customWidth="1"/>
    <col min="2" max="8" width="15.7109375" customWidth="1"/>
    <col min="9" max="12" width="14.28515625" customWidth="1"/>
    <col min="13" max="16" width="12.140625" hidden="1"/>
  </cols>
  <sheetData>
    <row r="1" spans="1:16" ht="54.75" customHeight="1" x14ac:dyDescent="0.25">
      <c r="A1" s="111" t="s">
        <v>438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16" x14ac:dyDescent="0.25">
      <c r="A2" s="112" t="s">
        <v>1</v>
      </c>
      <c r="B2" s="110"/>
      <c r="C2" s="110"/>
      <c r="D2" s="117" t="str">
        <f>'Stavební rozpočet'!D2</f>
        <v>Rekonstrukce, úpravy a rozš. stáv. zpev. i nezpev. ploch k parkování - část sídliště U Hřbitova</v>
      </c>
      <c r="E2" s="118"/>
      <c r="F2" s="118"/>
      <c r="G2" s="116" t="s">
        <v>3</v>
      </c>
      <c r="H2" s="116" t="str">
        <f>'Stavební rozpočet'!H2</f>
        <v xml:space="preserve"> </v>
      </c>
      <c r="I2" s="116" t="s">
        <v>5</v>
      </c>
      <c r="J2" s="116" t="str">
        <f>'Stavební rozpočet'!J2</f>
        <v>Statutární město Jihlava</v>
      </c>
      <c r="K2" s="110"/>
      <c r="L2" s="120"/>
    </row>
    <row r="3" spans="1:16" ht="15" customHeight="1" x14ac:dyDescent="0.25">
      <c r="A3" s="113"/>
      <c r="B3" s="85"/>
      <c r="C3" s="85"/>
      <c r="D3" s="119"/>
      <c r="E3" s="119"/>
      <c r="F3" s="119"/>
      <c r="G3" s="85"/>
      <c r="H3" s="85"/>
      <c r="I3" s="85"/>
      <c r="J3" s="85"/>
      <c r="K3" s="85"/>
      <c r="L3" s="121"/>
    </row>
    <row r="4" spans="1:16" x14ac:dyDescent="0.25">
      <c r="A4" s="114" t="s">
        <v>7</v>
      </c>
      <c r="B4" s="85"/>
      <c r="C4" s="85"/>
      <c r="D4" s="84" t="str">
        <f>'Stavební rozpočet'!D4</f>
        <v>SO 114.1 - Rekonstr. a rozšíření parkoviště u byt. domu U Hřbitova 36-40</v>
      </c>
      <c r="E4" s="85"/>
      <c r="F4" s="85"/>
      <c r="G4" s="84" t="s">
        <v>9</v>
      </c>
      <c r="H4" s="84" t="str">
        <f>'Stavební rozpočet'!H4</f>
        <v xml:space="preserve"> </v>
      </c>
      <c r="I4" s="84" t="s">
        <v>10</v>
      </c>
      <c r="J4" s="84" t="str">
        <f>'Stavební rozpočet'!J4</f>
        <v> </v>
      </c>
      <c r="K4" s="85"/>
      <c r="L4" s="121"/>
    </row>
    <row r="5" spans="1:16" ht="15" customHeight="1" x14ac:dyDescent="0.25">
      <c r="A5" s="113"/>
      <c r="B5" s="85"/>
      <c r="C5" s="85"/>
      <c r="D5" s="85"/>
      <c r="E5" s="85"/>
      <c r="F5" s="85"/>
      <c r="G5" s="85"/>
      <c r="H5" s="85"/>
      <c r="I5" s="85"/>
      <c r="J5" s="85"/>
      <c r="K5" s="85"/>
      <c r="L5" s="121"/>
    </row>
    <row r="6" spans="1:16" x14ac:dyDescent="0.25">
      <c r="A6" s="114" t="s">
        <v>12</v>
      </c>
      <c r="B6" s="85"/>
      <c r="C6" s="85"/>
      <c r="D6" s="84" t="str">
        <f>'Stavební rozpočet'!D6</f>
        <v>Jihlava</v>
      </c>
      <c r="E6" s="85"/>
      <c r="F6" s="85"/>
      <c r="G6" s="84" t="s">
        <v>14</v>
      </c>
      <c r="H6" s="84" t="str">
        <f>'Stavební rozpočet'!H6</f>
        <v xml:space="preserve"> </v>
      </c>
      <c r="I6" s="84" t="s">
        <v>15</v>
      </c>
      <c r="J6" s="84" t="str">
        <f>'Stavební rozpočet'!J6</f>
        <v>dle výběrového řízení</v>
      </c>
      <c r="K6" s="85"/>
      <c r="L6" s="121"/>
    </row>
    <row r="7" spans="1:16" ht="15" customHeight="1" x14ac:dyDescent="0.25">
      <c r="A7" s="113"/>
      <c r="B7" s="85"/>
      <c r="C7" s="85"/>
      <c r="D7" s="85"/>
      <c r="E7" s="85"/>
      <c r="F7" s="85"/>
      <c r="G7" s="85"/>
      <c r="H7" s="85"/>
      <c r="I7" s="85"/>
      <c r="J7" s="85"/>
      <c r="K7" s="85"/>
      <c r="L7" s="121"/>
    </row>
    <row r="8" spans="1:16" x14ac:dyDescent="0.25">
      <c r="A8" s="114" t="s">
        <v>17</v>
      </c>
      <c r="B8" s="85"/>
      <c r="C8" s="85"/>
      <c r="D8" s="84" t="str">
        <f>'Stavební rozpočet'!D8</f>
        <v xml:space="preserve"> </v>
      </c>
      <c r="E8" s="85"/>
      <c r="F8" s="85"/>
      <c r="G8" s="84" t="s">
        <v>18</v>
      </c>
      <c r="H8" s="84" t="str">
        <f>'Stavební rozpočet'!H8</f>
        <v>29.08.2024</v>
      </c>
      <c r="I8" s="84" t="s">
        <v>20</v>
      </c>
      <c r="J8" s="84" t="str">
        <f>'Stavební rozpočet'!J8</f>
        <v>Ing. Petr Kristýnek</v>
      </c>
      <c r="K8" s="85"/>
      <c r="L8" s="121"/>
    </row>
    <row r="9" spans="1:16" x14ac:dyDescent="0.25">
      <c r="A9" s="115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22"/>
    </row>
    <row r="10" spans="1:16" x14ac:dyDescent="0.25">
      <c r="A10" s="50" t="s">
        <v>4</v>
      </c>
      <c r="B10" s="127" t="s">
        <v>4</v>
      </c>
      <c r="C10" s="128"/>
      <c r="D10" s="128"/>
      <c r="E10" s="128"/>
      <c r="F10" s="128"/>
      <c r="G10" s="128"/>
      <c r="H10" s="129"/>
      <c r="I10" s="100" t="s">
        <v>30</v>
      </c>
      <c r="J10" s="101"/>
      <c r="K10" s="102"/>
      <c r="L10" s="10" t="s">
        <v>31</v>
      </c>
    </row>
    <row r="11" spans="1:16" x14ac:dyDescent="0.25">
      <c r="A11" s="51" t="s">
        <v>23</v>
      </c>
      <c r="B11" s="98" t="s">
        <v>439</v>
      </c>
      <c r="C11" s="123"/>
      <c r="D11" s="123"/>
      <c r="E11" s="123"/>
      <c r="F11" s="123"/>
      <c r="G11" s="123"/>
      <c r="H11" s="124"/>
      <c r="I11" s="18" t="s">
        <v>38</v>
      </c>
      <c r="J11" s="19" t="s">
        <v>39</v>
      </c>
      <c r="K11" s="20" t="s">
        <v>40</v>
      </c>
      <c r="L11" s="21" t="s">
        <v>40</v>
      </c>
    </row>
    <row r="12" spans="1:16" x14ac:dyDescent="0.25">
      <c r="A12" s="52" t="s">
        <v>57</v>
      </c>
      <c r="B12" s="125" t="s">
        <v>58</v>
      </c>
      <c r="C12" s="125"/>
      <c r="D12" s="125"/>
      <c r="E12" s="125"/>
      <c r="F12" s="125"/>
      <c r="G12" s="125"/>
      <c r="H12" s="125"/>
      <c r="I12" s="53">
        <f>'Stavební rozpočet'!J12</f>
        <v>0</v>
      </c>
      <c r="J12" s="53">
        <f>'Stavební rozpočet'!K12</f>
        <v>0</v>
      </c>
      <c r="K12" s="53">
        <f>'Stavební rozpočet'!L12</f>
        <v>0</v>
      </c>
      <c r="L12" s="54">
        <f>'Stavební rozpočet'!O12</f>
        <v>631.669624</v>
      </c>
      <c r="M12" s="55" t="s">
        <v>440</v>
      </c>
      <c r="N12" s="35">
        <f>IF(M12="F",0,K12)</f>
        <v>0</v>
      </c>
      <c r="O12" s="3" t="s">
        <v>57</v>
      </c>
      <c r="P12" s="35">
        <f>IF(M12="T",0,K12)</f>
        <v>0</v>
      </c>
    </row>
    <row r="13" spans="1:16" x14ac:dyDescent="0.25">
      <c r="A13" s="2" t="s">
        <v>383</v>
      </c>
      <c r="B13" s="85" t="s">
        <v>384</v>
      </c>
      <c r="C13" s="85"/>
      <c r="D13" s="85"/>
      <c r="E13" s="85"/>
      <c r="F13" s="85"/>
      <c r="G13" s="85"/>
      <c r="H13" s="85"/>
      <c r="I13" s="35">
        <f>'Stavební rozpočet'!J172</f>
        <v>0</v>
      </c>
      <c r="J13" s="35">
        <f>'Stavební rozpočet'!K172</f>
        <v>0</v>
      </c>
      <c r="K13" s="35">
        <f>'Stavební rozpočet'!L172</f>
        <v>0</v>
      </c>
      <c r="L13" s="56">
        <f>'Stavební rozpočet'!O172</f>
        <v>0</v>
      </c>
      <c r="M13" s="55" t="s">
        <v>440</v>
      </c>
      <c r="N13" s="35">
        <f>IF(M13="F",0,K13)</f>
        <v>0</v>
      </c>
      <c r="O13" s="3" t="s">
        <v>383</v>
      </c>
      <c r="P13" s="35">
        <f>IF(M13="T",0,K13)</f>
        <v>0</v>
      </c>
    </row>
    <row r="14" spans="1:16" x14ac:dyDescent="0.25">
      <c r="A14" s="57" t="s">
        <v>429</v>
      </c>
      <c r="B14" s="126" t="s">
        <v>430</v>
      </c>
      <c r="C14" s="126"/>
      <c r="D14" s="126"/>
      <c r="E14" s="126"/>
      <c r="F14" s="126"/>
      <c r="G14" s="126"/>
      <c r="H14" s="126"/>
      <c r="I14" s="58">
        <f>'Stavební rozpočet'!J198</f>
        <v>0</v>
      </c>
      <c r="J14" s="58">
        <f>'Stavební rozpočet'!K198</f>
        <v>0</v>
      </c>
      <c r="K14" s="58">
        <f>'Stavební rozpočet'!L198</f>
        <v>0</v>
      </c>
      <c r="L14" s="59">
        <f>'Stavební rozpočet'!O198</f>
        <v>0</v>
      </c>
      <c r="M14" s="55" t="s">
        <v>440</v>
      </c>
      <c r="N14" s="35">
        <f>IF(M14="F",0,K14)</f>
        <v>0</v>
      </c>
      <c r="O14" s="3" t="s">
        <v>429</v>
      </c>
      <c r="P14" s="35">
        <f>IF(M14="T",0,K14)</f>
        <v>0</v>
      </c>
    </row>
    <row r="15" spans="1:16" x14ac:dyDescent="0.25">
      <c r="I15" s="91" t="s">
        <v>436</v>
      </c>
      <c r="J15" s="91"/>
      <c r="K15" s="48">
        <f>SUM(P12:P14)</f>
        <v>0</v>
      </c>
    </row>
    <row r="16" spans="1:16" x14ac:dyDescent="0.25">
      <c r="A16" s="49" t="s">
        <v>145</v>
      </c>
    </row>
    <row r="17" spans="1:12" ht="13.5" customHeight="1" x14ac:dyDescent="0.25">
      <c r="A17" s="84" t="s">
        <v>437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</row>
  </sheetData>
  <sheetProtection algorithmName="SHA-512" hashValue="Oy6YFyxWEEaG8OnYWFYyjbo8hzaed3NXLUbKvoGJJ7Wf5PItXiYPtnncdfyRMc1cSKJzRhPeX+ybsOX+mbtcKA==" saltValue="u/9Z3wII85YUG3OLrwkttw==" spinCount="100000" sheet="1" objects="1" scenarios="1"/>
  <mergeCells count="33">
    <mergeCell ref="A1:L1"/>
    <mergeCell ref="A2:C3"/>
    <mergeCell ref="A4:C5"/>
    <mergeCell ref="A6:C7"/>
    <mergeCell ref="A8:C9"/>
    <mergeCell ref="D2:F3"/>
    <mergeCell ref="D4:F5"/>
    <mergeCell ref="D6:F7"/>
    <mergeCell ref="D8:F9"/>
    <mergeCell ref="G2:G3"/>
    <mergeCell ref="G4:G5"/>
    <mergeCell ref="G6:G7"/>
    <mergeCell ref="G8:G9"/>
    <mergeCell ref="H2:H3"/>
    <mergeCell ref="H4:H5"/>
    <mergeCell ref="H6:H7"/>
    <mergeCell ref="J2:L3"/>
    <mergeCell ref="J4:L5"/>
    <mergeCell ref="J6:L7"/>
    <mergeCell ref="J8:L9"/>
    <mergeCell ref="B10:H10"/>
    <mergeCell ref="H8:H9"/>
    <mergeCell ref="I2:I3"/>
    <mergeCell ref="I4:I5"/>
    <mergeCell ref="I6:I7"/>
    <mergeCell ref="I8:I9"/>
    <mergeCell ref="I15:J15"/>
    <mergeCell ref="A17:L17"/>
    <mergeCell ref="B11:H11"/>
    <mergeCell ref="I10:K10"/>
    <mergeCell ref="B12:H12"/>
    <mergeCell ref="B13:H13"/>
    <mergeCell ref="B14:H14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workbookViewId="0">
      <selection activeCell="A37" sqref="A37:I37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66" t="s">
        <v>441</v>
      </c>
      <c r="B1" s="111"/>
      <c r="C1" s="111"/>
      <c r="D1" s="111"/>
      <c r="E1" s="111"/>
      <c r="F1" s="111"/>
      <c r="G1" s="111"/>
      <c r="H1" s="111"/>
      <c r="I1" s="111"/>
    </row>
    <row r="2" spans="1:9" x14ac:dyDescent="0.25">
      <c r="A2" s="112" t="s">
        <v>1</v>
      </c>
      <c r="B2" s="110"/>
      <c r="C2" s="117" t="str">
        <f>'Stavební rozpočet'!D2</f>
        <v>Rekonstrukce, úpravy a rozš. stáv. zpev. i nezpev. ploch k parkování - část sídliště U Hřbitova</v>
      </c>
      <c r="D2" s="118"/>
      <c r="E2" s="116" t="s">
        <v>5</v>
      </c>
      <c r="F2" s="116" t="str">
        <f>'Stavební rozpočet'!J2</f>
        <v>Statutární město Jihlava</v>
      </c>
      <c r="G2" s="110"/>
      <c r="H2" s="116" t="s">
        <v>442</v>
      </c>
      <c r="I2" s="120" t="s">
        <v>443</v>
      </c>
    </row>
    <row r="3" spans="1:9" ht="25.5" customHeight="1" x14ac:dyDescent="0.25">
      <c r="A3" s="113"/>
      <c r="B3" s="85"/>
      <c r="C3" s="119"/>
      <c r="D3" s="119"/>
      <c r="E3" s="85"/>
      <c r="F3" s="85"/>
      <c r="G3" s="85"/>
      <c r="H3" s="85"/>
      <c r="I3" s="121"/>
    </row>
    <row r="4" spans="1:9" x14ac:dyDescent="0.25">
      <c r="A4" s="114" t="s">
        <v>7</v>
      </c>
      <c r="B4" s="85"/>
      <c r="C4" s="84" t="str">
        <f>'Stavební rozpočet'!D4</f>
        <v>SO 114.1 - Rekonstr. a rozšíření parkoviště u byt. domu U Hřbitova 36-40</v>
      </c>
      <c r="D4" s="85"/>
      <c r="E4" s="84" t="s">
        <v>10</v>
      </c>
      <c r="F4" s="84" t="str">
        <f>'Stavební rozpočet'!J4</f>
        <v> </v>
      </c>
      <c r="G4" s="85"/>
      <c r="H4" s="84" t="s">
        <v>442</v>
      </c>
      <c r="I4" s="121" t="s">
        <v>56</v>
      </c>
    </row>
    <row r="5" spans="1:9" ht="15" customHeight="1" x14ac:dyDescent="0.25">
      <c r="A5" s="113"/>
      <c r="B5" s="85"/>
      <c r="C5" s="85"/>
      <c r="D5" s="85"/>
      <c r="E5" s="85"/>
      <c r="F5" s="85"/>
      <c r="G5" s="85"/>
      <c r="H5" s="85"/>
      <c r="I5" s="121"/>
    </row>
    <row r="6" spans="1:9" x14ac:dyDescent="0.25">
      <c r="A6" s="114" t="s">
        <v>12</v>
      </c>
      <c r="B6" s="85"/>
      <c r="C6" s="84" t="str">
        <f>'Stavební rozpočet'!D6</f>
        <v>Jihlava</v>
      </c>
      <c r="D6" s="85"/>
      <c r="E6" s="84" t="s">
        <v>15</v>
      </c>
      <c r="F6" s="84" t="str">
        <f>'Stavební rozpočet'!J6</f>
        <v>dle výběrového řízení</v>
      </c>
      <c r="G6" s="85"/>
      <c r="H6" s="84" t="s">
        <v>442</v>
      </c>
      <c r="I6" s="121" t="s">
        <v>56</v>
      </c>
    </row>
    <row r="7" spans="1:9" ht="15" customHeight="1" x14ac:dyDescent="0.25">
      <c r="A7" s="113"/>
      <c r="B7" s="85"/>
      <c r="C7" s="85"/>
      <c r="D7" s="85"/>
      <c r="E7" s="85"/>
      <c r="F7" s="85"/>
      <c r="G7" s="85"/>
      <c r="H7" s="85"/>
      <c r="I7" s="121"/>
    </row>
    <row r="8" spans="1:9" x14ac:dyDescent="0.25">
      <c r="A8" s="114" t="s">
        <v>9</v>
      </c>
      <c r="B8" s="85"/>
      <c r="C8" s="84" t="str">
        <f>'Stavební rozpočet'!H4</f>
        <v xml:space="preserve"> </v>
      </c>
      <c r="D8" s="85"/>
      <c r="E8" s="84" t="s">
        <v>14</v>
      </c>
      <c r="F8" s="84" t="str">
        <f>'Stavební rozpočet'!H6</f>
        <v xml:space="preserve"> </v>
      </c>
      <c r="G8" s="85"/>
      <c r="H8" s="85" t="s">
        <v>444</v>
      </c>
      <c r="I8" s="167">
        <v>79</v>
      </c>
    </row>
    <row r="9" spans="1:9" x14ac:dyDescent="0.25">
      <c r="A9" s="113"/>
      <c r="B9" s="85"/>
      <c r="C9" s="85"/>
      <c r="D9" s="85"/>
      <c r="E9" s="85"/>
      <c r="F9" s="85"/>
      <c r="G9" s="85"/>
      <c r="H9" s="85"/>
      <c r="I9" s="121"/>
    </row>
    <row r="10" spans="1:9" x14ac:dyDescent="0.25">
      <c r="A10" s="114" t="s">
        <v>17</v>
      </c>
      <c r="B10" s="85"/>
      <c r="C10" s="84" t="str">
        <f>'Stavební rozpočet'!D8</f>
        <v xml:space="preserve"> </v>
      </c>
      <c r="D10" s="85"/>
      <c r="E10" s="84" t="s">
        <v>20</v>
      </c>
      <c r="F10" s="84" t="str">
        <f>'Stavební rozpočet'!J8</f>
        <v>Ing. Petr Kristýnek</v>
      </c>
      <c r="G10" s="85"/>
      <c r="H10" s="85" t="s">
        <v>445</v>
      </c>
      <c r="I10" s="160" t="str">
        <f>'Stavební rozpočet'!H8</f>
        <v>29.08.2024</v>
      </c>
    </row>
    <row r="11" spans="1:9" x14ac:dyDescent="0.25">
      <c r="A11" s="165"/>
      <c r="B11" s="126"/>
      <c r="C11" s="126"/>
      <c r="D11" s="126"/>
      <c r="E11" s="126"/>
      <c r="F11" s="126"/>
      <c r="G11" s="126"/>
      <c r="H11" s="126"/>
      <c r="I11" s="161"/>
    </row>
    <row r="12" spans="1:9" ht="23.25" x14ac:dyDescent="0.25">
      <c r="A12" s="162" t="s">
        <v>446</v>
      </c>
      <c r="B12" s="162"/>
      <c r="C12" s="162"/>
      <c r="D12" s="162"/>
      <c r="E12" s="162"/>
      <c r="F12" s="162"/>
      <c r="G12" s="162"/>
      <c r="H12" s="162"/>
      <c r="I12" s="162"/>
    </row>
    <row r="13" spans="1:9" ht="26.25" customHeight="1" x14ac:dyDescent="0.25">
      <c r="A13" s="60" t="s">
        <v>447</v>
      </c>
      <c r="B13" s="163" t="s">
        <v>448</v>
      </c>
      <c r="C13" s="164"/>
      <c r="D13" s="61" t="s">
        <v>449</v>
      </c>
      <c r="E13" s="163" t="s">
        <v>450</v>
      </c>
      <c r="F13" s="164"/>
      <c r="G13" s="61" t="s">
        <v>451</v>
      </c>
      <c r="H13" s="163" t="s">
        <v>452</v>
      </c>
      <c r="I13" s="164"/>
    </row>
    <row r="14" spans="1:9" ht="15.75" x14ac:dyDescent="0.25">
      <c r="A14" s="62" t="s">
        <v>453</v>
      </c>
      <c r="B14" s="63" t="s">
        <v>454</v>
      </c>
      <c r="C14" s="64">
        <f>SUM('Stavební rozpočet'!AB12:AB201)</f>
        <v>0</v>
      </c>
      <c r="D14" s="150" t="s">
        <v>455</v>
      </c>
      <c r="E14" s="151"/>
      <c r="F14" s="64">
        <f>VORN!I15</f>
        <v>0</v>
      </c>
      <c r="G14" s="150" t="s">
        <v>456</v>
      </c>
      <c r="H14" s="151"/>
      <c r="I14" s="64">
        <f>VORN!I21</f>
        <v>0</v>
      </c>
    </row>
    <row r="15" spans="1:9" ht="15.75" x14ac:dyDescent="0.25">
      <c r="A15" s="65" t="s">
        <v>56</v>
      </c>
      <c r="B15" s="63" t="s">
        <v>39</v>
      </c>
      <c r="C15" s="64">
        <f>SUM('Stavební rozpočet'!AC12:AC201)</f>
        <v>0</v>
      </c>
      <c r="D15" s="150" t="s">
        <v>457</v>
      </c>
      <c r="E15" s="151"/>
      <c r="F15" s="64">
        <f>VORN!I16</f>
        <v>0</v>
      </c>
      <c r="G15" s="150" t="s">
        <v>458</v>
      </c>
      <c r="H15" s="151"/>
      <c r="I15" s="64">
        <f>VORN!I22</f>
        <v>0</v>
      </c>
    </row>
    <row r="16" spans="1:9" ht="15.75" x14ac:dyDescent="0.25">
      <c r="A16" s="62" t="s">
        <v>459</v>
      </c>
      <c r="B16" s="63" t="s">
        <v>454</v>
      </c>
      <c r="C16" s="64">
        <f>SUM('Stavební rozpočet'!AD12:AD201)</f>
        <v>0</v>
      </c>
      <c r="D16" s="150" t="s">
        <v>460</v>
      </c>
      <c r="E16" s="151"/>
      <c r="F16" s="64">
        <f>VORN!I17</f>
        <v>0</v>
      </c>
      <c r="G16" s="150" t="s">
        <v>461</v>
      </c>
      <c r="H16" s="151"/>
      <c r="I16" s="64">
        <f>VORN!I23</f>
        <v>0</v>
      </c>
    </row>
    <row r="17" spans="1:9" ht="15.75" x14ac:dyDescent="0.25">
      <c r="A17" s="65" t="s">
        <v>56</v>
      </c>
      <c r="B17" s="63" t="s">
        <v>39</v>
      </c>
      <c r="C17" s="64">
        <f>SUM('Stavební rozpočet'!AE12:AE201)</f>
        <v>0</v>
      </c>
      <c r="D17" s="150" t="s">
        <v>56</v>
      </c>
      <c r="E17" s="151"/>
      <c r="F17" s="66" t="s">
        <v>56</v>
      </c>
      <c r="G17" s="150" t="s">
        <v>462</v>
      </c>
      <c r="H17" s="151"/>
      <c r="I17" s="64">
        <f>VORN!I24</f>
        <v>0</v>
      </c>
    </row>
    <row r="18" spans="1:9" ht="15.75" x14ac:dyDescent="0.25">
      <c r="A18" s="62" t="s">
        <v>463</v>
      </c>
      <c r="B18" s="63" t="s">
        <v>454</v>
      </c>
      <c r="C18" s="64">
        <f>SUM('Stavební rozpočet'!AF12:AF201)</f>
        <v>0</v>
      </c>
      <c r="D18" s="150" t="s">
        <v>56</v>
      </c>
      <c r="E18" s="151"/>
      <c r="F18" s="66" t="s">
        <v>56</v>
      </c>
      <c r="G18" s="150" t="s">
        <v>464</v>
      </c>
      <c r="H18" s="151"/>
      <c r="I18" s="64">
        <f>VORN!I25</f>
        <v>0</v>
      </c>
    </row>
    <row r="19" spans="1:9" ht="15.75" x14ac:dyDescent="0.25">
      <c r="A19" s="65" t="s">
        <v>56</v>
      </c>
      <c r="B19" s="63" t="s">
        <v>39</v>
      </c>
      <c r="C19" s="64">
        <f>SUM('Stavební rozpočet'!AG12:AG201)</f>
        <v>0</v>
      </c>
      <c r="D19" s="150" t="s">
        <v>56</v>
      </c>
      <c r="E19" s="151"/>
      <c r="F19" s="66" t="s">
        <v>56</v>
      </c>
      <c r="G19" s="150" t="s">
        <v>465</v>
      </c>
      <c r="H19" s="151"/>
      <c r="I19" s="64">
        <f>VORN!I26</f>
        <v>0</v>
      </c>
    </row>
    <row r="20" spans="1:9" ht="15.75" x14ac:dyDescent="0.25">
      <c r="A20" s="142" t="s">
        <v>324</v>
      </c>
      <c r="B20" s="143"/>
      <c r="C20" s="64">
        <f>SUM('Stavební rozpočet'!AH12:AH201)</f>
        <v>0</v>
      </c>
      <c r="D20" s="150" t="s">
        <v>56</v>
      </c>
      <c r="E20" s="151"/>
      <c r="F20" s="66" t="s">
        <v>56</v>
      </c>
      <c r="G20" s="150" t="s">
        <v>56</v>
      </c>
      <c r="H20" s="151"/>
      <c r="I20" s="66" t="s">
        <v>56</v>
      </c>
    </row>
    <row r="21" spans="1:9" ht="15.75" x14ac:dyDescent="0.25">
      <c r="A21" s="157" t="s">
        <v>466</v>
      </c>
      <c r="B21" s="158"/>
      <c r="C21" s="67">
        <f>SUM('Stavební rozpočet'!Z12:Z201)</f>
        <v>0</v>
      </c>
      <c r="D21" s="152" t="s">
        <v>56</v>
      </c>
      <c r="E21" s="153"/>
      <c r="F21" s="68" t="s">
        <v>56</v>
      </c>
      <c r="G21" s="152" t="s">
        <v>56</v>
      </c>
      <c r="H21" s="153"/>
      <c r="I21" s="68" t="s">
        <v>56</v>
      </c>
    </row>
    <row r="22" spans="1:9" ht="16.5" customHeight="1" x14ac:dyDescent="0.25">
      <c r="A22" s="159" t="s">
        <v>467</v>
      </c>
      <c r="B22" s="155"/>
      <c r="C22" s="69">
        <f>SUM(C14:C21)</f>
        <v>0</v>
      </c>
      <c r="D22" s="154" t="s">
        <v>468</v>
      </c>
      <c r="E22" s="155"/>
      <c r="F22" s="69">
        <f>SUM(F14:F21)</f>
        <v>0</v>
      </c>
      <c r="G22" s="154" t="s">
        <v>469</v>
      </c>
      <c r="H22" s="155"/>
      <c r="I22" s="69">
        <f>SUM(I14:I21)</f>
        <v>0</v>
      </c>
    </row>
    <row r="23" spans="1:9" ht="15.75" x14ac:dyDescent="0.25">
      <c r="D23" s="142" t="s">
        <v>470</v>
      </c>
      <c r="E23" s="143"/>
      <c r="F23" s="70">
        <v>0</v>
      </c>
      <c r="G23" s="156" t="s">
        <v>471</v>
      </c>
      <c r="H23" s="143"/>
      <c r="I23" s="64">
        <v>0</v>
      </c>
    </row>
    <row r="24" spans="1:9" ht="15.75" x14ac:dyDescent="0.25">
      <c r="G24" s="142" t="s">
        <v>472</v>
      </c>
      <c r="H24" s="143"/>
      <c r="I24" s="64">
        <f>vorn_sum</f>
        <v>0</v>
      </c>
    </row>
    <row r="25" spans="1:9" ht="15.75" x14ac:dyDescent="0.25">
      <c r="G25" s="142" t="s">
        <v>473</v>
      </c>
      <c r="H25" s="143"/>
      <c r="I25" s="64">
        <v>0</v>
      </c>
    </row>
    <row r="27" spans="1:9" ht="15.75" x14ac:dyDescent="0.25">
      <c r="A27" s="144" t="s">
        <v>474</v>
      </c>
      <c r="B27" s="145"/>
      <c r="C27" s="71">
        <f>SUM('Stavební rozpočet'!AJ12:AJ201)</f>
        <v>0</v>
      </c>
    </row>
    <row r="28" spans="1:9" ht="15.75" x14ac:dyDescent="0.25">
      <c r="A28" s="146" t="s">
        <v>475</v>
      </c>
      <c r="B28" s="147"/>
      <c r="C28" s="72">
        <f>SUM('Stavební rozpočet'!AK12:AK201)</f>
        <v>0</v>
      </c>
      <c r="D28" s="148" t="s">
        <v>476</v>
      </c>
      <c r="E28" s="145"/>
      <c r="F28" s="71">
        <f>ROUND(C28*(12/100),2)</f>
        <v>0</v>
      </c>
      <c r="G28" s="148" t="s">
        <v>477</v>
      </c>
      <c r="H28" s="145"/>
      <c r="I28" s="71">
        <f>SUM(C27:C29)</f>
        <v>0</v>
      </c>
    </row>
    <row r="29" spans="1:9" ht="15.75" x14ac:dyDescent="0.25">
      <c r="A29" s="146" t="s">
        <v>478</v>
      </c>
      <c r="B29" s="147"/>
      <c r="C29" s="72">
        <f>SUM('Stavební rozpočet'!AL12:AL201)+(F22+I22+F23+I23+I24+I25)</f>
        <v>0</v>
      </c>
      <c r="D29" s="149" t="s">
        <v>479</v>
      </c>
      <c r="E29" s="147"/>
      <c r="F29" s="72">
        <f>ROUND(C29*(21/100),2)</f>
        <v>0</v>
      </c>
      <c r="G29" s="149" t="s">
        <v>480</v>
      </c>
      <c r="H29" s="147"/>
      <c r="I29" s="72">
        <f>SUM(F28:F29)+I28</f>
        <v>0</v>
      </c>
    </row>
    <row r="31" spans="1:9" x14ac:dyDescent="0.25">
      <c r="A31" s="139" t="s">
        <v>481</v>
      </c>
      <c r="B31" s="131"/>
      <c r="C31" s="132"/>
      <c r="D31" s="130" t="s">
        <v>482</v>
      </c>
      <c r="E31" s="131"/>
      <c r="F31" s="132"/>
      <c r="G31" s="130" t="s">
        <v>483</v>
      </c>
      <c r="H31" s="131"/>
      <c r="I31" s="132"/>
    </row>
    <row r="32" spans="1:9" x14ac:dyDescent="0.25">
      <c r="A32" s="140" t="s">
        <v>56</v>
      </c>
      <c r="B32" s="134"/>
      <c r="C32" s="135"/>
      <c r="D32" s="133" t="s">
        <v>56</v>
      </c>
      <c r="E32" s="134"/>
      <c r="F32" s="135"/>
      <c r="G32" s="133" t="s">
        <v>56</v>
      </c>
      <c r="H32" s="134"/>
      <c r="I32" s="135"/>
    </row>
    <row r="33" spans="1:9" x14ac:dyDescent="0.25">
      <c r="A33" s="140" t="s">
        <v>56</v>
      </c>
      <c r="B33" s="134"/>
      <c r="C33" s="135"/>
      <c r="D33" s="133" t="s">
        <v>56</v>
      </c>
      <c r="E33" s="134"/>
      <c r="F33" s="135"/>
      <c r="G33" s="133" t="s">
        <v>56</v>
      </c>
      <c r="H33" s="134"/>
      <c r="I33" s="135"/>
    </row>
    <row r="34" spans="1:9" x14ac:dyDescent="0.25">
      <c r="A34" s="140" t="s">
        <v>56</v>
      </c>
      <c r="B34" s="134"/>
      <c r="C34" s="135"/>
      <c r="D34" s="133" t="s">
        <v>56</v>
      </c>
      <c r="E34" s="134"/>
      <c r="F34" s="135"/>
      <c r="G34" s="133" t="s">
        <v>56</v>
      </c>
      <c r="H34" s="134"/>
      <c r="I34" s="135"/>
    </row>
    <row r="35" spans="1:9" x14ac:dyDescent="0.25">
      <c r="A35" s="141" t="s">
        <v>484</v>
      </c>
      <c r="B35" s="137"/>
      <c r="C35" s="138"/>
      <c r="D35" s="136" t="s">
        <v>484</v>
      </c>
      <c r="E35" s="137"/>
      <c r="F35" s="138"/>
      <c r="G35" s="136" t="s">
        <v>484</v>
      </c>
      <c r="H35" s="137"/>
      <c r="I35" s="138"/>
    </row>
    <row r="36" spans="1:9" x14ac:dyDescent="0.25">
      <c r="A36" s="73" t="s">
        <v>145</v>
      </c>
    </row>
    <row r="37" spans="1:9" ht="13.5" customHeight="1" x14ac:dyDescent="0.25">
      <c r="A37" s="84" t="s">
        <v>485</v>
      </c>
      <c r="B37" s="85"/>
      <c r="C37" s="85"/>
      <c r="D37" s="85"/>
      <c r="E37" s="85"/>
      <c r="F37" s="85"/>
      <c r="G37" s="85"/>
      <c r="H37" s="85"/>
      <c r="I37" s="85"/>
    </row>
  </sheetData>
  <sheetProtection algorithmName="SHA-512" hashValue="MBMjJXB6NUQfT48qX8NRqpJ6M+/dWlx8CDQhZu4p5cmARJaX7JrWFZMlU1ukIe2izoTchPEjy4wzkgIDybQqNw==" saltValue="XSj78ORsRYb6Cqpn27p4Ng==" spinCount="100000" sheet="1" objects="1" scenarios="1"/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66" t="s">
        <v>384</v>
      </c>
      <c r="B1" s="111"/>
      <c r="C1" s="111"/>
      <c r="D1" s="111"/>
      <c r="E1" s="111"/>
      <c r="F1" s="111"/>
      <c r="G1" s="111"/>
      <c r="H1" s="111"/>
      <c r="I1" s="111"/>
    </row>
    <row r="2" spans="1:9" x14ac:dyDescent="0.25">
      <c r="A2" s="112" t="s">
        <v>1</v>
      </c>
      <c r="B2" s="110"/>
      <c r="C2" s="117" t="str">
        <f>'Stavební rozpočet'!D2</f>
        <v>Rekonstrukce, úpravy a rozš. stáv. zpev. i nezpev. ploch k parkování - část sídliště U Hřbitova</v>
      </c>
      <c r="D2" s="118"/>
      <c r="E2" s="116" t="s">
        <v>5</v>
      </c>
      <c r="F2" s="116" t="str">
        <f>'Stavební rozpočet'!J2</f>
        <v>Statutární město Jihlava</v>
      </c>
      <c r="G2" s="110"/>
      <c r="H2" s="116" t="s">
        <v>442</v>
      </c>
      <c r="I2" s="120" t="s">
        <v>443</v>
      </c>
    </row>
    <row r="3" spans="1:9" ht="25.5" customHeight="1" x14ac:dyDescent="0.25">
      <c r="A3" s="113"/>
      <c r="B3" s="85"/>
      <c r="C3" s="119"/>
      <c r="D3" s="119"/>
      <c r="E3" s="85"/>
      <c r="F3" s="85"/>
      <c r="G3" s="85"/>
      <c r="H3" s="85"/>
      <c r="I3" s="121"/>
    </row>
    <row r="4" spans="1:9" x14ac:dyDescent="0.25">
      <c r="A4" s="114" t="s">
        <v>7</v>
      </c>
      <c r="B4" s="85"/>
      <c r="C4" s="84" t="str">
        <f>'Stavební rozpočet'!D4</f>
        <v>SO 114.1 - Rekonstr. a rozšíření parkoviště u byt. domu U Hřbitova 36-40</v>
      </c>
      <c r="D4" s="85"/>
      <c r="E4" s="84" t="s">
        <v>10</v>
      </c>
      <c r="F4" s="84" t="str">
        <f>'Stavební rozpočet'!J4</f>
        <v> </v>
      </c>
      <c r="G4" s="85"/>
      <c r="H4" s="84" t="s">
        <v>442</v>
      </c>
      <c r="I4" s="121" t="s">
        <v>56</v>
      </c>
    </row>
    <row r="5" spans="1:9" ht="25.5" customHeight="1" x14ac:dyDescent="0.25">
      <c r="A5" s="113"/>
      <c r="B5" s="85"/>
      <c r="C5" s="85"/>
      <c r="D5" s="85"/>
      <c r="E5" s="85"/>
      <c r="F5" s="85"/>
      <c r="G5" s="85"/>
      <c r="H5" s="85"/>
      <c r="I5" s="121"/>
    </row>
    <row r="6" spans="1:9" x14ac:dyDescent="0.25">
      <c r="A6" s="114" t="s">
        <v>12</v>
      </c>
      <c r="B6" s="85"/>
      <c r="C6" s="84" t="str">
        <f>'Stavební rozpočet'!D6</f>
        <v>Jihlava</v>
      </c>
      <c r="D6" s="85"/>
      <c r="E6" s="84" t="s">
        <v>15</v>
      </c>
      <c r="F6" s="84" t="str">
        <f>'Stavební rozpočet'!J6</f>
        <v>dle výběrového řízení</v>
      </c>
      <c r="G6" s="85"/>
      <c r="H6" s="84" t="s">
        <v>442</v>
      </c>
      <c r="I6" s="121" t="s">
        <v>56</v>
      </c>
    </row>
    <row r="7" spans="1:9" ht="15" customHeight="1" x14ac:dyDescent="0.25">
      <c r="A7" s="113"/>
      <c r="B7" s="85"/>
      <c r="C7" s="85"/>
      <c r="D7" s="85"/>
      <c r="E7" s="85"/>
      <c r="F7" s="85"/>
      <c r="G7" s="85"/>
      <c r="H7" s="85"/>
      <c r="I7" s="121"/>
    </row>
    <row r="8" spans="1:9" x14ac:dyDescent="0.25">
      <c r="A8" s="114" t="s">
        <v>9</v>
      </c>
      <c r="B8" s="85"/>
      <c r="C8" s="84" t="str">
        <f>'Stavební rozpočet'!H4</f>
        <v xml:space="preserve"> </v>
      </c>
      <c r="D8" s="85"/>
      <c r="E8" s="84" t="s">
        <v>14</v>
      </c>
      <c r="F8" s="84" t="str">
        <f>'Stavební rozpočet'!H6</f>
        <v xml:space="preserve"> </v>
      </c>
      <c r="G8" s="85"/>
      <c r="H8" s="85" t="s">
        <v>444</v>
      </c>
      <c r="I8" s="167">
        <v>79</v>
      </c>
    </row>
    <row r="9" spans="1:9" x14ac:dyDescent="0.25">
      <c r="A9" s="113"/>
      <c r="B9" s="85"/>
      <c r="C9" s="85"/>
      <c r="D9" s="85"/>
      <c r="E9" s="85"/>
      <c r="F9" s="85"/>
      <c r="G9" s="85"/>
      <c r="H9" s="85"/>
      <c r="I9" s="121"/>
    </row>
    <row r="10" spans="1:9" x14ac:dyDescent="0.25">
      <c r="A10" s="114" t="s">
        <v>17</v>
      </c>
      <c r="B10" s="85"/>
      <c r="C10" s="84" t="str">
        <f>'Stavební rozpočet'!D8</f>
        <v xml:space="preserve"> </v>
      </c>
      <c r="D10" s="85"/>
      <c r="E10" s="84" t="s">
        <v>20</v>
      </c>
      <c r="F10" s="84" t="str">
        <f>'Stavební rozpočet'!J8</f>
        <v>Ing. Petr Kristýnek</v>
      </c>
      <c r="G10" s="85"/>
      <c r="H10" s="85" t="s">
        <v>445</v>
      </c>
      <c r="I10" s="160" t="str">
        <f>'Stavební rozpočet'!H8</f>
        <v>29.08.2024</v>
      </c>
    </row>
    <row r="11" spans="1:9" x14ac:dyDescent="0.25">
      <c r="A11" s="165"/>
      <c r="B11" s="126"/>
      <c r="C11" s="126"/>
      <c r="D11" s="126"/>
      <c r="E11" s="126"/>
      <c r="F11" s="126"/>
      <c r="G11" s="126"/>
      <c r="H11" s="126"/>
      <c r="I11" s="161"/>
    </row>
    <row r="13" spans="1:9" ht="15.75" x14ac:dyDescent="0.25">
      <c r="A13" s="177" t="s">
        <v>486</v>
      </c>
      <c r="B13" s="177"/>
      <c r="C13" s="177"/>
      <c r="D13" s="177"/>
      <c r="E13" s="177"/>
    </row>
    <row r="14" spans="1:9" x14ac:dyDescent="0.25">
      <c r="A14" s="178" t="s">
        <v>487</v>
      </c>
      <c r="B14" s="179"/>
      <c r="C14" s="179"/>
      <c r="D14" s="179"/>
      <c r="E14" s="180"/>
      <c r="F14" s="74" t="s">
        <v>488</v>
      </c>
      <c r="G14" s="74" t="s">
        <v>489</v>
      </c>
      <c r="H14" s="74" t="s">
        <v>490</v>
      </c>
      <c r="I14" s="74" t="s">
        <v>488</v>
      </c>
    </row>
    <row r="15" spans="1:9" x14ac:dyDescent="0.25">
      <c r="A15" s="184" t="s">
        <v>455</v>
      </c>
      <c r="B15" s="185"/>
      <c r="C15" s="185"/>
      <c r="D15" s="185"/>
      <c r="E15" s="186"/>
      <c r="F15" s="75">
        <v>0</v>
      </c>
      <c r="G15" s="76" t="s">
        <v>56</v>
      </c>
      <c r="H15" s="76" t="s">
        <v>56</v>
      </c>
      <c r="I15" s="75">
        <f>F15</f>
        <v>0</v>
      </c>
    </row>
    <row r="16" spans="1:9" x14ac:dyDescent="0.25">
      <c r="A16" s="184" t="s">
        <v>457</v>
      </c>
      <c r="B16" s="185"/>
      <c r="C16" s="185"/>
      <c r="D16" s="185"/>
      <c r="E16" s="186"/>
      <c r="F16" s="75">
        <v>0</v>
      </c>
      <c r="G16" s="76" t="s">
        <v>56</v>
      </c>
      <c r="H16" s="76" t="s">
        <v>56</v>
      </c>
      <c r="I16" s="75">
        <f>F16</f>
        <v>0</v>
      </c>
    </row>
    <row r="17" spans="1:9" x14ac:dyDescent="0.25">
      <c r="A17" s="181" t="s">
        <v>460</v>
      </c>
      <c r="B17" s="182"/>
      <c r="C17" s="182"/>
      <c r="D17" s="182"/>
      <c r="E17" s="183"/>
      <c r="F17" s="77">
        <v>0</v>
      </c>
      <c r="G17" s="78" t="s">
        <v>56</v>
      </c>
      <c r="H17" s="78" t="s">
        <v>56</v>
      </c>
      <c r="I17" s="77">
        <f>F17</f>
        <v>0</v>
      </c>
    </row>
    <row r="18" spans="1:9" x14ac:dyDescent="0.25">
      <c r="A18" s="168" t="s">
        <v>491</v>
      </c>
      <c r="B18" s="169"/>
      <c r="C18" s="169"/>
      <c r="D18" s="169"/>
      <c r="E18" s="170"/>
      <c r="F18" s="79" t="s">
        <v>56</v>
      </c>
      <c r="G18" s="80" t="s">
        <v>56</v>
      </c>
      <c r="H18" s="80" t="s">
        <v>56</v>
      </c>
      <c r="I18" s="81">
        <f>SUM(I15:I17)</f>
        <v>0</v>
      </c>
    </row>
    <row r="20" spans="1:9" x14ac:dyDescent="0.25">
      <c r="A20" s="178" t="s">
        <v>452</v>
      </c>
      <c r="B20" s="179"/>
      <c r="C20" s="179"/>
      <c r="D20" s="179"/>
      <c r="E20" s="180"/>
      <c r="F20" s="74" t="s">
        <v>488</v>
      </c>
      <c r="G20" s="74" t="s">
        <v>489</v>
      </c>
      <c r="H20" s="74" t="s">
        <v>490</v>
      </c>
      <c r="I20" s="74" t="s">
        <v>488</v>
      </c>
    </row>
    <row r="21" spans="1:9" x14ac:dyDescent="0.25">
      <c r="A21" s="184" t="s">
        <v>456</v>
      </c>
      <c r="B21" s="185"/>
      <c r="C21" s="185"/>
      <c r="D21" s="185"/>
      <c r="E21" s="186"/>
      <c r="F21" s="75">
        <v>0</v>
      </c>
      <c r="G21" s="76" t="s">
        <v>56</v>
      </c>
      <c r="H21" s="76" t="s">
        <v>56</v>
      </c>
      <c r="I21" s="75">
        <f t="shared" ref="I21:I26" si="0">F21</f>
        <v>0</v>
      </c>
    </row>
    <row r="22" spans="1:9" x14ac:dyDescent="0.25">
      <c r="A22" s="184" t="s">
        <v>458</v>
      </c>
      <c r="B22" s="185"/>
      <c r="C22" s="185"/>
      <c r="D22" s="185"/>
      <c r="E22" s="186"/>
      <c r="F22" s="75">
        <v>0</v>
      </c>
      <c r="G22" s="76" t="s">
        <v>56</v>
      </c>
      <c r="H22" s="76" t="s">
        <v>56</v>
      </c>
      <c r="I22" s="75">
        <f t="shared" si="0"/>
        <v>0</v>
      </c>
    </row>
    <row r="23" spans="1:9" x14ac:dyDescent="0.25">
      <c r="A23" s="184" t="s">
        <v>461</v>
      </c>
      <c r="B23" s="185"/>
      <c r="C23" s="185"/>
      <c r="D23" s="185"/>
      <c r="E23" s="186"/>
      <c r="F23" s="75">
        <v>0</v>
      </c>
      <c r="G23" s="76" t="s">
        <v>56</v>
      </c>
      <c r="H23" s="76" t="s">
        <v>56</v>
      </c>
      <c r="I23" s="75">
        <f t="shared" si="0"/>
        <v>0</v>
      </c>
    </row>
    <row r="24" spans="1:9" x14ac:dyDescent="0.25">
      <c r="A24" s="184" t="s">
        <v>462</v>
      </c>
      <c r="B24" s="185"/>
      <c r="C24" s="185"/>
      <c r="D24" s="185"/>
      <c r="E24" s="186"/>
      <c r="F24" s="75">
        <v>0</v>
      </c>
      <c r="G24" s="76" t="s">
        <v>56</v>
      </c>
      <c r="H24" s="76" t="s">
        <v>56</v>
      </c>
      <c r="I24" s="75">
        <f t="shared" si="0"/>
        <v>0</v>
      </c>
    </row>
    <row r="25" spans="1:9" x14ac:dyDescent="0.25">
      <c r="A25" s="184" t="s">
        <v>464</v>
      </c>
      <c r="B25" s="185"/>
      <c r="C25" s="185"/>
      <c r="D25" s="185"/>
      <c r="E25" s="186"/>
      <c r="F25" s="75">
        <v>0</v>
      </c>
      <c r="G25" s="76" t="s">
        <v>56</v>
      </c>
      <c r="H25" s="76" t="s">
        <v>56</v>
      </c>
      <c r="I25" s="75">
        <f t="shared" si="0"/>
        <v>0</v>
      </c>
    </row>
    <row r="26" spans="1:9" x14ac:dyDescent="0.25">
      <c r="A26" s="181" t="s">
        <v>465</v>
      </c>
      <c r="B26" s="182"/>
      <c r="C26" s="182"/>
      <c r="D26" s="182"/>
      <c r="E26" s="183"/>
      <c r="F26" s="77">
        <v>0</v>
      </c>
      <c r="G26" s="78" t="s">
        <v>56</v>
      </c>
      <c r="H26" s="78" t="s">
        <v>56</v>
      </c>
      <c r="I26" s="77">
        <f t="shared" si="0"/>
        <v>0</v>
      </c>
    </row>
    <row r="27" spans="1:9" x14ac:dyDescent="0.25">
      <c r="A27" s="168" t="s">
        <v>492</v>
      </c>
      <c r="B27" s="169"/>
      <c r="C27" s="169"/>
      <c r="D27" s="169"/>
      <c r="E27" s="170"/>
      <c r="F27" s="79" t="s">
        <v>56</v>
      </c>
      <c r="G27" s="80" t="s">
        <v>56</v>
      </c>
      <c r="H27" s="80" t="s">
        <v>56</v>
      </c>
      <c r="I27" s="81">
        <f>SUM(I21:I26)</f>
        <v>0</v>
      </c>
    </row>
    <row r="29" spans="1:9" ht="15.75" x14ac:dyDescent="0.25">
      <c r="A29" s="171" t="s">
        <v>493</v>
      </c>
      <c r="B29" s="172"/>
      <c r="C29" s="172"/>
      <c r="D29" s="172"/>
      <c r="E29" s="173"/>
      <c r="F29" s="174">
        <f>I18+I27</f>
        <v>0</v>
      </c>
      <c r="G29" s="175"/>
      <c r="H29" s="175"/>
      <c r="I29" s="176"/>
    </row>
    <row r="33" spans="1:9" ht="15.75" x14ac:dyDescent="0.25">
      <c r="A33" s="177" t="s">
        <v>494</v>
      </c>
      <c r="B33" s="177"/>
      <c r="C33" s="177"/>
      <c r="D33" s="177"/>
      <c r="E33" s="177"/>
    </row>
    <row r="34" spans="1:9" x14ac:dyDescent="0.25">
      <c r="A34" s="178" t="s">
        <v>495</v>
      </c>
      <c r="B34" s="179"/>
      <c r="C34" s="179"/>
      <c r="D34" s="179"/>
      <c r="E34" s="180"/>
      <c r="F34" s="74" t="s">
        <v>488</v>
      </c>
      <c r="G34" s="74" t="s">
        <v>489</v>
      </c>
      <c r="H34" s="74" t="s">
        <v>490</v>
      </c>
      <c r="I34" s="74" t="s">
        <v>488</v>
      </c>
    </row>
    <row r="35" spans="1:9" x14ac:dyDescent="0.25">
      <c r="A35" s="181" t="s">
        <v>56</v>
      </c>
      <c r="B35" s="182"/>
      <c r="C35" s="182"/>
      <c r="D35" s="182"/>
      <c r="E35" s="183"/>
      <c r="F35" s="77">
        <v>0</v>
      </c>
      <c r="G35" s="78" t="s">
        <v>56</v>
      </c>
      <c r="H35" s="78" t="s">
        <v>56</v>
      </c>
      <c r="I35" s="77">
        <f>F35</f>
        <v>0</v>
      </c>
    </row>
    <row r="36" spans="1:9" x14ac:dyDescent="0.25">
      <c r="A36" s="168" t="s">
        <v>496</v>
      </c>
      <c r="B36" s="169"/>
      <c r="C36" s="169"/>
      <c r="D36" s="169"/>
      <c r="E36" s="170"/>
      <c r="F36" s="79" t="s">
        <v>56</v>
      </c>
      <c r="G36" s="80" t="s">
        <v>56</v>
      </c>
      <c r="H36" s="80" t="s">
        <v>56</v>
      </c>
      <c r="I36" s="81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</vt:lpstr>
      <vt:lpstr>Rozpočet - Jen objekty celkem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MĚRTL Marek</cp:lastModifiedBy>
  <dcterms:created xsi:type="dcterms:W3CDTF">2021-06-10T20:06:38Z</dcterms:created>
  <dcterms:modified xsi:type="dcterms:W3CDTF">2025-03-12T08:46:46Z</dcterms:modified>
</cp:coreProperties>
</file>