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_rels/.rels" ContentType="application/vnd.openxmlformats-package.relationships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 showHorizontalScroll="true" showVerticalScroll="true" showSheetTabs="true"/>
  </bookViews>
  <sheets>
    <sheet name="Stavební rozpočet" sheetId="1" r:id="rId1"/>
    <sheet name="Rozpočet - Jen objekty celkem" sheetId="2" r:id="rId2"/>
    <sheet name="Krycí list rozpočtu" sheetId="3" r:id="rId3"/>
    <sheet name="VORN" sheetId="4" state="hidden" r:id="rId4"/>
  </sheets>
  <definedNames>
    <definedName name="vorn_sum">VORN!$I$36</definedName>
  </definedNames>
  <calcPr refMode="A1"/>
</workbook>
</file>

<file path=xl/sharedStrings.xml><?xml version="1.0" encoding="utf-8"?>
<sst xmlns="http://schemas.openxmlformats.org/spreadsheetml/2006/main" count="574" uniqueCount="574">
  <si>
    <t>Soupis prací</t>
  </si>
  <si>
    <t>Název stavby:</t>
  </si>
  <si>
    <t>Párová zastávka k zastávce MHD  „Kosovská – ZOO“, Jihlava - část chodník směrem k ZOO</t>
  </si>
  <si>
    <t>Doba výstavby:</t>
  </si>
  <si>
    <t xml:space="preserve"> </t>
  </si>
  <si>
    <t>Objednatel:</t>
  </si>
  <si>
    <t>Statutární město Jihlava</t>
  </si>
  <si>
    <t>Druh stavby:</t>
  </si>
  <si>
    <t>Začátek výstavby:</t>
  </si>
  <si>
    <t>Projektant:</t>
  </si>
  <si>
    <t> </t>
  </si>
  <si>
    <t>Lokalita:</t>
  </si>
  <si>
    <t>Jihlava</t>
  </si>
  <si>
    <t>Konec výstavby:</t>
  </si>
  <si>
    <t>Zhotovitel:</t>
  </si>
  <si>
    <t>dle výběrového řízení</t>
  </si>
  <si>
    <t>JKSO:</t>
  </si>
  <si>
    <t>Zpracováno dne:</t>
  </si>
  <si>
    <t>05.03.2025</t>
  </si>
  <si>
    <t>Zpracoval:</t>
  </si>
  <si>
    <t>Ing. Petr Kristýnek</t>
  </si>
  <si>
    <t>Č</t>
  </si>
  <si>
    <t>Objekt</t>
  </si>
  <si>
    <t>Kód</t>
  </si>
  <si>
    <t>Zkrácený popis / Varianta</t>
  </si>
  <si>
    <t>MJ</t>
  </si>
  <si>
    <t>Množství</t>
  </si>
  <si>
    <t>Cena/MJ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</si>
  <si>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</si>
  <si>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</si>
  <si>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</si>
  <si>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</si>
  <si>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</si>
  <si>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</si>
  <si>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</si>
  <si>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</si>
  <si>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Dodávka</t>
  </si>
  <si>
    <t>Montáž</t>
  </si>
  <si>
    <t>Celkem</t>
  </si>
  <si>
    <t>Jednot.</t>
  </si>
  <si>
    <t>Celkem/MJ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</si>
  <si>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</si>
  <si>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</si>
  <si>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</si>
  <si>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</si>
  <si>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</si>
  <si>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</si>
  <si>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</si>
  <si>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</si>
  <si>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</si>
  <si>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</si>
  <si>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</si>
  <si>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</si>
  <si>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</si>
  <si>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/>
  </si>
  <si>
    <t>01</t>
  </si>
  <si>
    <t>Chodník k ZOO</t>
  </si>
  <si>
    <t>11</t>
  </si>
  <si>
    <t>Přípravné a přidružené práce</t>
  </si>
  <si>
    <t>1</t>
  </si>
  <si>
    <t>113106221R00</t>
  </si>
  <si>
    <t>Rozebrání dlažeb z drobných kostek 10/10 v kam. těženém</t>
  </si>
  <si>
    <t>m2</t>
  </si>
  <si>
    <t>RTS II / 2024</t>
  </si>
  <si>
    <t>11_</t>
  </si>
  <si>
    <t>01_1_</t>
  </si>
  <si>
    <t>01_</t>
  </si>
  <si>
    <t>14,0+20,0+27,0+12,0+17,0+46,0+8,0+1,0+3,0+37,0</t>
  </si>
  <si>
    <t>2</t>
  </si>
  <si>
    <t>113106231R00</t>
  </si>
  <si>
    <t>Rozebrání dlažeb ze zámkové dlažby v kamenivu</t>
  </si>
  <si>
    <t>3</t>
  </si>
  <si>
    <t>113107515R00</t>
  </si>
  <si>
    <t>Odstranění podkladu pl. do 50 m2,kam.drcené tl.15 cm</t>
  </si>
  <si>
    <t>Varianta:</t>
  </si>
  <si>
    <t>okraj asf. vozovky</t>
  </si>
  <si>
    <t>4</t>
  </si>
  <si>
    <t>113107620R00</t>
  </si>
  <si>
    <t>Odstranění podkladu nad 50 m2,kam.drcené tl.20 cm</t>
  </si>
  <si>
    <t>111,5*0,4</t>
  </si>
  <si>
    <t>5</t>
  </si>
  <si>
    <t>113108315R00</t>
  </si>
  <si>
    <t>Odstranění asfaltové vrstvy pl. do 50 m2, tl.15 cm</t>
  </si>
  <si>
    <t>okraj vozovky</t>
  </si>
  <si>
    <t>6</t>
  </si>
  <si>
    <t>113202111R00</t>
  </si>
  <si>
    <t>Vytrhání obrub obrubníků silničních</t>
  </si>
  <si>
    <t>m</t>
  </si>
  <si>
    <t>7</t>
  </si>
  <si>
    <t>113203111R00</t>
  </si>
  <si>
    <t>Vytrhání obrub z dlažebních kostek</t>
  </si>
  <si>
    <t>kamenná obruba š. 17 cm u vozovky</t>
  </si>
  <si>
    <t>28,0+32,0+13,0+37,0+1,5</t>
  </si>
  <si>
    <t>12</t>
  </si>
  <si>
    <t>Odkopávky a prokopávky</t>
  </si>
  <si>
    <t>8</t>
  </si>
  <si>
    <t>121101100R00</t>
  </si>
  <si>
    <t>Sejmutí ornice, pl. do 400 m2, přemístění do 50 m</t>
  </si>
  <si>
    <t>m3</t>
  </si>
  <si>
    <t>12_</t>
  </si>
  <si>
    <t>(120+21)*0,1</t>
  </si>
  <si>
    <t>9</t>
  </si>
  <si>
    <t>122202201R00</t>
  </si>
  <si>
    <t>Odkopávky pro silnice v hor. 3 do 100 m3</t>
  </si>
  <si>
    <t>80,0*0,3+7,0*0,25</t>
  </si>
  <si>
    <t>10</t>
  </si>
  <si>
    <t>122202209R00</t>
  </si>
  <si>
    <t>Příplatek za lepivost - odkop. pro silnice v hor.3</t>
  </si>
  <si>
    <t>13</t>
  </si>
  <si>
    <t>Hloubené vykopávky</t>
  </si>
  <si>
    <t>130901121R00</t>
  </si>
  <si>
    <t>Bourání konstrukcí z betonu prostého ve vykopávk.</t>
  </si>
  <si>
    <t>13_</t>
  </si>
  <si>
    <t>základ stožáru VO</t>
  </si>
  <si>
    <t>130901122R00</t>
  </si>
  <si>
    <t>Bourání konstrukcí z betonu prokl.kam.ve vykopávk.</t>
  </si>
  <si>
    <t>stávající propustek</t>
  </si>
  <si>
    <t>133301101R00</t>
  </si>
  <si>
    <t>Hloubení šachet v hor.4 do 100 m3</t>
  </si>
  <si>
    <t>pro uliční vpusť</t>
  </si>
  <si>
    <t>1,5*1,5*2,3</t>
  </si>
  <si>
    <t>14</t>
  </si>
  <si>
    <t>133301109R00</t>
  </si>
  <si>
    <t>Příplatek za lepivost - hloubení šachet v hor.4</t>
  </si>
  <si>
    <t>15</t>
  </si>
  <si>
    <t>Roubení</t>
  </si>
  <si>
    <t>151101101R00</t>
  </si>
  <si>
    <t>Pažení a rozepření stěn rýh - příložné - hl.do 2 m</t>
  </si>
  <si>
    <t>15_</t>
  </si>
  <si>
    <t>4+1,5*2,0</t>
  </si>
  <si>
    <t>16</t>
  </si>
  <si>
    <t>151101111R00</t>
  </si>
  <si>
    <t>Odstranění pažení stěn rýh - příložné - hl. do 2 m</t>
  </si>
  <si>
    <t>Přemístění výkopku</t>
  </si>
  <si>
    <t>17</t>
  </si>
  <si>
    <t>162701105R00</t>
  </si>
  <si>
    <t>Vodorovné přemístění výkopku z hor.1-4 do 10000 m</t>
  </si>
  <si>
    <t>16_</t>
  </si>
  <si>
    <t>25,75-6,0-7,68-3,6+0,8</t>
  </si>
  <si>
    <t>18</t>
  </si>
  <si>
    <t>162701109R00</t>
  </si>
  <si>
    <t>Příplatek k vod. přemístění hor.1-4 za další 1 km</t>
  </si>
  <si>
    <t>5*9,27</t>
  </si>
  <si>
    <t>Konstrukce ze zemin</t>
  </si>
  <si>
    <t>19</t>
  </si>
  <si>
    <t>171101102R00</t>
  </si>
  <si>
    <t>Uložení sypaniny do násypů zhutněných na 96% PS</t>
  </si>
  <si>
    <t>17_</t>
  </si>
  <si>
    <t>podél obrubníku chodníku č.1</t>
  </si>
  <si>
    <t>20</t>
  </si>
  <si>
    <t>171201101R00</t>
  </si>
  <si>
    <t>Uložení sypaniny do násypů nezhutněných</t>
  </si>
  <si>
    <t>uložení na skládce</t>
  </si>
  <si>
    <t>21</t>
  </si>
  <si>
    <t>rekultivace ploch</t>
  </si>
  <si>
    <t>(10,0+8,0)*0,2</t>
  </si>
  <si>
    <t>22</t>
  </si>
  <si>
    <t>174101102R00</t>
  </si>
  <si>
    <t>Zásyp ruční se zhutněním</t>
  </si>
  <si>
    <t>zásyp výkopkem kolem nových obrubníků</t>
  </si>
  <si>
    <t>(34,0+17,0+13,0)*0,3*0,4</t>
  </si>
  <si>
    <t>23</t>
  </si>
  <si>
    <t>175101201R00</t>
  </si>
  <si>
    <t>Obsyp objektu bez prohození sypaniny</t>
  </si>
  <si>
    <t>ul. vpusť</t>
  </si>
  <si>
    <t>5,17-0,77</t>
  </si>
  <si>
    <t>24</t>
  </si>
  <si>
    <t>175101209R00</t>
  </si>
  <si>
    <t>Příplatek za prohození sypaniny pro obsyp objektu</t>
  </si>
  <si>
    <t>25</t>
  </si>
  <si>
    <t>199000002R00</t>
  </si>
  <si>
    <t>Poplatek za skládku horniny 1- 4, č. dle katal. odpadů 17 05 04</t>
  </si>
  <si>
    <t>Povrchové úpravy terénu</t>
  </si>
  <si>
    <t>26</t>
  </si>
  <si>
    <t>180402111R00</t>
  </si>
  <si>
    <t>Založení trávníku parkového výsevem v rovině</t>
  </si>
  <si>
    <t>18_</t>
  </si>
  <si>
    <t>27</t>
  </si>
  <si>
    <t>180402112R00</t>
  </si>
  <si>
    <t>Založení trávníku parkového výsevem svah do 1:2</t>
  </si>
  <si>
    <t>28</t>
  </si>
  <si>
    <t>181101102R00</t>
  </si>
  <si>
    <t>Úprava pláně v zářezech v hor. 1-4, se zhutněním</t>
  </si>
  <si>
    <t>213+10+10</t>
  </si>
  <si>
    <t>29</t>
  </si>
  <si>
    <t>181101121R00</t>
  </si>
  <si>
    <t>Úprava pozemku s rozpoj. a přehrn. hor.1,2 do 20 m</t>
  </si>
  <si>
    <t>30</t>
  </si>
  <si>
    <t>181301102R00</t>
  </si>
  <si>
    <t>Rozprostření ornice, rovina, tl. 10-15 cm,do 500m2</t>
  </si>
  <si>
    <t>31</t>
  </si>
  <si>
    <t>182101101R00</t>
  </si>
  <si>
    <t>Svahování v zářezech v hor. 1 - 4</t>
  </si>
  <si>
    <t>32</t>
  </si>
  <si>
    <t>182301122R00</t>
  </si>
  <si>
    <t>Rozprostření ornice, svah, tl. 10-15 cm, do 500 m2</t>
  </si>
  <si>
    <t>56</t>
  </si>
  <si>
    <t>Podkladní vrstvy komunikací a zpevněných ploch</t>
  </si>
  <si>
    <t>33</t>
  </si>
  <si>
    <t>564721111R00</t>
  </si>
  <si>
    <t>Podklad z kameniva drceného vel.16-32 mm,tl. 8 cm</t>
  </si>
  <si>
    <t>56_</t>
  </si>
  <si>
    <t>01_5_</t>
  </si>
  <si>
    <t>podklad lože pod obrubníky</t>
  </si>
  <si>
    <t>150,0*0,5</t>
  </si>
  <si>
    <t>34</t>
  </si>
  <si>
    <t>564861111R00</t>
  </si>
  <si>
    <t>Podklad ze štěrkodrti po zhutnění tloušťky 20 cm</t>
  </si>
  <si>
    <t>chodníky</t>
  </si>
  <si>
    <t>46,0+1,6+3,5+2,4+62,0</t>
  </si>
  <si>
    <t>35</t>
  </si>
  <si>
    <t>vozovka</t>
  </si>
  <si>
    <t>14,0+20,0+27,0+12,0+16,5+1,0</t>
  </si>
  <si>
    <t>36</t>
  </si>
  <si>
    <t>564871111R00</t>
  </si>
  <si>
    <t>Podklad ze štěrkodrti po zhutnění tloušťky 25 cm</t>
  </si>
  <si>
    <t>27,0+1,8</t>
  </si>
  <si>
    <t>37</t>
  </si>
  <si>
    <t>565310012R00</t>
  </si>
  <si>
    <t>Podklad z asfalt. recyklátu po zhutnění tl.6 cm</t>
  </si>
  <si>
    <t>57</t>
  </si>
  <si>
    <t>Kryty pozemních komunikací, letišť a ploch z kameniva nebo živičné</t>
  </si>
  <si>
    <t>38</t>
  </si>
  <si>
    <t>573231143R00</t>
  </si>
  <si>
    <t>Postřik spojovací z KAE modifikované, množství zbytkového asfaltu 0,3 kg/m2</t>
  </si>
  <si>
    <t>57_</t>
  </si>
  <si>
    <t>39</t>
  </si>
  <si>
    <t>577000017RA0</t>
  </si>
  <si>
    <t>Komunikace s asfaltobeton. krytem D1-N-2-VI-PII</t>
  </si>
  <si>
    <t>Poznámka:</t>
  </si>
  <si>
    <t xml:space="preserve">Doplnění vrstev vozovky v pásu podél obrubníku
Skladba dle publikace č. TP 170  "Navrhování vozovek pozemních komunikací": ACO 11  40 mm ACP 16+  50 mm ŠDA  200 mm Celkem  290 mm  Včetně zemních prací</t>
  </si>
  <si>
    <t>40</t>
  </si>
  <si>
    <t>577151113RT3</t>
  </si>
  <si>
    <t>Beton asfalt. ACO 16+ obrusný, š. do 3 m, tl. 6 cm</t>
  </si>
  <si>
    <t>plochy do 100 m2</t>
  </si>
  <si>
    <t>59</t>
  </si>
  <si>
    <t>Kryty pozemních komunikací, letišť a ploch dlážděných (předlažby)</t>
  </si>
  <si>
    <t>41</t>
  </si>
  <si>
    <t>591211111R00</t>
  </si>
  <si>
    <t>Kladení dlažby drobné kostky,lože z kamen.tl. 5 cm</t>
  </si>
  <si>
    <t>59_</t>
  </si>
  <si>
    <t>kroužková vazba</t>
  </si>
  <si>
    <t>42</t>
  </si>
  <si>
    <t>596111111R00</t>
  </si>
  <si>
    <t>Kladení dlažby z kamenné mozaiky jednobarevné, lože z kameniva tl. 40 mm</t>
  </si>
  <si>
    <t>43</t>
  </si>
  <si>
    <t>596215021R00</t>
  </si>
  <si>
    <t>Kladení zámkové dlažby tl. 6 cm do drtě tl. 4 cm</t>
  </si>
  <si>
    <t>60,0+2,0</t>
  </si>
  <si>
    <t>44</t>
  </si>
  <si>
    <t>596291111R00</t>
  </si>
  <si>
    <t>Řezání zámkové dlažby tl. 60 mm</t>
  </si>
  <si>
    <t>45</t>
  </si>
  <si>
    <t>596715021R00</t>
  </si>
  <si>
    <t>Kladení vodicí linie z dlažby tl.6 cm, drť tl. 3 cm</t>
  </si>
  <si>
    <t>1,6+0,8+1,7+1,8+1,3+0,3</t>
  </si>
  <si>
    <t>83</t>
  </si>
  <si>
    <t>Potrubí z trub kameninových</t>
  </si>
  <si>
    <t>46</t>
  </si>
  <si>
    <t>831350012RAA</t>
  </si>
  <si>
    <t>Kanalizace z trub PVC hrdlových D 160 mm</t>
  </si>
  <si>
    <t>83_</t>
  </si>
  <si>
    <t>01_8_</t>
  </si>
  <si>
    <t>hloubka 2,0 m</t>
  </si>
  <si>
    <t>V položce je zakalkulováno: hloubení rýh, pažení a rozepření rýh včetně přepažování, svislé přemístění, naložení přebytku po zásypu (0,524 m3/m rýhy) na dopravní prostředek, odvoz do 6 km a uložení na skládku¨vč. poplatku, lože pod potrubí ze štěrkopísku, dodávka a montáž potrubí z trub PVC vnějšího průměru160 mm,  dodávka a montáž PVC tvarovek jednoosých, obsyp potrubí pískem, zásyp rýhy sypaninou, se zhutněním.</t>
  </si>
  <si>
    <t>89</t>
  </si>
  <si>
    <t>Ostatní konstrukce a práce na trubním vedení</t>
  </si>
  <si>
    <t>47</t>
  </si>
  <si>
    <t>892 0006</t>
  </si>
  <si>
    <t>Výústní objekt kanalizace od vpusti s obezděním lom. kamenem</t>
  </si>
  <si>
    <t>soubor</t>
  </si>
  <si>
    <t>89_</t>
  </si>
  <si>
    <t>objem 0,70 m3, kompletní konstrukce vč. zemních prací</t>
  </si>
  <si>
    <t>48</t>
  </si>
  <si>
    <t>895941311RT2</t>
  </si>
  <si>
    <t>Zřízení vpusti uliční z dílců typ UVB - 50</t>
  </si>
  <si>
    <t>kus</t>
  </si>
  <si>
    <t>včetně dodávky dílců pro uliční vpusti TBV</t>
  </si>
  <si>
    <t>49</t>
  </si>
  <si>
    <t>899203111R00</t>
  </si>
  <si>
    <t>Osazení mříží litinových s rámem do 150kg</t>
  </si>
  <si>
    <t>50</t>
  </si>
  <si>
    <t>899231111R00</t>
  </si>
  <si>
    <t>Výšková úprava vstupu do 20 cm, zvýšení mříže</t>
  </si>
  <si>
    <t>51</t>
  </si>
  <si>
    <t>899331111R00</t>
  </si>
  <si>
    <t>Výšková úprava vstupu do 20 cm, zvýšení poklopu</t>
  </si>
  <si>
    <t>91</t>
  </si>
  <si>
    <t>Doplňující konstrukce a práce na pozemních komunikacích a zpevněných plochách</t>
  </si>
  <si>
    <t>52</t>
  </si>
  <si>
    <t>914001121R00</t>
  </si>
  <si>
    <t>Osaz.svislé dopr.značky a sloupku,Al patka, základ</t>
  </si>
  <si>
    <t>91_</t>
  </si>
  <si>
    <t>01_9_</t>
  </si>
  <si>
    <t>přemístění stáv. značek</t>
  </si>
  <si>
    <t>53</t>
  </si>
  <si>
    <t>916161111R00</t>
  </si>
  <si>
    <t>Osazení obruby z kam. kostek velkých, s boční opěrou C16/20</t>
  </si>
  <si>
    <t>kostky stávající vybourané</t>
  </si>
  <si>
    <t>54</t>
  </si>
  <si>
    <t>917461111R00</t>
  </si>
  <si>
    <t>Osaz. stoj. obrub. kamenného s opěrou, lože z C 16/20 Nxf1</t>
  </si>
  <si>
    <t xml:space="preserve">silniční obrubník 100/15/30
</t>
  </si>
  <si>
    <t>22,0+28,0+6,5+13,5</t>
  </si>
  <si>
    <t>55</t>
  </si>
  <si>
    <t>917762114R00</t>
  </si>
  <si>
    <t>Osazení ležatého obrubníku betonového, s boční opěrou, do lože z betonu C 16/20 Nxf1</t>
  </si>
  <si>
    <t>nájezdový obrubník</t>
  </si>
  <si>
    <t>917862114R00</t>
  </si>
  <si>
    <t>Osazení stojatého obrubníku betonového, s boční opěrou, do lože z betonu C 16/20 Nxf1</t>
  </si>
  <si>
    <t>11,0+2,0+33,0</t>
  </si>
  <si>
    <t>919726212R00</t>
  </si>
  <si>
    <t>Těsnění spár krytu vozovek zálivkou za studena, za tepla</t>
  </si>
  <si>
    <t>trvale pružný asf. tmel s emulzí, odolný PHM</t>
  </si>
  <si>
    <t>58</t>
  </si>
  <si>
    <t>919735114R00</t>
  </si>
  <si>
    <t>Řezání stávajícího živičného krytu tl. 15 - 20 cm</t>
  </si>
  <si>
    <t>15,5+2,2</t>
  </si>
  <si>
    <t>979054441R00</t>
  </si>
  <si>
    <t>Očištění vybour. dlaždic s výplní kamen. těženým</t>
  </si>
  <si>
    <t>60</t>
  </si>
  <si>
    <t>979071121R00</t>
  </si>
  <si>
    <t>Očištění vybour. kostek drobných s výplní kam. těž</t>
  </si>
  <si>
    <t>185,0+111,5*0,17</t>
  </si>
  <si>
    <t>96</t>
  </si>
  <si>
    <t>Bourání konstrukcí</t>
  </si>
  <si>
    <t>61</t>
  </si>
  <si>
    <t>966006132R00</t>
  </si>
  <si>
    <t>Odstranění doprav.značek se sloupky, s bet.patkami</t>
  </si>
  <si>
    <t>96_</t>
  </si>
  <si>
    <t>H22</t>
  </si>
  <si>
    <t>Komunikace pozemní a letiště</t>
  </si>
  <si>
    <t>62</t>
  </si>
  <si>
    <t>998223011R00</t>
  </si>
  <si>
    <t>Přesun hmot, pozemní komunikace, kryt dlážděný</t>
  </si>
  <si>
    <t>t</t>
  </si>
  <si>
    <t>H22_</t>
  </si>
  <si>
    <t>406,1-113,4</t>
  </si>
  <si>
    <t>M21</t>
  </si>
  <si>
    <t>Elektromontáže</t>
  </si>
  <si>
    <t>63</t>
  </si>
  <si>
    <t>210 200</t>
  </si>
  <si>
    <t>Přeložka stožáru VO</t>
  </si>
  <si>
    <t>M21_</t>
  </si>
  <si>
    <t>Položka obsahuje demontáž stáv. svítidla a stožáru, zřízení pouzdrového základu pro nový stožár včetně zemních prací, zřízení kabel. vedení VO v délce 3,0 m včetně zemnícího pásku Zn 30/4 mm, naspojkování a přepojení kabelů, montáž stožáru a svítidla, předepsané zkoušky osvětlení</t>
  </si>
  <si>
    <t>S</t>
  </si>
  <si>
    <t>Přesuny sutí</t>
  </si>
  <si>
    <t>64</t>
  </si>
  <si>
    <t>979082213R00</t>
  </si>
  <si>
    <t>Vodorovná doprava suti po suchu do 1 km</t>
  </si>
  <si>
    <t>S_</t>
  </si>
  <si>
    <t>158,0-37,0-7,6</t>
  </si>
  <si>
    <t>65</t>
  </si>
  <si>
    <t>979082219R00</t>
  </si>
  <si>
    <t>Příplatek za dopravu suti po suchu za další 1 km</t>
  </si>
  <si>
    <t>9*113,4</t>
  </si>
  <si>
    <t>odvoz suti do 10 km - k recyklaci</t>
  </si>
  <si>
    <t>66</t>
  </si>
  <si>
    <t>979084216R00</t>
  </si>
  <si>
    <t>Vodorovná doprava vybour. hmot po suchu do 5 km</t>
  </si>
  <si>
    <t>dovoz a odvoz kamenných prvků ze skládky a na skládku investora</t>
  </si>
  <si>
    <t>67</t>
  </si>
  <si>
    <t>979087213R00</t>
  </si>
  <si>
    <t>Nakládání vybour.hmot na dop.prostředky-komunikace</t>
  </si>
  <si>
    <t>23,5+5,4+7,1+4,55</t>
  </si>
  <si>
    <t>nakládání kamenných kostek, mozaiky a obrubníků - pro dovoz chybějícího kamenného materiálu ze skládky a odvoz přebytečného materiálu na skládku investora do 5 km</t>
  </si>
  <si>
    <t>68</t>
  </si>
  <si>
    <t>979999999R00</t>
  </si>
  <si>
    <t>Poplatek za recyklaci suti - beton, živice, štěrk</t>
  </si>
  <si>
    <t>uložení  na recyklační skládce</t>
  </si>
  <si>
    <t>M</t>
  </si>
  <si>
    <t>Ostatní materiál</t>
  </si>
  <si>
    <t>69</t>
  </si>
  <si>
    <t>00572420</t>
  </si>
  <si>
    <t>Směs travní parková III. dekorativní PROFI</t>
  </si>
  <si>
    <t>kg</t>
  </si>
  <si>
    <t>0</t>
  </si>
  <si>
    <t>Z99999_</t>
  </si>
  <si>
    <t>01_Z_</t>
  </si>
  <si>
    <t>95*0,03</t>
  </si>
  <si>
    <t>70</t>
  </si>
  <si>
    <t>55243094</t>
  </si>
  <si>
    <t>Mříž vtoková  D400 rovná 500 x 500 mm</t>
  </si>
  <si>
    <t>71</t>
  </si>
  <si>
    <t>55343910</t>
  </si>
  <si>
    <t>Koš kalový pro mříž 500 x 500 mm, pozink v. 600 mm</t>
  </si>
  <si>
    <t>72</t>
  </si>
  <si>
    <t>58380058</t>
  </si>
  <si>
    <t>Mozaika dlažební žulová štípaná 60 až 80 mm</t>
  </si>
  <si>
    <t>46,0</t>
  </si>
  <si>
    <t>;ztratné 2%; 0,92</t>
  </si>
  <si>
    <t xml:space="preserve">kamenná mozaika bude dodána investorem z jeho skladových zásob,
položku ocenit nulovou cenou!!</t>
  </si>
  <si>
    <t>73</t>
  </si>
  <si>
    <t>58380120.A</t>
  </si>
  <si>
    <t>Kostka dlažební žulová štípaná, drobná 80 až 100 mm, třída I</t>
  </si>
  <si>
    <t>bílé kostky pro vytvoření šipek VDZ V17</t>
  </si>
  <si>
    <t>74</t>
  </si>
  <si>
    <t>58380129</t>
  </si>
  <si>
    <t>Kostka dlažební žulová štípaná, drobná 100 až 120 mm, třída I</t>
  </si>
  <si>
    <t>90,5/4</t>
  </si>
  <si>
    <t>;ztratné 2%; 0,4526</t>
  </si>
  <si>
    <t xml:space="preserve">budou použity vybourané kamenné kostky,
přebytečné kostky - 95 m2 budou odvezeny na skládku investora
položku ocenit nulovou cenou!!</t>
  </si>
  <si>
    <t>75</t>
  </si>
  <si>
    <t>58380156</t>
  </si>
  <si>
    <t>Kostka dlažební žulová štípaná, velká 150 až 170 mm, třída I</t>
  </si>
  <si>
    <t>32,0*0,17/2,5</t>
  </si>
  <si>
    <t>;ztratné 2%; 0,0436</t>
  </si>
  <si>
    <t xml:space="preserve">budou použity vybourané kamenné kostky velké,
přebytečné kostky - 13,5 m2 budou odvezeny na skládku investora
položku ocenit nulovou cenou!!</t>
  </si>
  <si>
    <t>76</t>
  </si>
  <si>
    <t>58380211</t>
  </si>
  <si>
    <t>Krajník silniční KS 3, rozměr 130 x 200 x 300 až 800 mm</t>
  </si>
  <si>
    <t>70,0</t>
  </si>
  <si>
    <t>;ztratné 2%; 1,4</t>
  </si>
  <si>
    <t xml:space="preserve">kamenné obrubníky budou dodány investorem z jeho skladových zásob,
položku ocenit nulovou cenou!!</t>
  </si>
  <si>
    <t>77</t>
  </si>
  <si>
    <t>58381367</t>
  </si>
  <si>
    <t>Deska dlažební žulová broušená tl. 50 mm</t>
  </si>
  <si>
    <t>1,6</t>
  </si>
  <si>
    <t>;ztratné 10%; 0,16</t>
  </si>
  <si>
    <t>hladká dlažba podél slepecké dlažby COMCON</t>
  </si>
  <si>
    <t>78</t>
  </si>
  <si>
    <t>59217422</t>
  </si>
  <si>
    <t>Obrubník chodníkový ABO 15-10 v. 200 x 80 x 1000 mm přírodní</t>
  </si>
  <si>
    <t>33,0</t>
  </si>
  <si>
    <t>;ztratné 2%; 0,66</t>
  </si>
  <si>
    <t>79</t>
  </si>
  <si>
    <t>59217488</t>
  </si>
  <si>
    <t>Obrubník silniční ABO 2-15 v. 250 x 150 x 1000 mm přírodní</t>
  </si>
  <si>
    <t>11,0</t>
  </si>
  <si>
    <t>;ztratné 2%; 0,22</t>
  </si>
  <si>
    <t>80</t>
  </si>
  <si>
    <t>59217490</t>
  </si>
  <si>
    <t>Obrubník silniční nájezdový ABO 2-15 N v. 150 x 150 x 1000 mm</t>
  </si>
  <si>
    <t>;ztratné 2%; 0,04</t>
  </si>
  <si>
    <t>81</t>
  </si>
  <si>
    <t>59217491</t>
  </si>
  <si>
    <t>Obrubník silniční přechodový pravý ABO 2-15 PP v 150 x 150 x 1000 mm</t>
  </si>
  <si>
    <t>;ztratné 2%; 0,02</t>
  </si>
  <si>
    <t>82</t>
  </si>
  <si>
    <t>59217492</t>
  </si>
  <si>
    <t>Obrubník silniční přechodový levý ABO 2-15 PL v 150 x 150 x 1000 mm</t>
  </si>
  <si>
    <t>1,0</t>
  </si>
  <si>
    <t>592451151</t>
  </si>
  <si>
    <t>Dlažba skladebná betonová SLP pro nevidomé 200 x 100 x 60 mm červená</t>
  </si>
  <si>
    <t>0,8</t>
  </si>
  <si>
    <t>;ztratné 5%; 0,04</t>
  </si>
  <si>
    <t>84</t>
  </si>
  <si>
    <t>592453040</t>
  </si>
  <si>
    <t>Dlažba bet. Íčko přírodní pro nevidomé 200 x 165 x 60 mm</t>
  </si>
  <si>
    <t>2,4</t>
  </si>
  <si>
    <t>;ztratné 10%; 0,24</t>
  </si>
  <si>
    <t>85</t>
  </si>
  <si>
    <t>592453051</t>
  </si>
  <si>
    <t>Dlažba bet. Íčko červená rovná 200 x 165 x 60 mm</t>
  </si>
  <si>
    <t>;ztratné 5%; 3</t>
  </si>
  <si>
    <t>86</t>
  </si>
  <si>
    <t>592490020</t>
  </si>
  <si>
    <t>Dlažba pro zrakově postižené COMCON® CD 200 x 200 mm, tl. 60 mm, bílá</t>
  </si>
  <si>
    <t>3,5</t>
  </si>
  <si>
    <t>;ztratné 10%; 0,35</t>
  </si>
  <si>
    <t>VORN</t>
  </si>
  <si>
    <t>Vedlejší a ostatní rozpočtové náklady</t>
  </si>
  <si>
    <t>010VD</t>
  </si>
  <si>
    <t>Vedlejší rozpočtové náklady</t>
  </si>
  <si>
    <t>87</t>
  </si>
  <si>
    <t>100 00-01</t>
  </si>
  <si>
    <t>Náklady na předepsané zkoušky</t>
  </si>
  <si>
    <t>RTS I / 2024</t>
  </si>
  <si>
    <t>010VD_</t>
  </si>
  <si>
    <t>VORN_0_</t>
  </si>
  <si>
    <t>VORN_</t>
  </si>
  <si>
    <t>Náklady na předepsané zkoušky dle platných ČSN - betony, asfalty, míra zhutnění atd.</t>
  </si>
  <si>
    <t>88</t>
  </si>
  <si>
    <t>Dopravně inženýrská opatření</t>
  </si>
  <si>
    <t xml:space="preserve">Dopravně inženýrská opatření po dobu stavby, prováděná v souladu s pokyny Policie ČR - dopravního inspektorátu, dle pokynů příslušného odboru dopravy a správce komunikace - Služby města Jihlavy a dle pokynů dalších příslušných orgánů.
Včetně veškerého přechodného dopravního značení, vč. instalace a zajištění servisu značení po celou dobu trvání stavby.
Zajištění prací pro "Stanovení přechodné úpravy silničního provozu na komunikacích dle §77 zákona č. 361/2000 Sb., O provozu na pozemních komunikacích."
Zpracování plánu DIO.</t>
  </si>
  <si>
    <t>Náklady na vytýčení budovaných ploch</t>
  </si>
  <si>
    <t>Geodetické vytýčení nově budovaných parkovacích míst a souvisejícíchc konstrukcí, včetně nákladů na opakovanou dopravu geodetické skupiny, práce kancelářské a výstupní materiál.</t>
  </si>
  <si>
    <t>90</t>
  </si>
  <si>
    <t>Náklady na vytýčení stávajících inž. sítí</t>
  </si>
  <si>
    <t xml:space="preserve">Polohové a hloubkové vytyčení stávajících sítí před zahájením zemních prací pro každou stavbu zvlášť,
( opakované vytyčení v případě poškození, ztráty, znehodnocení či nejasnosti vytyčovacích znaků v terénu
staveniště ) sítě a zařízení, včetně protokolárního předání vytyčení</t>
  </si>
  <si>
    <t>Náklady na zajištění dopravy</t>
  </si>
  <si>
    <t>Náklady na projednání návrhu dočasného dopravního značení /MMJ, odbor dopravy, Policie ČR, DI/, zřízení, přemisťování a zrušení dočasného dopravního značení pro jednotlivé stavby ve vazbě na harmonogram prací.</t>
  </si>
  <si>
    <t>92</t>
  </si>
  <si>
    <t>Náklady na informační cedule</t>
  </si>
  <si>
    <t xml:space="preserve">Náklady na pořízení informačních, zákazových a příkazových cedulí pro zajištění označení stavby a příkazových cedulí pro vymezení pohybu chodců či vozidel po staveništi (osazení dle potřeby stavby), 
náklady na osazení, přemístění a zrušení cedulí
</t>
  </si>
  <si>
    <t>93</t>
  </si>
  <si>
    <t>Náklady na oplocení, ohrazení výkopů</t>
  </si>
  <si>
    <t>Náklady na zřízení, údržbu, přemístění a zrušení oplocení či ohrazení výkopových rýh a jam, případně jejich jiné vyznačení v terénu po dobu jejich existence s odkazem na předpisy BOZP a součinnost určeného koordinátora BOZP stavby</t>
  </si>
  <si>
    <t>94</t>
  </si>
  <si>
    <t>Náklady na projednání záborů</t>
  </si>
  <si>
    <t>Náklady na projednání a zajištění záborů všech ploch potřebných k realizaci stavby, včetně případných poplatků za pronájem ploch.</t>
  </si>
  <si>
    <t>95</t>
  </si>
  <si>
    <t>Náklady na zajištění skládek</t>
  </si>
  <si>
    <t>Náklady na projednání a zajištění míst mezideponií a deponií vytěžených hmot, tzn. projednání uložení vytěžených hmot na dočasné skládky po dobu stavby, respektive trvalé skládky za účelem trvalého uložení vytěžených hmot s vlastníky pozemků či skládek. Před zahájením stavby bude doložen investorovi smluvní vztah s vlastníkem pozemků na nichž budou zeminy či vytěžené hmoty ukládány.</t>
  </si>
  <si>
    <t>Náklady na vypracování harmonogramu</t>
  </si>
  <si>
    <t>Náklady na vypracování harmonogramu stavebních prací pro stavbu s jeho průběžnou aktualizací, projednání a odsouhlasení s investorem, provozovatelem, DOS a koordinátorem BOZP.</t>
  </si>
  <si>
    <t>97</t>
  </si>
  <si>
    <t>200 00-01</t>
  </si>
  <si>
    <t>Geometrický plán stavby</t>
  </si>
  <si>
    <t xml:space="preserve">Geometrický plán stavby pro vložení do katastru nemovitostí, zhotovený oprávněnou osobou.
</t>
  </si>
  <si>
    <t>98</t>
  </si>
  <si>
    <t>Dokumentace skutečného provedení stavby</t>
  </si>
  <si>
    <t>Dokumentace skutečného provedení stavebních objektů /opravené situace, popř. předepsaná fotodokumentace atd./, dle specifikace uvedené u jednotlivých stavebních objektů, mimo geodetického zaměření Microstation.</t>
  </si>
  <si>
    <t>99</t>
  </si>
  <si>
    <t>Geodetické zaměření skutečného provedení stavby</t>
  </si>
  <si>
    <t>Geodetické zaměření MICROSTATION skutečného stavu provedených konstrukcí, včetně veřejného osvětlení, včetně nákladů na opakovanou dopravu geodetické skupiny, práce kancelářské a výstupní materiál.</t>
  </si>
  <si>
    <t>VRN-ZS</t>
  </si>
  <si>
    <t>Vedlejší rozpočtové náklady - zařízení staveniště</t>
  </si>
  <si>
    <t>100</t>
  </si>
  <si>
    <t>Náklady na zařízení staveniště</t>
  </si>
  <si>
    <t>VRN-ZS_0_</t>
  </si>
  <si>
    <t>VRN-ZS_</t>
  </si>
  <si>
    <t xml:space="preserve">Náklady na projednání a zajištění míst GZS (zázemí zhotovitele, skládky materiálů k zabudování do stavby, skládky sypkých materiálů). Vše rozsahu souvisejících nákladů a případných poplatků za užívání či nájem ploch. Zařízení staveniště pro stavbu.
</t>
  </si>
  <si>
    <t>Celkem:</t>
  </si>
  <si>
    <t>Náklady na veškeré výkony a materiály jsou obsaženy v příslušných položkách</t>
  </si>
  <si>
    <t>Soupis prací - Jen objekty celkem</t>
  </si>
  <si>
    <t>Zkrácený popis</t>
  </si>
  <si>
    <t>F</t>
  </si>
  <si>
    <t>Krycí list soupisu prací</t>
  </si>
  <si>
    <t>IČO/DIČ:</t>
  </si>
  <si>
    <t>00286010/</t>
  </si>
  <si>
    <t>Položek: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</si>
  <si>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</si>
  <si>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</si>
  <si>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</si>
  <si>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</si>
  <si>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</si>
  <si>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</si>
  <si>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</si>
  <si>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</si>
  <si>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</si>
  <si>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</si>
  <si>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</si>
  <si>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</si>
  <si>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</si>
  <si>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</si>
  <si>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</si>
  <si>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</si>
  <si>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</si>
  <si>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</si>
  <si>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</si>
  <si>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</si>
  <si>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</si>
  <si>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</si>
  <si>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</si>
  <si>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</si>
  <si>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</si>
  <si>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</si>
  <si>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</si>
  <si>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</si>
  <si>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</si>
  <si>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</si>
  <si>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</si>
  <si>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</si>
  <si>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</si>
  <si>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</si>
  <si>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</si>
  <si>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</si>
  <si>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</si>
  <si>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</si>
  <si>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</si>
  <si>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</si>
  <si>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 xml:space="preserve">Náklady na veškeré výkony a materiály jsou obsaženy v příslušných položkách 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</si>
  <si>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</si>
  <si>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</si>
  <si>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</si>
  <si>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</si>
  <si>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</si>
  <si>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</si>
  <si>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</si>
  <si>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</si>
  <si>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Ostatní rozpočtové náklady ORN</t>
  </si>
  <si>
    <t>Ostatní rozpočtové náklady (ORN)</t>
  </si>
  <si>
    <t>Celkem ORN</t>
  </si>
</sst>
</file>

<file path=xl/styles.xml><?xml version="1.0" encoding="utf-8"?>
<styleSheet xmlns="http://schemas.openxmlformats.org/spreadsheetml/2006/main">
  <numFmts count="0"/>
  <fonts count="14">
    <font>
      <sz val="11"/>
      <name val="Calibri"/>
      <charset val="1"/>
    </font>
    <font>
      <color rgb="FF000000"/>
      <sz val="18"/>
      <name val="Arial"/>
      <charset val="238"/>
    </font>
    <font>
      <color rgb="FF000000"/>
      <sz val="10"/>
      <name val="Arial"/>
      <charset val="238"/>
      <b/>
    </font>
    <font>
      <color rgb="FF000000"/>
      <sz val="10"/>
      <name val="Arial"/>
      <charset val="238"/>
    </font>
    <font>
      <color rgb="FF0000FF"/>
      <sz val="10"/>
      <name val="Arial"/>
      <charset val="238"/>
      <i/>
    </font>
    <font>
      <color rgb="FF000000"/>
      <sz val="10"/>
      <name val="Arial"/>
      <charset val="238"/>
      <i/>
    </font>
    <font>
      <color rgb="FFDF0000"/>
      <sz val="10"/>
      <name val="Arial"/>
      <charset val="238"/>
      <i/>
    </font>
    <font>
      <color rgb="FF0078D7"/>
      <sz val="10"/>
      <name val="Arial"/>
      <charset val="238"/>
      <i/>
    </font>
    <font>
      <color rgb="FF000000"/>
      <sz val="8"/>
      <name val="Arial"/>
      <charset val="238"/>
      <i/>
    </font>
    <font>
      <color rgb="FF000000"/>
      <sz val="18"/>
      <name val="Arial"/>
      <charset val="238"/>
      <b/>
    </font>
    <font>
      <color rgb="FF000000"/>
      <sz val="20"/>
      <name val="Arial"/>
      <charset val="238"/>
      <b/>
    </font>
    <font>
      <color rgb="FF000000"/>
      <sz val="11"/>
      <name val="Arial"/>
      <charset val="238"/>
      <b/>
    </font>
    <font>
      <color rgb="FF000000"/>
      <sz val="12"/>
      <name val="Arial"/>
      <charset val="238"/>
      <b/>
    </font>
    <font>
      <color rgb="FF000000"/>
      <sz val="12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CCFFFF"/>
        <bgColor rgb="FFCCFFFF"/>
      </patternFill>
    </fill>
  </fills>
  <borders count="8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borderId="0" fillId="0" fontId="0" numFmtId="0"/>
  </cellStyleXfs>
  <cellXfs count="189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" fillId="3" fontId="3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3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4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3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3" fontId="3" numFmtId="0" xfId="0">
      <alignment horizontal="left" vertical="center" textRotation="0" shrinkToFit="false" wrapText="true"/>
      <protection hidden="false" locked="false"/>
    </xf>
    <xf applyAlignment="true" applyBorder="true" applyFill="true" applyNumberFormat="true" applyFont="true" applyProtection="true" borderId="6" fillId="3" fontId="3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7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3" fontId="3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9" fillId="3" fontId="3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1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3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1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4" fillId="3" fontId="2" numFmtId="0" xfId="0">
      <alignment horizontal="center" vertical="center" textRotation="0" shrinkToFit="false" wrapText="false"/>
      <protection hidden="false" locked="false"/>
    </xf>
    <xf applyAlignment="true" applyBorder="true" applyFill="true" applyNumberFormat="true" applyFont="true" applyProtection="true" borderId="15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8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19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21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3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4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5" fillId="3" fontId="2" numFmtId="0" xfId="0">
      <alignment horizontal="center" vertical="center" textRotation="0" shrinkToFit="false" wrapText="false"/>
      <protection hidden="false" locked="false"/>
    </xf>
    <xf applyAlignment="true" applyBorder="true" applyFill="true" applyNumberFormat="true" applyFont="true" applyProtection="true" borderId="26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8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29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0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2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3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4" fontId="3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33" fillId="2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2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2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2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4" fontId="3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2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3" numFmtId="4" xfId="0">
      <alignment horizontal="righ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4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5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6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6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0" fontId="6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0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7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6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7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7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6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3" fontId="7" numFmtId="0" xfId="0">
      <alignment horizontal="left" vertical="center" textRotation="0" shrinkToFit="false" wrapText="false"/>
      <protection hidden="false" locked="false"/>
    </xf>
    <xf applyAlignment="true" applyBorder="true" applyFill="true" applyNumberFormat="true" applyFont="true" applyProtection="true" borderId="37" fillId="0" fontId="7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8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9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0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1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3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4" fillId="0" fontId="2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3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4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5" fillId="0" fontId="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5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6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37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1" fillId="0" fontId="1" numFmtId="0" xfId="0">
      <alignment horizontal="center" vertical="center" textRotation="0" shrinkToFit="false" wrapText="true"/>
      <protection hidden="false" locked="true"/>
    </xf>
    <xf applyAlignment="true" applyBorder="true" applyFill="true" applyNumberFormat="true" applyFont="true" applyProtection="true" borderId="6" fillId="0" fontId="3" numFmtId="1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" fillId="0" fontId="3" numFmtId="0" xfId="0">
      <alignment horizontal="left" vertical="center" textRotation="0" shrinkToFit="false" wrapText="true"/>
      <protection hidden="false" locked="true"/>
    </xf>
    <xf applyAlignment="true" applyBorder="true" applyFill="true" applyNumberFormat="true" applyFont="true" applyProtection="true" borderId="37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6" fillId="0" fontId="9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7" fillId="2" fontId="10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11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2" fontId="10" numFmtId="0" xfId="0">
      <alignment horizontal="center" vertical="center" textRotation="0" shrinkToFit="false" wrapText="false"/>
      <protection hidden="false" locked="true"/>
    </xf>
    <xf applyAlignment="true" applyBorder="true" applyFill="true" applyNumberFormat="true" applyFont="true" applyProtection="true" borderId="51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1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1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5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7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0" fontId="1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0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8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9" fillId="0" fontId="13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0" fillId="0" fontId="1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27" fillId="0" fontId="1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1" fillId="2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2" fillId="2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9" fillId="2" fontId="1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2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3" fillId="2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2" fontId="1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48" fillId="2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3" fillId="2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4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9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5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6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7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8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9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0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2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1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2" fillId="0" fontId="1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33" fillId="0" fontId="8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5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6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17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41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6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6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4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52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3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4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5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6" fillId="0" fontId="3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6" fillId="0" fontId="3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7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8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9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0" fillId="0" fontId="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0" fillId="0" fontId="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80" fillId="0" fontId="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7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8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79" fillId="0" fontId="12" numFmtId="0" xfId="0">
      <alignment horizontal="left" vertical="center" textRotation="0" shrinkToFit="false" wrapText="false"/>
      <protection hidden="false" locked="true"/>
    </xf>
    <xf applyAlignment="true" applyBorder="true" applyFill="true" applyNumberFormat="true" applyFont="true" applyProtection="true" borderId="81" fillId="0" fontId="12" numFmtId="4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8" fillId="0" fontId="12" numFmtId="0" xfId="0">
      <alignment horizontal="right" vertical="center" textRotation="0" shrinkToFit="false" wrapText="false"/>
      <protection hidden="false" locked="true"/>
    </xf>
    <xf applyAlignment="true" applyBorder="true" applyFill="true" applyNumberFormat="true" applyFont="true" applyProtection="true" borderId="79" fillId="0" fontId="12" numFmtId="0" xfId="0">
      <alignment horizontal="right" vertical="center" textRotation="0" shrinkToFit="false" wrapText="false"/>
      <protection hidden="false" locked="true"/>
    </xf>
  </cellXfs>
  <dxfs count="0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image" Target="/xl/media/image1.jpeg" /></Relationships>
</file>

<file path=xl/drawings/drawing1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4.xml><?xml version="1.0" encoding="utf-8"?>
<xdr:wsDr xmlns:a="http://schemas.openxmlformats.org/drawingml/2006/main" xmlns:xdr="http://schemas.openxmlformats.org/drawingml/2006/spreadsheetDrawing">
  <xdr:absoluteAnchor>
    <xdr:pos x="0" y="0"/>
    <xdr:ext cx="666750" cy="666750"/>
    <xdr:pic>
      <xdr:nvPicPr>
        <xdr:cNvPr id="1" name=""/>
        <xdr:cNvPicPr>
          <a:picLocks noChangeAspect="true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BX246"/>
  <sheetViews>
    <sheetView workbookViewId="0" tabSelected="true" showZeros="true" showFormulas="false" showGridLines="true" showRowColHeaders="true">
      <pane topLeftCell="A12" state="frozen" activePane="bottomLeft" ySplit="11"/>
      <selection pane="bottomLeft" sqref="A246:O246" activeCell="A246"/>
    </sheetView>
  </sheetViews>
  <sheetFormatPr defaultColWidth="12.140625" customHeight="true" defaultRowHeight="15"/>
  <cols>
    <col max="1" min="1" style="0" width="3.99609375" customWidth="true"/>
    <col max="2" min="2" style="0" width="7.5703125" customWidth="true"/>
    <col max="3" min="3" style="0" width="17.85546875" customWidth="true"/>
    <col max="4" min="4" style="0" width="42.85546875" customWidth="true"/>
    <col max="5" min="5" style="0" width="29.28515625" customWidth="true"/>
    <col max="6" min="6" style="0" width="6.42578125" customWidth="true"/>
    <col max="7" min="7" style="0" width="12.85546875" customWidth="true"/>
    <col max="8" min="8" style="0" width="12" customWidth="true"/>
    <col max="11" min="9" style="0" width="15.7109375" customWidth="true"/>
    <col max="14" min="12" style="0" width="11.7109375" customWidth="true"/>
    <col max="15" min="15" style="0" width="13.42578125" customWidth="true"/>
    <col max="75" min="25" style="0" width="12.140625" hidden="true"/>
    <col max="76" min="76" style="0" width="72.140625" customWidth="true" hidden="true"/>
    <col max="78" min="77" style="0" width="12.140625" hidden="true"/>
  </cols>
  <sheetData>
    <row r="1" customHeight="true" ht="54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AS1" s="2">
        <f>SUM(AJ1:AJ2)</f>
      </c>
      <c r="AT1" s="2">
        <f>SUM(AK1:AK2)</f>
      </c>
      <c r="AU1" s="2">
        <f>SUM(AL1:AL2)</f>
      </c>
    </row>
    <row r="2">
      <c r="A2" s="3" t="s">
        <v>1</v>
      </c>
      <c r="B2" s="4"/>
      <c r="C2" s="4"/>
      <c r="D2" s="5" t="s">
        <v>2</v>
      </c>
      <c r="E2" s="6"/>
      <c r="F2" s="4" t="s">
        <v>3</v>
      </c>
      <c r="G2" s="4"/>
      <c r="H2" s="7" t="s">
        <v>4</v>
      </c>
      <c r="I2" s="8" t="s">
        <v>5</v>
      </c>
      <c r="J2" s="8" t="s">
        <v>6</v>
      </c>
      <c r="K2" s="4"/>
      <c r="L2" s="4"/>
      <c r="M2" s="4"/>
      <c r="N2" s="4"/>
      <c r="O2" s="9"/>
    </row>
    <row r="3">
      <c r="A3" s="10"/>
      <c r="B3" s="11"/>
      <c r="C3" s="11"/>
      <c r="D3" s="12"/>
      <c r="E3" s="12"/>
      <c r="F3" s="11"/>
      <c r="G3" s="11"/>
      <c r="H3" s="13"/>
      <c r="I3" s="11"/>
      <c r="J3" s="11"/>
      <c r="K3" s="11"/>
      <c r="L3" s="11"/>
      <c r="M3" s="11"/>
      <c r="N3" s="11"/>
      <c r="O3" s="14"/>
    </row>
    <row r="4">
      <c r="A4" s="15" t="s">
        <v>7</v>
      </c>
      <c r="B4" s="11"/>
      <c r="C4" s="11"/>
      <c r="D4" s="16" t="s">
        <v>4</v>
      </c>
      <c r="E4" s="11"/>
      <c r="F4" s="11" t="s">
        <v>8</v>
      </c>
      <c r="G4" s="11"/>
      <c r="H4" s="13" t="s">
        <v>4</v>
      </c>
      <c r="I4" s="16" t="s">
        <v>9</v>
      </c>
      <c r="J4" s="11" t="s">
        <v>10</v>
      </c>
      <c r="K4" s="11"/>
      <c r="L4" s="11"/>
      <c r="M4" s="11"/>
      <c r="N4" s="11"/>
      <c r="O4" s="14"/>
    </row>
    <row r="5">
      <c r="A5" s="10"/>
      <c r="B5" s="11"/>
      <c r="C5" s="11"/>
      <c r="D5" s="11"/>
      <c r="E5" s="11"/>
      <c r="F5" s="11"/>
      <c r="G5" s="11"/>
      <c r="H5" s="13"/>
      <c r="I5" s="11"/>
      <c r="J5" s="11"/>
      <c r="K5" s="11"/>
      <c r="L5" s="11"/>
      <c r="M5" s="11"/>
      <c r="N5" s="11"/>
      <c r="O5" s="14"/>
    </row>
    <row r="6">
      <c r="A6" s="15" t="s">
        <v>11</v>
      </c>
      <c r="B6" s="11"/>
      <c r="C6" s="11"/>
      <c r="D6" s="16" t="s">
        <v>12</v>
      </c>
      <c r="E6" s="11"/>
      <c r="F6" s="11" t="s">
        <v>13</v>
      </c>
      <c r="G6" s="11"/>
      <c r="H6" s="13" t="s">
        <v>4</v>
      </c>
      <c r="I6" s="16" t="s">
        <v>14</v>
      </c>
      <c r="J6" s="17" t="s">
        <v>15</v>
      </c>
      <c r="K6" s="13"/>
      <c r="L6" s="13"/>
      <c r="M6" s="13"/>
      <c r="N6" s="13"/>
      <c r="O6" s="18"/>
    </row>
    <row r="7">
      <c r="A7" s="10"/>
      <c r="B7" s="11"/>
      <c r="C7" s="11"/>
      <c r="D7" s="11"/>
      <c r="E7" s="11"/>
      <c r="F7" s="11"/>
      <c r="G7" s="11"/>
      <c r="H7" s="13"/>
      <c r="I7" s="11"/>
      <c r="J7" s="13"/>
      <c r="K7" s="13"/>
      <c r="L7" s="13"/>
      <c r="M7" s="13"/>
      <c r="N7" s="13"/>
      <c r="O7" s="18"/>
    </row>
    <row r="8">
      <c r="A8" s="15" t="s">
        <v>16</v>
      </c>
      <c r="B8" s="11"/>
      <c r="C8" s="11"/>
      <c r="D8" s="16" t="s">
        <v>4</v>
      </c>
      <c r="E8" s="11"/>
      <c r="F8" s="11" t="s">
        <v>17</v>
      </c>
      <c r="G8" s="11"/>
      <c r="H8" s="13" t="s">
        <v>18</v>
      </c>
      <c r="I8" s="16" t="s">
        <v>19</v>
      </c>
      <c r="J8" s="17" t="s">
        <v>20</v>
      </c>
      <c r="K8" s="13"/>
      <c r="L8" s="13"/>
      <c r="M8" s="13"/>
      <c r="N8" s="13"/>
      <c r="O8" s="18"/>
    </row>
    <row r="9">
      <c r="A9" s="19"/>
      <c r="B9" s="20"/>
      <c r="C9" s="20"/>
      <c r="D9" s="20"/>
      <c r="E9" s="20"/>
      <c r="F9" s="20"/>
      <c r="G9" s="20"/>
      <c r="H9" s="21"/>
      <c r="I9" s="20"/>
      <c r="J9" s="21"/>
      <c r="K9" s="21"/>
      <c r="L9" s="21"/>
      <c r="M9" s="21"/>
      <c r="N9" s="21"/>
      <c r="O9" s="22"/>
    </row>
    <row r="10">
      <c r="A10" s="23" t="s">
        <v>21</v>
      </c>
      <c r="B10" s="24" t="s">
        <v>22</v>
      </c>
      <c r="C10" s="24" t="s">
        <v>23</v>
      </c>
      <c r="D10" s="25" t="s">
        <v>24</v>
      </c>
      <c r="E10" s="26"/>
      <c r="F10" s="24" t="s">
        <v>25</v>
      </c>
      <c r="G10" s="27" t="s">
        <v>26</v>
      </c>
      <c r="H10" s="28" t="s">
        <v>27</v>
      </c>
      <c r="I10" s="29" t="s">
        <v>28</v>
      </c>
      <c r="J10" s="30"/>
      <c r="K10" s="31"/>
      <c r="L10" s="32" t="s">
        <v>29</v>
      </c>
      <c r="M10" s="30"/>
      <c r="N10" s="33"/>
      <c r="O10" s="34" t="s">
        <v>30</v>
      </c>
      <c r="BK10" s="35" t="s">
        <v>31</v>
      </c>
      <c r="BL10" s="36" t="s">
        <v>32</v>
      </c>
      <c r="BW10" s="36" t="s">
        <v>33</v>
      </c>
    </row>
    <row r="11">
      <c r="A11" s="37" t="s">
        <v>4</v>
      </c>
      <c r="B11" s="38" t="s">
        <v>4</v>
      </c>
      <c r="C11" s="38" t="s">
        <v>4</v>
      </c>
      <c r="D11" s="39" t="s">
        <v>34</v>
      </c>
      <c r="E11" s="40"/>
      <c r="F11" s="38" t="s">
        <v>4</v>
      </c>
      <c r="G11" s="38" t="s">
        <v>4</v>
      </c>
      <c r="H11" s="41" t="s">
        <v>35</v>
      </c>
      <c r="I11" s="42" t="s">
        <v>36</v>
      </c>
      <c r="J11" s="43" t="s">
        <v>37</v>
      </c>
      <c r="K11" s="44" t="s">
        <v>38</v>
      </c>
      <c r="L11" s="45" t="s">
        <v>39</v>
      </c>
      <c r="M11" s="43" t="s">
        <v>40</v>
      </c>
      <c r="N11" s="46" t="s">
        <v>38</v>
      </c>
      <c r="O11" s="47" t="s">
        <v>41</v>
      </c>
      <c r="Z11" s="35" t="s">
        <v>42</v>
      </c>
      <c r="AA11" s="35" t="s">
        <v>43</v>
      </c>
      <c r="AB11" s="35" t="s">
        <v>44</v>
      </c>
      <c r="AC11" s="35" t="s">
        <v>45</v>
      </c>
      <c r="AD11" s="35" t="s">
        <v>46</v>
      </c>
      <c r="AE11" s="35" t="s">
        <v>47</v>
      </c>
      <c r="AF11" s="35" t="s">
        <v>48</v>
      </c>
      <c r="AG11" s="35" t="s">
        <v>49</v>
      </c>
      <c r="AH11" s="35" t="s">
        <v>50</v>
      </c>
      <c r="BH11" s="35" t="s">
        <v>51</v>
      </c>
      <c r="BI11" s="35" t="s">
        <v>52</v>
      </c>
      <c r="BJ11" s="35" t="s">
        <v>53</v>
      </c>
    </row>
    <row r="12">
      <c r="A12" s="48" t="s">
        <v>54</v>
      </c>
      <c r="B12" s="49" t="s">
        <v>55</v>
      </c>
      <c r="C12" s="49" t="s">
        <v>54</v>
      </c>
      <c r="D12" s="50" t="s">
        <v>56</v>
      </c>
      <c r="E12" s="49"/>
      <c r="F12" s="51" t="s">
        <v>4</v>
      </c>
      <c r="G12" s="51" t="s">
        <v>4</v>
      </c>
      <c r="H12" s="52" t="s">
        <v>4</v>
      </c>
      <c r="I12" s="53">
        <f>I13+I28+I34+I43+I47+I52+I68+I77+I90+I96+I106+I110+I118+I137+I139+I142+I145+I158</f>
      </c>
      <c r="J12" s="53">
        <f>J13+J28+J34+J43+J47+J52+J68+J77+J90+J96+J106+J110+J118+J137+J139+J142+J145+J158</f>
      </c>
      <c r="K12" s="53">
        <f>K13+K28+K34+K43+K47+K52+K68+K77+K90+K96+K106+K110+K118+K137+K139+K142+K145+K158</f>
      </c>
      <c r="L12" s="54" t="s">
        <v>54</v>
      </c>
      <c r="M12" s="54" t="s">
        <v>54</v>
      </c>
      <c r="N12" s="53">
        <f>N13+N28+N34+N43+N47+N52+N68+N77+N90+N96+N106+N110+N118+N137+N139+N142+N145+N158</f>
      </c>
      <c r="O12" s="55" t="s">
        <v>54</v>
      </c>
    </row>
    <row r="13">
      <c r="A13" s="56" t="s">
        <v>54</v>
      </c>
      <c r="B13" s="57" t="s">
        <v>55</v>
      </c>
      <c r="C13" s="57" t="s">
        <v>57</v>
      </c>
      <c r="D13" s="58" t="s">
        <v>58</v>
      </c>
      <c r="E13" s="57"/>
      <c r="F13" s="59" t="s">
        <v>4</v>
      </c>
      <c r="G13" s="59" t="s">
        <v>4</v>
      </c>
      <c r="H13" s="60" t="s">
        <v>4</v>
      </c>
      <c r="I13" s="2">
        <f>SUM(I14:I25)</f>
      </c>
      <c r="J13" s="2">
        <f>SUM(J14:J25)</f>
      </c>
      <c r="K13" s="2">
        <f>SUM(K14:K25)</f>
      </c>
      <c r="L13" s="35" t="s">
        <v>54</v>
      </c>
      <c r="M13" s="35" t="s">
        <v>54</v>
      </c>
      <c r="N13" s="2">
        <f>SUM(N14:N25)</f>
      </c>
      <c r="O13" s="61" t="s">
        <v>54</v>
      </c>
      <c r="AI13" s="35" t="s">
        <v>55</v>
      </c>
      <c r="AS13" s="2">
        <f>SUM(AJ14:AJ25)</f>
      </c>
      <c r="AT13" s="2">
        <f>SUM(AK14:AK25)</f>
      </c>
      <c r="AU13" s="2">
        <f>SUM(AL14:AL25)</f>
      </c>
    </row>
    <row r="14">
      <c r="A14" s="10" t="s">
        <v>59</v>
      </c>
      <c r="B14" s="11" t="s">
        <v>55</v>
      </c>
      <c r="C14" s="11" t="s">
        <v>60</v>
      </c>
      <c r="D14" s="16" t="s">
        <v>61</v>
      </c>
      <c r="E14" s="11"/>
      <c r="F14" s="11" t="s">
        <v>62</v>
      </c>
      <c r="G14" s="62" t="n">
        <v>185</v>
      </c>
      <c r="H14" s="63" t="n">
        <v>0</v>
      </c>
      <c r="I14" s="62">
        <f>ROUND(G14*AO14,2)</f>
      </c>
      <c r="J14" s="62">
        <f>ROUND(G14*AP14,2)</f>
      </c>
      <c r="K14" s="62">
        <f>ROUND(G14*H14,2)</f>
      </c>
      <c r="L14" s="62" t="n">
        <v>0</v>
      </c>
      <c r="M14" s="62" t="n">
        <v>0.2</v>
      </c>
      <c r="N14" s="62">
        <f>G14*M14</f>
      </c>
      <c r="O14" s="64" t="s">
        <v>63</v>
      </c>
      <c r="Z14" s="62">
        <f>ROUND(IF(AQ14="5",BJ14,0),2)</f>
      </c>
      <c r="AB14" s="62">
        <f>ROUND(IF(AQ14="1",BH14,0),2)</f>
      </c>
      <c r="AC14" s="62">
        <f>ROUND(IF(AQ14="1",BI14,0),2)</f>
      </c>
      <c r="AD14" s="62">
        <f>ROUND(IF(AQ14="7",BH14,0),2)</f>
      </c>
      <c r="AE14" s="62">
        <f>ROUND(IF(AQ14="7",BI14,0),2)</f>
      </c>
      <c r="AF14" s="62">
        <f>ROUND(IF(AQ14="2",BH14,0),2)</f>
      </c>
      <c r="AG14" s="62">
        <f>ROUND(IF(AQ14="2",BI14,0),2)</f>
      </c>
      <c r="AH14" s="62">
        <f>ROUND(IF(AQ14="0",BJ14,0),2)</f>
      </c>
      <c r="AI14" s="35" t="s">
        <v>55</v>
      </c>
      <c r="AJ14" s="62">
        <f>IF(AN14=0,K14,0)</f>
      </c>
      <c r="AK14" s="62">
        <f>IF(AN14=12,K14,0)</f>
      </c>
      <c r="AL14" s="62">
        <f>IF(AN14=21,K14,0)</f>
      </c>
      <c r="AN14" s="62" t="n">
        <v>21</v>
      </c>
      <c r="AO14" s="62">
        <f>H14*0</f>
      </c>
      <c r="AP14" s="62">
        <f>H14*(1-0)</f>
      </c>
      <c r="AQ14" s="65" t="s">
        <v>59</v>
      </c>
      <c r="AV14" s="62">
        <f>ROUND(AW14+AX14,2)</f>
      </c>
      <c r="AW14" s="62">
        <f>ROUND(G14*AO14,2)</f>
      </c>
      <c r="AX14" s="62">
        <f>ROUND(G14*AP14,2)</f>
      </c>
      <c r="AY14" s="65" t="s">
        <v>64</v>
      </c>
      <c r="AZ14" s="65" t="s">
        <v>65</v>
      </c>
      <c r="BA14" s="35" t="s">
        <v>66</v>
      </c>
      <c r="BC14" s="62">
        <f>AW14+AX14</f>
      </c>
      <c r="BD14" s="62">
        <f>H14/(100-BE14)*100</f>
      </c>
      <c r="BE14" s="62" t="n">
        <v>0</v>
      </c>
      <c r="BF14" s="62">
        <f>N14</f>
      </c>
      <c r="BH14" s="62">
        <f>G14*AO14</f>
      </c>
      <c r="BI14" s="62">
        <f>G14*AP14</f>
      </c>
      <c r="BJ14" s="62">
        <f>G14*H14</f>
      </c>
      <c r="BK14" s="62"/>
      <c r="BL14" s="62" t="n">
        <v>11</v>
      </c>
      <c r="BW14" s="62" t="n">
        <v>21</v>
      </c>
      <c r="BX14" s="16" t="s">
        <v>61</v>
      </c>
    </row>
    <row r="15">
      <c r="A15" s="66"/>
      <c r="D15" s="67" t="s">
        <v>67</v>
      </c>
      <c r="E15" s="68" t="s">
        <v>54</v>
      </c>
      <c r="G15" s="69" t="n">
        <v>185</v>
      </c>
      <c r="O15" s="70"/>
    </row>
    <row r="16">
      <c r="A16" s="10" t="s">
        <v>68</v>
      </c>
      <c r="B16" s="11" t="s">
        <v>55</v>
      </c>
      <c r="C16" s="11" t="s">
        <v>69</v>
      </c>
      <c r="D16" s="16" t="s">
        <v>70</v>
      </c>
      <c r="E16" s="11"/>
      <c r="F16" s="11" t="s">
        <v>62</v>
      </c>
      <c r="G16" s="62" t="n">
        <v>6</v>
      </c>
      <c r="H16" s="63" t="n">
        <v>0</v>
      </c>
      <c r="I16" s="62">
        <f>ROUND(G16*AO16,2)</f>
      </c>
      <c r="J16" s="62">
        <f>ROUND(G16*AP16,2)</f>
      </c>
      <c r="K16" s="62">
        <f>ROUND(G16*H16,2)</f>
      </c>
      <c r="L16" s="62" t="n">
        <v>0</v>
      </c>
      <c r="M16" s="62" t="n">
        <v>0.225</v>
      </c>
      <c r="N16" s="62">
        <f>G16*M16</f>
      </c>
      <c r="O16" s="64" t="s">
        <v>63</v>
      </c>
      <c r="Z16" s="62">
        <f>ROUND(IF(AQ16="5",BJ16,0),2)</f>
      </c>
      <c r="AB16" s="62">
        <f>ROUND(IF(AQ16="1",BH16,0),2)</f>
      </c>
      <c r="AC16" s="62">
        <f>ROUND(IF(AQ16="1",BI16,0),2)</f>
      </c>
      <c r="AD16" s="62">
        <f>ROUND(IF(AQ16="7",BH16,0),2)</f>
      </c>
      <c r="AE16" s="62">
        <f>ROUND(IF(AQ16="7",BI16,0),2)</f>
      </c>
      <c r="AF16" s="62">
        <f>ROUND(IF(AQ16="2",BH16,0),2)</f>
      </c>
      <c r="AG16" s="62">
        <f>ROUND(IF(AQ16="2",BI16,0),2)</f>
      </c>
      <c r="AH16" s="62">
        <f>ROUND(IF(AQ16="0",BJ16,0),2)</f>
      </c>
      <c r="AI16" s="35" t="s">
        <v>55</v>
      </c>
      <c r="AJ16" s="62">
        <f>IF(AN16=0,K16,0)</f>
      </c>
      <c r="AK16" s="62">
        <f>IF(AN16=12,K16,0)</f>
      </c>
      <c r="AL16" s="62">
        <f>IF(AN16=21,K16,0)</f>
      </c>
      <c r="AN16" s="62" t="n">
        <v>21</v>
      </c>
      <c r="AO16" s="62">
        <f>H16*0</f>
      </c>
      <c r="AP16" s="62">
        <f>H16*(1-0)</f>
      </c>
      <c r="AQ16" s="65" t="s">
        <v>59</v>
      </c>
      <c r="AV16" s="62">
        <f>ROUND(AW16+AX16,2)</f>
      </c>
      <c r="AW16" s="62">
        <f>ROUND(G16*AO16,2)</f>
      </c>
      <c r="AX16" s="62">
        <f>ROUND(G16*AP16,2)</f>
      </c>
      <c r="AY16" s="65" t="s">
        <v>64</v>
      </c>
      <c r="AZ16" s="65" t="s">
        <v>65</v>
      </c>
      <c r="BA16" s="35" t="s">
        <v>66</v>
      </c>
      <c r="BC16" s="62">
        <f>AW16+AX16</f>
      </c>
      <c r="BD16" s="62">
        <f>H16/(100-BE16)*100</f>
      </c>
      <c r="BE16" s="62" t="n">
        <v>0</v>
      </c>
      <c r="BF16" s="62">
        <f>N16</f>
      </c>
      <c r="BH16" s="62">
        <f>G16*AO16</f>
      </c>
      <c r="BI16" s="62">
        <f>G16*AP16</f>
      </c>
      <c r="BJ16" s="62">
        <f>G16*H16</f>
      </c>
      <c r="BK16" s="62"/>
      <c r="BL16" s="62" t="n">
        <v>11</v>
      </c>
      <c r="BW16" s="62" t="n">
        <v>21</v>
      </c>
      <c r="BX16" s="16" t="s">
        <v>70</v>
      </c>
    </row>
    <row r="17">
      <c r="A17" s="10" t="s">
        <v>71</v>
      </c>
      <c r="B17" s="11" t="s">
        <v>55</v>
      </c>
      <c r="C17" s="11" t="s">
        <v>72</v>
      </c>
      <c r="D17" s="16" t="s">
        <v>73</v>
      </c>
      <c r="E17" s="11"/>
      <c r="F17" s="11" t="s">
        <v>62</v>
      </c>
      <c r="G17" s="62" t="n">
        <v>7.5</v>
      </c>
      <c r="H17" s="63" t="n">
        <v>0</v>
      </c>
      <c r="I17" s="62">
        <f>ROUND(G17*AO17,2)</f>
      </c>
      <c r="J17" s="62">
        <f>ROUND(G17*AP17,2)</f>
      </c>
      <c r="K17" s="62">
        <f>ROUND(G17*H17,2)</f>
      </c>
      <c r="L17" s="62" t="n">
        <v>0</v>
      </c>
      <c r="M17" s="62" t="n">
        <v>0.33</v>
      </c>
      <c r="N17" s="62">
        <f>G17*M17</f>
      </c>
      <c r="O17" s="64" t="s">
        <v>63</v>
      </c>
      <c r="Z17" s="62">
        <f>ROUND(IF(AQ17="5",BJ17,0),2)</f>
      </c>
      <c r="AB17" s="62">
        <f>ROUND(IF(AQ17="1",BH17,0),2)</f>
      </c>
      <c r="AC17" s="62">
        <f>ROUND(IF(AQ17="1",BI17,0),2)</f>
      </c>
      <c r="AD17" s="62">
        <f>ROUND(IF(AQ17="7",BH17,0),2)</f>
      </c>
      <c r="AE17" s="62">
        <f>ROUND(IF(AQ17="7",BI17,0),2)</f>
      </c>
      <c r="AF17" s="62">
        <f>ROUND(IF(AQ17="2",BH17,0),2)</f>
      </c>
      <c r="AG17" s="62">
        <f>ROUND(IF(AQ17="2",BI17,0),2)</f>
      </c>
      <c r="AH17" s="62">
        <f>ROUND(IF(AQ17="0",BJ17,0),2)</f>
      </c>
      <c r="AI17" s="35" t="s">
        <v>55</v>
      </c>
      <c r="AJ17" s="62">
        <f>IF(AN17=0,K17,0)</f>
      </c>
      <c r="AK17" s="62">
        <f>IF(AN17=12,K17,0)</f>
      </c>
      <c r="AL17" s="62">
        <f>IF(AN17=21,K17,0)</f>
      </c>
      <c r="AN17" s="62" t="n">
        <v>21</v>
      </c>
      <c r="AO17" s="62">
        <f>H17*0</f>
      </c>
      <c r="AP17" s="62">
        <f>H17*(1-0)</f>
      </c>
      <c r="AQ17" s="65" t="s">
        <v>59</v>
      </c>
      <c r="AV17" s="62">
        <f>ROUND(AW17+AX17,2)</f>
      </c>
      <c r="AW17" s="62">
        <f>ROUND(G17*AO17,2)</f>
      </c>
      <c r="AX17" s="62">
        <f>ROUND(G17*AP17,2)</f>
      </c>
      <c r="AY17" s="65" t="s">
        <v>64</v>
      </c>
      <c r="AZ17" s="65" t="s">
        <v>65</v>
      </c>
      <c r="BA17" s="35" t="s">
        <v>66</v>
      </c>
      <c r="BC17" s="62">
        <f>AW17+AX17</f>
      </c>
      <c r="BD17" s="62">
        <f>H17/(100-BE17)*100</f>
      </c>
      <c r="BE17" s="62" t="n">
        <v>0</v>
      </c>
      <c r="BF17" s="62">
        <f>N17</f>
      </c>
      <c r="BH17" s="62">
        <f>G17*AO17</f>
      </c>
      <c r="BI17" s="62">
        <f>G17*AP17</f>
      </c>
      <c r="BJ17" s="62">
        <f>G17*H17</f>
      </c>
      <c r="BK17" s="62"/>
      <c r="BL17" s="62" t="n">
        <v>11</v>
      </c>
      <c r="BW17" s="62" t="n">
        <v>21</v>
      </c>
      <c r="BX17" s="16" t="s">
        <v>73</v>
      </c>
    </row>
    <row r="18" customHeight="true" ht="13.5">
      <c r="A18" s="66"/>
      <c r="C18" s="71" t="s">
        <v>74</v>
      </c>
      <c r="D18" s="72" t="s">
        <v>75</v>
      </c>
      <c r="E18" s="73"/>
      <c r="F18" s="73"/>
      <c r="G18" s="73"/>
      <c r="H18" s="74"/>
      <c r="I18" s="73"/>
      <c r="J18" s="73"/>
      <c r="K18" s="73"/>
      <c r="L18" s="73"/>
      <c r="M18" s="73"/>
      <c r="N18" s="73"/>
      <c r="O18" s="75"/>
    </row>
    <row r="19">
      <c r="A19" s="10" t="s">
        <v>76</v>
      </c>
      <c r="B19" s="11" t="s">
        <v>55</v>
      </c>
      <c r="C19" s="11" t="s">
        <v>77</v>
      </c>
      <c r="D19" s="16" t="s">
        <v>78</v>
      </c>
      <c r="E19" s="11"/>
      <c r="F19" s="11" t="s">
        <v>62</v>
      </c>
      <c r="G19" s="62" t="n">
        <v>229.6</v>
      </c>
      <c r="H19" s="63" t="n">
        <v>0</v>
      </c>
      <c r="I19" s="62">
        <f>ROUND(G19*AO19,2)</f>
      </c>
      <c r="J19" s="62">
        <f>ROUND(G19*AP19,2)</f>
      </c>
      <c r="K19" s="62">
        <f>ROUND(G19*H19,2)</f>
      </c>
      <c r="L19" s="62" t="n">
        <v>0</v>
      </c>
      <c r="M19" s="62" t="n">
        <v>0.44</v>
      </c>
      <c r="N19" s="62">
        <f>G19*M19</f>
      </c>
      <c r="O19" s="64" t="s">
        <v>63</v>
      </c>
      <c r="Z19" s="62">
        <f>ROUND(IF(AQ19="5",BJ19,0),2)</f>
      </c>
      <c r="AB19" s="62">
        <f>ROUND(IF(AQ19="1",BH19,0),2)</f>
      </c>
      <c r="AC19" s="62">
        <f>ROUND(IF(AQ19="1",BI19,0),2)</f>
      </c>
      <c r="AD19" s="62">
        <f>ROUND(IF(AQ19="7",BH19,0),2)</f>
      </c>
      <c r="AE19" s="62">
        <f>ROUND(IF(AQ19="7",BI19,0),2)</f>
      </c>
      <c r="AF19" s="62">
        <f>ROUND(IF(AQ19="2",BH19,0),2)</f>
      </c>
      <c r="AG19" s="62">
        <f>ROUND(IF(AQ19="2",BI19,0),2)</f>
      </c>
      <c r="AH19" s="62">
        <f>ROUND(IF(AQ19="0",BJ19,0),2)</f>
      </c>
      <c r="AI19" s="35" t="s">
        <v>55</v>
      </c>
      <c r="AJ19" s="62">
        <f>IF(AN19=0,K19,0)</f>
      </c>
      <c r="AK19" s="62">
        <f>IF(AN19=12,K19,0)</f>
      </c>
      <c r="AL19" s="62">
        <f>IF(AN19=21,K19,0)</f>
      </c>
      <c r="AN19" s="62" t="n">
        <v>21</v>
      </c>
      <c r="AO19" s="62">
        <f>H19*0</f>
      </c>
      <c r="AP19" s="62">
        <f>H19*(1-0)</f>
      </c>
      <c r="AQ19" s="65" t="s">
        <v>59</v>
      </c>
      <c r="AV19" s="62">
        <f>ROUND(AW19+AX19,2)</f>
      </c>
      <c r="AW19" s="62">
        <f>ROUND(G19*AO19,2)</f>
      </c>
      <c r="AX19" s="62">
        <f>ROUND(G19*AP19,2)</f>
      </c>
      <c r="AY19" s="65" t="s">
        <v>64</v>
      </c>
      <c r="AZ19" s="65" t="s">
        <v>65</v>
      </c>
      <c r="BA19" s="35" t="s">
        <v>66</v>
      </c>
      <c r="BC19" s="62">
        <f>AW19+AX19</f>
      </c>
      <c r="BD19" s="62">
        <f>H19/(100-BE19)*100</f>
      </c>
      <c r="BE19" s="62" t="n">
        <v>0</v>
      </c>
      <c r="BF19" s="62">
        <f>N19</f>
      </c>
      <c r="BH19" s="62">
        <f>G19*AO19</f>
      </c>
      <c r="BI19" s="62">
        <f>G19*AP19</f>
      </c>
      <c r="BJ19" s="62">
        <f>G19*H19</f>
      </c>
      <c r="BK19" s="62"/>
      <c r="BL19" s="62" t="n">
        <v>11</v>
      </c>
      <c r="BW19" s="62" t="n">
        <v>21</v>
      </c>
      <c r="BX19" s="16" t="s">
        <v>78</v>
      </c>
    </row>
    <row r="20">
      <c r="A20" s="66"/>
      <c r="D20" s="67" t="s">
        <v>67</v>
      </c>
      <c r="E20" s="68" t="s">
        <v>54</v>
      </c>
      <c r="G20" s="69" t="n">
        <v>185</v>
      </c>
      <c r="O20" s="70"/>
    </row>
    <row r="21">
      <c r="A21" s="66"/>
      <c r="D21" s="67" t="s">
        <v>79</v>
      </c>
      <c r="E21" s="68" t="s">
        <v>54</v>
      </c>
      <c r="G21" s="69" t="n">
        <v>44.6</v>
      </c>
      <c r="O21" s="70"/>
    </row>
    <row r="22">
      <c r="A22" s="10" t="s">
        <v>80</v>
      </c>
      <c r="B22" s="11" t="s">
        <v>55</v>
      </c>
      <c r="C22" s="11" t="s">
        <v>81</v>
      </c>
      <c r="D22" s="16" t="s">
        <v>82</v>
      </c>
      <c r="E22" s="11"/>
      <c r="F22" s="11" t="s">
        <v>62</v>
      </c>
      <c r="G22" s="62" t="n">
        <v>7.5</v>
      </c>
      <c r="H22" s="63" t="n">
        <v>0</v>
      </c>
      <c r="I22" s="62">
        <f>ROUND(G22*AO22,2)</f>
      </c>
      <c r="J22" s="62">
        <f>ROUND(G22*AP22,2)</f>
      </c>
      <c r="K22" s="62">
        <f>ROUND(G22*H22,2)</f>
      </c>
      <c r="L22" s="62" t="n">
        <v>0</v>
      </c>
      <c r="M22" s="62" t="n">
        <v>0.33</v>
      </c>
      <c r="N22" s="62">
        <f>G22*M22</f>
      </c>
      <c r="O22" s="64" t="s">
        <v>63</v>
      </c>
      <c r="Z22" s="62">
        <f>ROUND(IF(AQ22="5",BJ22,0),2)</f>
      </c>
      <c r="AB22" s="62">
        <f>ROUND(IF(AQ22="1",BH22,0),2)</f>
      </c>
      <c r="AC22" s="62">
        <f>ROUND(IF(AQ22="1",BI22,0),2)</f>
      </c>
      <c r="AD22" s="62">
        <f>ROUND(IF(AQ22="7",BH22,0),2)</f>
      </c>
      <c r="AE22" s="62">
        <f>ROUND(IF(AQ22="7",BI22,0),2)</f>
      </c>
      <c r="AF22" s="62">
        <f>ROUND(IF(AQ22="2",BH22,0),2)</f>
      </c>
      <c r="AG22" s="62">
        <f>ROUND(IF(AQ22="2",BI22,0),2)</f>
      </c>
      <c r="AH22" s="62">
        <f>ROUND(IF(AQ22="0",BJ22,0),2)</f>
      </c>
      <c r="AI22" s="35" t="s">
        <v>55</v>
      </c>
      <c r="AJ22" s="62">
        <f>IF(AN22=0,K22,0)</f>
      </c>
      <c r="AK22" s="62">
        <f>IF(AN22=12,K22,0)</f>
      </c>
      <c r="AL22" s="62">
        <f>IF(AN22=21,K22,0)</f>
      </c>
      <c r="AN22" s="62" t="n">
        <v>21</v>
      </c>
      <c r="AO22" s="62">
        <f>H22*0</f>
      </c>
      <c r="AP22" s="62">
        <f>H22*(1-0)</f>
      </c>
      <c r="AQ22" s="65" t="s">
        <v>59</v>
      </c>
      <c r="AV22" s="62">
        <f>ROUND(AW22+AX22,2)</f>
      </c>
      <c r="AW22" s="62">
        <f>ROUND(G22*AO22,2)</f>
      </c>
      <c r="AX22" s="62">
        <f>ROUND(G22*AP22,2)</f>
      </c>
      <c r="AY22" s="65" t="s">
        <v>64</v>
      </c>
      <c r="AZ22" s="65" t="s">
        <v>65</v>
      </c>
      <c r="BA22" s="35" t="s">
        <v>66</v>
      </c>
      <c r="BC22" s="62">
        <f>AW22+AX22</f>
      </c>
      <c r="BD22" s="62">
        <f>H22/(100-BE22)*100</f>
      </c>
      <c r="BE22" s="62" t="n">
        <v>0</v>
      </c>
      <c r="BF22" s="62">
        <f>N22</f>
      </c>
      <c r="BH22" s="62">
        <f>G22*AO22</f>
      </c>
      <c r="BI22" s="62">
        <f>G22*AP22</f>
      </c>
      <c r="BJ22" s="62">
        <f>G22*H22</f>
      </c>
      <c r="BK22" s="62"/>
      <c r="BL22" s="62" t="n">
        <v>11</v>
      </c>
      <c r="BW22" s="62" t="n">
        <v>21</v>
      </c>
      <c r="BX22" s="16" t="s">
        <v>82</v>
      </c>
    </row>
    <row r="23" customHeight="true" ht="13.5">
      <c r="A23" s="66"/>
      <c r="C23" s="71" t="s">
        <v>74</v>
      </c>
      <c r="D23" s="72" t="s">
        <v>83</v>
      </c>
      <c r="E23" s="73"/>
      <c r="F23" s="73"/>
      <c r="G23" s="73"/>
      <c r="H23" s="74"/>
      <c r="I23" s="73"/>
      <c r="J23" s="73"/>
      <c r="K23" s="73"/>
      <c r="L23" s="73"/>
      <c r="M23" s="73"/>
      <c r="N23" s="73"/>
      <c r="O23" s="75"/>
    </row>
    <row r="24">
      <c r="A24" s="10" t="s">
        <v>84</v>
      </c>
      <c r="B24" s="11" t="s">
        <v>55</v>
      </c>
      <c r="C24" s="11" t="s">
        <v>85</v>
      </c>
      <c r="D24" s="16" t="s">
        <v>86</v>
      </c>
      <c r="E24" s="11"/>
      <c r="F24" s="11" t="s">
        <v>87</v>
      </c>
      <c r="G24" s="62" t="n">
        <v>3</v>
      </c>
      <c r="H24" s="63" t="n">
        <v>0</v>
      </c>
      <c r="I24" s="62">
        <f>ROUND(G24*AO24,2)</f>
      </c>
      <c r="J24" s="62">
        <f>ROUND(G24*AP24,2)</f>
      </c>
      <c r="K24" s="62">
        <f>ROUND(G24*H24,2)</f>
      </c>
      <c r="L24" s="62" t="n">
        <v>0</v>
      </c>
      <c r="M24" s="62" t="n">
        <v>0.27</v>
      </c>
      <c r="N24" s="62">
        <f>G24*M24</f>
      </c>
      <c r="O24" s="64" t="s">
        <v>63</v>
      </c>
      <c r="Z24" s="62">
        <f>ROUND(IF(AQ24="5",BJ24,0),2)</f>
      </c>
      <c r="AB24" s="62">
        <f>ROUND(IF(AQ24="1",BH24,0),2)</f>
      </c>
      <c r="AC24" s="62">
        <f>ROUND(IF(AQ24="1",BI24,0),2)</f>
      </c>
      <c r="AD24" s="62">
        <f>ROUND(IF(AQ24="7",BH24,0),2)</f>
      </c>
      <c r="AE24" s="62">
        <f>ROUND(IF(AQ24="7",BI24,0),2)</f>
      </c>
      <c r="AF24" s="62">
        <f>ROUND(IF(AQ24="2",BH24,0),2)</f>
      </c>
      <c r="AG24" s="62">
        <f>ROUND(IF(AQ24="2",BI24,0),2)</f>
      </c>
      <c r="AH24" s="62">
        <f>ROUND(IF(AQ24="0",BJ24,0),2)</f>
      </c>
      <c r="AI24" s="35" t="s">
        <v>55</v>
      </c>
      <c r="AJ24" s="62">
        <f>IF(AN24=0,K24,0)</f>
      </c>
      <c r="AK24" s="62">
        <f>IF(AN24=12,K24,0)</f>
      </c>
      <c r="AL24" s="62">
        <f>IF(AN24=21,K24,0)</f>
      </c>
      <c r="AN24" s="62" t="n">
        <v>21</v>
      </c>
      <c r="AO24" s="62">
        <f>H24*0</f>
      </c>
      <c r="AP24" s="62">
        <f>H24*(1-0)</f>
      </c>
      <c r="AQ24" s="65" t="s">
        <v>59</v>
      </c>
      <c r="AV24" s="62">
        <f>ROUND(AW24+AX24,2)</f>
      </c>
      <c r="AW24" s="62">
        <f>ROUND(G24*AO24,2)</f>
      </c>
      <c r="AX24" s="62">
        <f>ROUND(G24*AP24,2)</f>
      </c>
      <c r="AY24" s="65" t="s">
        <v>64</v>
      </c>
      <c r="AZ24" s="65" t="s">
        <v>65</v>
      </c>
      <c r="BA24" s="35" t="s">
        <v>66</v>
      </c>
      <c r="BC24" s="62">
        <f>AW24+AX24</f>
      </c>
      <c r="BD24" s="62">
        <f>H24/(100-BE24)*100</f>
      </c>
      <c r="BE24" s="62" t="n">
        <v>0</v>
      </c>
      <c r="BF24" s="62">
        <f>N24</f>
      </c>
      <c r="BH24" s="62">
        <f>G24*AO24</f>
      </c>
      <c r="BI24" s="62">
        <f>G24*AP24</f>
      </c>
      <c r="BJ24" s="62">
        <f>G24*H24</f>
      </c>
      <c r="BK24" s="62"/>
      <c r="BL24" s="62" t="n">
        <v>11</v>
      </c>
      <c r="BW24" s="62" t="n">
        <v>21</v>
      </c>
      <c r="BX24" s="16" t="s">
        <v>86</v>
      </c>
    </row>
    <row r="25">
      <c r="A25" s="10" t="s">
        <v>88</v>
      </c>
      <c r="B25" s="11" t="s">
        <v>55</v>
      </c>
      <c r="C25" s="11" t="s">
        <v>89</v>
      </c>
      <c r="D25" s="16" t="s">
        <v>90</v>
      </c>
      <c r="E25" s="11"/>
      <c r="F25" s="11" t="s">
        <v>87</v>
      </c>
      <c r="G25" s="62" t="n">
        <v>111.5</v>
      </c>
      <c r="H25" s="63" t="n">
        <v>0</v>
      </c>
      <c r="I25" s="62">
        <f>ROUND(G25*AO25,2)</f>
      </c>
      <c r="J25" s="62">
        <f>ROUND(G25*AP25,2)</f>
      </c>
      <c r="K25" s="62">
        <f>ROUND(G25*H25,2)</f>
      </c>
      <c r="L25" s="62" t="n">
        <v>0</v>
      </c>
      <c r="M25" s="62" t="n">
        <v>0.115</v>
      </c>
      <c r="N25" s="62">
        <f>G25*M25</f>
      </c>
      <c r="O25" s="64" t="s">
        <v>63</v>
      </c>
      <c r="Z25" s="62">
        <f>ROUND(IF(AQ25="5",BJ25,0),2)</f>
      </c>
      <c r="AB25" s="62">
        <f>ROUND(IF(AQ25="1",BH25,0),2)</f>
      </c>
      <c r="AC25" s="62">
        <f>ROUND(IF(AQ25="1",BI25,0),2)</f>
      </c>
      <c r="AD25" s="62">
        <f>ROUND(IF(AQ25="7",BH25,0),2)</f>
      </c>
      <c r="AE25" s="62">
        <f>ROUND(IF(AQ25="7",BI25,0),2)</f>
      </c>
      <c r="AF25" s="62">
        <f>ROUND(IF(AQ25="2",BH25,0),2)</f>
      </c>
      <c r="AG25" s="62">
        <f>ROUND(IF(AQ25="2",BI25,0),2)</f>
      </c>
      <c r="AH25" s="62">
        <f>ROUND(IF(AQ25="0",BJ25,0),2)</f>
      </c>
      <c r="AI25" s="35" t="s">
        <v>55</v>
      </c>
      <c r="AJ25" s="62">
        <f>IF(AN25=0,K25,0)</f>
      </c>
      <c r="AK25" s="62">
        <f>IF(AN25=12,K25,0)</f>
      </c>
      <c r="AL25" s="62">
        <f>IF(AN25=21,K25,0)</f>
      </c>
      <c r="AN25" s="62" t="n">
        <v>21</v>
      </c>
      <c r="AO25" s="62">
        <f>H25*0</f>
      </c>
      <c r="AP25" s="62">
        <f>H25*(1-0)</f>
      </c>
      <c r="AQ25" s="65" t="s">
        <v>59</v>
      </c>
      <c r="AV25" s="62">
        <f>ROUND(AW25+AX25,2)</f>
      </c>
      <c r="AW25" s="62">
        <f>ROUND(G25*AO25,2)</f>
      </c>
      <c r="AX25" s="62">
        <f>ROUND(G25*AP25,2)</f>
      </c>
      <c r="AY25" s="65" t="s">
        <v>64</v>
      </c>
      <c r="AZ25" s="65" t="s">
        <v>65</v>
      </c>
      <c r="BA25" s="35" t="s">
        <v>66</v>
      </c>
      <c r="BC25" s="62">
        <f>AW25+AX25</f>
      </c>
      <c r="BD25" s="62">
        <f>H25/(100-BE25)*100</f>
      </c>
      <c r="BE25" s="62" t="n">
        <v>0</v>
      </c>
      <c r="BF25" s="62">
        <f>N25</f>
      </c>
      <c r="BH25" s="62">
        <f>G25*AO25</f>
      </c>
      <c r="BI25" s="62">
        <f>G25*AP25</f>
      </c>
      <c r="BJ25" s="62">
        <f>G25*H25</f>
      </c>
      <c r="BK25" s="62"/>
      <c r="BL25" s="62" t="n">
        <v>11</v>
      </c>
      <c r="BW25" s="62" t="n">
        <v>21</v>
      </c>
      <c r="BX25" s="16" t="s">
        <v>90</v>
      </c>
    </row>
    <row r="26" customHeight="true" ht="13.5">
      <c r="A26" s="66"/>
      <c r="C26" s="71" t="s">
        <v>74</v>
      </c>
      <c r="D26" s="72" t="s">
        <v>91</v>
      </c>
      <c r="E26" s="73"/>
      <c r="F26" s="73"/>
      <c r="G26" s="73"/>
      <c r="H26" s="74"/>
      <c r="I26" s="73"/>
      <c r="J26" s="73"/>
      <c r="K26" s="73"/>
      <c r="L26" s="73"/>
      <c r="M26" s="73"/>
      <c r="N26" s="73"/>
      <c r="O26" s="75"/>
    </row>
    <row r="27">
      <c r="A27" s="66"/>
      <c r="D27" s="67" t="s">
        <v>92</v>
      </c>
      <c r="E27" s="68" t="s">
        <v>54</v>
      </c>
      <c r="G27" s="69" t="n">
        <v>111.5</v>
      </c>
      <c r="O27" s="70"/>
    </row>
    <row r="28">
      <c r="A28" s="56" t="s">
        <v>54</v>
      </c>
      <c r="B28" s="57" t="s">
        <v>55</v>
      </c>
      <c r="C28" s="57" t="s">
        <v>93</v>
      </c>
      <c r="D28" s="58" t="s">
        <v>94</v>
      </c>
      <c r="E28" s="57"/>
      <c r="F28" s="59" t="s">
        <v>4</v>
      </c>
      <c r="G28" s="59" t="s">
        <v>4</v>
      </c>
      <c r="H28" s="60" t="s">
        <v>4</v>
      </c>
      <c r="I28" s="2">
        <f>SUM(I29:I33)</f>
      </c>
      <c r="J28" s="2">
        <f>SUM(J29:J33)</f>
      </c>
      <c r="K28" s="2">
        <f>SUM(K29:K33)</f>
      </c>
      <c r="L28" s="35" t="s">
        <v>54</v>
      </c>
      <c r="M28" s="35" t="s">
        <v>54</v>
      </c>
      <c r="N28" s="2">
        <f>SUM(N29:N33)</f>
      </c>
      <c r="O28" s="61" t="s">
        <v>54</v>
      </c>
      <c r="AI28" s="35" t="s">
        <v>55</v>
      </c>
      <c r="AS28" s="2">
        <f>SUM(AJ29:AJ33)</f>
      </c>
      <c r="AT28" s="2">
        <f>SUM(AK29:AK33)</f>
      </c>
      <c r="AU28" s="2">
        <f>SUM(AL29:AL33)</f>
      </c>
    </row>
    <row r="29">
      <c r="A29" s="10" t="s">
        <v>95</v>
      </c>
      <c r="B29" s="11" t="s">
        <v>55</v>
      </c>
      <c r="C29" s="11" t="s">
        <v>96</v>
      </c>
      <c r="D29" s="16" t="s">
        <v>97</v>
      </c>
      <c r="E29" s="11"/>
      <c r="F29" s="11" t="s">
        <v>98</v>
      </c>
      <c r="G29" s="62" t="n">
        <v>14.1</v>
      </c>
      <c r="H29" s="63" t="n">
        <v>0</v>
      </c>
      <c r="I29" s="62">
        <f>ROUND(G29*AO29,2)</f>
      </c>
      <c r="J29" s="62">
        <f>ROUND(G29*AP29,2)</f>
      </c>
      <c r="K29" s="62">
        <f>ROUND(G29*H29,2)</f>
      </c>
      <c r="L29" s="62" t="n">
        <v>0</v>
      </c>
      <c r="M29" s="62" t="n">
        <v>0</v>
      </c>
      <c r="N29" s="62">
        <f>G29*M29</f>
      </c>
      <c r="O29" s="64" t="s">
        <v>63</v>
      </c>
      <c r="Z29" s="62">
        <f>ROUND(IF(AQ29="5",BJ29,0),2)</f>
      </c>
      <c r="AB29" s="62">
        <f>ROUND(IF(AQ29="1",BH29,0),2)</f>
      </c>
      <c r="AC29" s="62">
        <f>ROUND(IF(AQ29="1",BI29,0),2)</f>
      </c>
      <c r="AD29" s="62">
        <f>ROUND(IF(AQ29="7",BH29,0),2)</f>
      </c>
      <c r="AE29" s="62">
        <f>ROUND(IF(AQ29="7",BI29,0),2)</f>
      </c>
      <c r="AF29" s="62">
        <f>ROUND(IF(AQ29="2",BH29,0),2)</f>
      </c>
      <c r="AG29" s="62">
        <f>ROUND(IF(AQ29="2",BI29,0),2)</f>
      </c>
      <c r="AH29" s="62">
        <f>ROUND(IF(AQ29="0",BJ29,0),2)</f>
      </c>
      <c r="AI29" s="35" t="s">
        <v>55</v>
      </c>
      <c r="AJ29" s="62">
        <f>IF(AN29=0,K29,0)</f>
      </c>
      <c r="AK29" s="62">
        <f>IF(AN29=12,K29,0)</f>
      </c>
      <c r="AL29" s="62">
        <f>IF(AN29=21,K29,0)</f>
      </c>
      <c r="AN29" s="62" t="n">
        <v>21</v>
      </c>
      <c r="AO29" s="62">
        <f>H29*0</f>
      </c>
      <c r="AP29" s="62">
        <f>H29*(1-0)</f>
      </c>
      <c r="AQ29" s="65" t="s">
        <v>59</v>
      </c>
      <c r="AV29" s="62">
        <f>ROUND(AW29+AX29,2)</f>
      </c>
      <c r="AW29" s="62">
        <f>ROUND(G29*AO29,2)</f>
      </c>
      <c r="AX29" s="62">
        <f>ROUND(G29*AP29,2)</f>
      </c>
      <c r="AY29" s="65" t="s">
        <v>99</v>
      </c>
      <c r="AZ29" s="65" t="s">
        <v>65</v>
      </c>
      <c r="BA29" s="35" t="s">
        <v>66</v>
      </c>
      <c r="BC29" s="62">
        <f>AW29+AX29</f>
      </c>
      <c r="BD29" s="62">
        <f>H29/(100-BE29)*100</f>
      </c>
      <c r="BE29" s="62" t="n">
        <v>0</v>
      </c>
      <c r="BF29" s="62">
        <f>N29</f>
      </c>
      <c r="BH29" s="62">
        <f>G29*AO29</f>
      </c>
      <c r="BI29" s="62">
        <f>G29*AP29</f>
      </c>
      <c r="BJ29" s="62">
        <f>G29*H29</f>
      </c>
      <c r="BK29" s="62"/>
      <c r="BL29" s="62" t="n">
        <v>12</v>
      </c>
      <c r="BW29" s="62" t="n">
        <v>21</v>
      </c>
      <c r="BX29" s="16" t="s">
        <v>97</v>
      </c>
    </row>
    <row r="30">
      <c r="A30" s="66"/>
      <c r="D30" s="67" t="s">
        <v>100</v>
      </c>
      <c r="E30" s="68" t="s">
        <v>54</v>
      </c>
      <c r="G30" s="69" t="n">
        <v>14.1</v>
      </c>
      <c r="O30" s="70"/>
    </row>
    <row r="31">
      <c r="A31" s="10" t="s">
        <v>101</v>
      </c>
      <c r="B31" s="11" t="s">
        <v>55</v>
      </c>
      <c r="C31" s="11" t="s">
        <v>102</v>
      </c>
      <c r="D31" s="16" t="s">
        <v>103</v>
      </c>
      <c r="E31" s="11"/>
      <c r="F31" s="11" t="s">
        <v>98</v>
      </c>
      <c r="G31" s="62" t="n">
        <v>25.75</v>
      </c>
      <c r="H31" s="63" t="n">
        <v>0</v>
      </c>
      <c r="I31" s="62">
        <f>ROUND(G31*AO31,2)</f>
      </c>
      <c r="J31" s="62">
        <f>ROUND(G31*AP31,2)</f>
      </c>
      <c r="K31" s="62">
        <f>ROUND(G31*H31,2)</f>
      </c>
      <c r="L31" s="62" t="n">
        <v>0</v>
      </c>
      <c r="M31" s="62" t="n">
        <v>0</v>
      </c>
      <c r="N31" s="62">
        <f>G31*M31</f>
      </c>
      <c r="O31" s="64" t="s">
        <v>63</v>
      </c>
      <c r="Z31" s="62">
        <f>ROUND(IF(AQ31="5",BJ31,0),2)</f>
      </c>
      <c r="AB31" s="62">
        <f>ROUND(IF(AQ31="1",BH31,0),2)</f>
      </c>
      <c r="AC31" s="62">
        <f>ROUND(IF(AQ31="1",BI31,0),2)</f>
      </c>
      <c r="AD31" s="62">
        <f>ROUND(IF(AQ31="7",BH31,0),2)</f>
      </c>
      <c r="AE31" s="62">
        <f>ROUND(IF(AQ31="7",BI31,0),2)</f>
      </c>
      <c r="AF31" s="62">
        <f>ROUND(IF(AQ31="2",BH31,0),2)</f>
      </c>
      <c r="AG31" s="62">
        <f>ROUND(IF(AQ31="2",BI31,0),2)</f>
      </c>
      <c r="AH31" s="62">
        <f>ROUND(IF(AQ31="0",BJ31,0),2)</f>
      </c>
      <c r="AI31" s="35" t="s">
        <v>55</v>
      </c>
      <c r="AJ31" s="62">
        <f>IF(AN31=0,K31,0)</f>
      </c>
      <c r="AK31" s="62">
        <f>IF(AN31=12,K31,0)</f>
      </c>
      <c r="AL31" s="62">
        <f>IF(AN31=21,K31,0)</f>
      </c>
      <c r="AN31" s="62" t="n">
        <v>21</v>
      </c>
      <c r="AO31" s="62">
        <f>H31*0</f>
      </c>
      <c r="AP31" s="62">
        <f>H31*(1-0)</f>
      </c>
      <c r="AQ31" s="65" t="s">
        <v>59</v>
      </c>
      <c r="AV31" s="62">
        <f>ROUND(AW31+AX31,2)</f>
      </c>
      <c r="AW31" s="62">
        <f>ROUND(G31*AO31,2)</f>
      </c>
      <c r="AX31" s="62">
        <f>ROUND(G31*AP31,2)</f>
      </c>
      <c r="AY31" s="65" t="s">
        <v>99</v>
      </c>
      <c r="AZ31" s="65" t="s">
        <v>65</v>
      </c>
      <c r="BA31" s="35" t="s">
        <v>66</v>
      </c>
      <c r="BC31" s="62">
        <f>AW31+AX31</f>
      </c>
      <c r="BD31" s="62">
        <f>H31/(100-BE31)*100</f>
      </c>
      <c r="BE31" s="62" t="n">
        <v>0</v>
      </c>
      <c r="BF31" s="62">
        <f>N31</f>
      </c>
      <c r="BH31" s="62">
        <f>G31*AO31</f>
      </c>
      <c r="BI31" s="62">
        <f>G31*AP31</f>
      </c>
      <c r="BJ31" s="62">
        <f>G31*H31</f>
      </c>
      <c r="BK31" s="62"/>
      <c r="BL31" s="62" t="n">
        <v>12</v>
      </c>
      <c r="BW31" s="62" t="n">
        <v>21</v>
      </c>
      <c r="BX31" s="16" t="s">
        <v>103</v>
      </c>
    </row>
    <row r="32">
      <c r="A32" s="66"/>
      <c r="D32" s="67" t="s">
        <v>104</v>
      </c>
      <c r="E32" s="68" t="s">
        <v>54</v>
      </c>
      <c r="G32" s="69" t="n">
        <v>25.75</v>
      </c>
      <c r="O32" s="70"/>
    </row>
    <row r="33">
      <c r="A33" s="10" t="s">
        <v>105</v>
      </c>
      <c r="B33" s="11" t="s">
        <v>55</v>
      </c>
      <c r="C33" s="11" t="s">
        <v>106</v>
      </c>
      <c r="D33" s="16" t="s">
        <v>107</v>
      </c>
      <c r="E33" s="11"/>
      <c r="F33" s="11" t="s">
        <v>98</v>
      </c>
      <c r="G33" s="62" t="n">
        <v>25.75</v>
      </c>
      <c r="H33" s="63" t="n">
        <v>0</v>
      </c>
      <c r="I33" s="62">
        <f>ROUND(G33*AO33,2)</f>
      </c>
      <c r="J33" s="62">
        <f>ROUND(G33*AP33,2)</f>
      </c>
      <c r="K33" s="62">
        <f>ROUND(G33*H33,2)</f>
      </c>
      <c r="L33" s="62" t="n">
        <v>0</v>
      </c>
      <c r="M33" s="62" t="n">
        <v>0</v>
      </c>
      <c r="N33" s="62">
        <f>G33*M33</f>
      </c>
      <c r="O33" s="64" t="s">
        <v>63</v>
      </c>
      <c r="Z33" s="62">
        <f>ROUND(IF(AQ33="5",BJ33,0),2)</f>
      </c>
      <c r="AB33" s="62">
        <f>ROUND(IF(AQ33="1",BH33,0),2)</f>
      </c>
      <c r="AC33" s="62">
        <f>ROUND(IF(AQ33="1",BI33,0),2)</f>
      </c>
      <c r="AD33" s="62">
        <f>ROUND(IF(AQ33="7",BH33,0),2)</f>
      </c>
      <c r="AE33" s="62">
        <f>ROUND(IF(AQ33="7",BI33,0),2)</f>
      </c>
      <c r="AF33" s="62">
        <f>ROUND(IF(AQ33="2",BH33,0),2)</f>
      </c>
      <c r="AG33" s="62">
        <f>ROUND(IF(AQ33="2",BI33,0),2)</f>
      </c>
      <c r="AH33" s="62">
        <f>ROUND(IF(AQ33="0",BJ33,0),2)</f>
      </c>
      <c r="AI33" s="35" t="s">
        <v>55</v>
      </c>
      <c r="AJ33" s="62">
        <f>IF(AN33=0,K33,0)</f>
      </c>
      <c r="AK33" s="62">
        <f>IF(AN33=12,K33,0)</f>
      </c>
      <c r="AL33" s="62">
        <f>IF(AN33=21,K33,0)</f>
      </c>
      <c r="AN33" s="62" t="n">
        <v>21</v>
      </c>
      <c r="AO33" s="62">
        <f>H33*0</f>
      </c>
      <c r="AP33" s="62">
        <f>H33*(1-0)</f>
      </c>
      <c r="AQ33" s="65" t="s">
        <v>59</v>
      </c>
      <c r="AV33" s="62">
        <f>ROUND(AW33+AX33,2)</f>
      </c>
      <c r="AW33" s="62">
        <f>ROUND(G33*AO33,2)</f>
      </c>
      <c r="AX33" s="62">
        <f>ROUND(G33*AP33,2)</f>
      </c>
      <c r="AY33" s="65" t="s">
        <v>99</v>
      </c>
      <c r="AZ33" s="65" t="s">
        <v>65</v>
      </c>
      <c r="BA33" s="35" t="s">
        <v>66</v>
      </c>
      <c r="BC33" s="62">
        <f>AW33+AX33</f>
      </c>
      <c r="BD33" s="62">
        <f>H33/(100-BE33)*100</f>
      </c>
      <c r="BE33" s="62" t="n">
        <v>0</v>
      </c>
      <c r="BF33" s="62">
        <f>N33</f>
      </c>
      <c r="BH33" s="62">
        <f>G33*AO33</f>
      </c>
      <c r="BI33" s="62">
        <f>G33*AP33</f>
      </c>
      <c r="BJ33" s="62">
        <f>G33*H33</f>
      </c>
      <c r="BK33" s="62"/>
      <c r="BL33" s="62" t="n">
        <v>12</v>
      </c>
      <c r="BW33" s="62" t="n">
        <v>21</v>
      </c>
      <c r="BX33" s="16" t="s">
        <v>107</v>
      </c>
    </row>
    <row r="34">
      <c r="A34" s="56" t="s">
        <v>54</v>
      </c>
      <c r="B34" s="57" t="s">
        <v>55</v>
      </c>
      <c r="C34" s="57" t="s">
        <v>108</v>
      </c>
      <c r="D34" s="58" t="s">
        <v>109</v>
      </c>
      <c r="E34" s="57"/>
      <c r="F34" s="59" t="s">
        <v>4</v>
      </c>
      <c r="G34" s="59" t="s">
        <v>4</v>
      </c>
      <c r="H34" s="60" t="s">
        <v>4</v>
      </c>
      <c r="I34" s="2">
        <f>SUM(I35:I42)</f>
      </c>
      <c r="J34" s="2">
        <f>SUM(J35:J42)</f>
      </c>
      <c r="K34" s="2">
        <f>SUM(K35:K42)</f>
      </c>
      <c r="L34" s="35" t="s">
        <v>54</v>
      </c>
      <c r="M34" s="35" t="s">
        <v>54</v>
      </c>
      <c r="N34" s="2">
        <f>SUM(N35:N42)</f>
      </c>
      <c r="O34" s="61" t="s">
        <v>54</v>
      </c>
      <c r="AI34" s="35" t="s">
        <v>55</v>
      </c>
      <c r="AS34" s="2">
        <f>SUM(AJ35:AJ42)</f>
      </c>
      <c r="AT34" s="2">
        <f>SUM(AK35:AK42)</f>
      </c>
      <c r="AU34" s="2">
        <f>SUM(AL35:AL42)</f>
      </c>
    </row>
    <row r="35">
      <c r="A35" s="10" t="s">
        <v>57</v>
      </c>
      <c r="B35" s="11" t="s">
        <v>55</v>
      </c>
      <c r="C35" s="11" t="s">
        <v>110</v>
      </c>
      <c r="D35" s="16" t="s">
        <v>111</v>
      </c>
      <c r="E35" s="11"/>
      <c r="F35" s="11" t="s">
        <v>98</v>
      </c>
      <c r="G35" s="62" t="n">
        <v>0.5</v>
      </c>
      <c r="H35" s="63" t="n">
        <v>0</v>
      </c>
      <c r="I35" s="62">
        <f>ROUND(G35*AO35,2)</f>
      </c>
      <c r="J35" s="62">
        <f>ROUND(G35*AP35,2)</f>
      </c>
      <c r="K35" s="62">
        <f>ROUND(G35*H35,2)</f>
      </c>
      <c r="L35" s="62" t="n">
        <v>0</v>
      </c>
      <c r="M35" s="62" t="n">
        <v>0</v>
      </c>
      <c r="N35" s="62">
        <f>G35*M35</f>
      </c>
      <c r="O35" s="64" t="s">
        <v>63</v>
      </c>
      <c r="Z35" s="62">
        <f>ROUND(IF(AQ35="5",BJ35,0),2)</f>
      </c>
      <c r="AB35" s="62">
        <f>ROUND(IF(AQ35="1",BH35,0),2)</f>
      </c>
      <c r="AC35" s="62">
        <f>ROUND(IF(AQ35="1",BI35,0),2)</f>
      </c>
      <c r="AD35" s="62">
        <f>ROUND(IF(AQ35="7",BH35,0),2)</f>
      </c>
      <c r="AE35" s="62">
        <f>ROUND(IF(AQ35="7",BI35,0),2)</f>
      </c>
      <c r="AF35" s="62">
        <f>ROUND(IF(AQ35="2",BH35,0),2)</f>
      </c>
      <c r="AG35" s="62">
        <f>ROUND(IF(AQ35="2",BI35,0),2)</f>
      </c>
      <c r="AH35" s="62">
        <f>ROUND(IF(AQ35="0",BJ35,0),2)</f>
      </c>
      <c r="AI35" s="35" t="s">
        <v>55</v>
      </c>
      <c r="AJ35" s="62">
        <f>IF(AN35=0,K35,0)</f>
      </c>
      <c r="AK35" s="62">
        <f>IF(AN35=12,K35,0)</f>
      </c>
      <c r="AL35" s="62">
        <f>IF(AN35=21,K35,0)</f>
      </c>
      <c r="AN35" s="62" t="n">
        <v>21</v>
      </c>
      <c r="AO35" s="62">
        <f>H35*0</f>
      </c>
      <c r="AP35" s="62">
        <f>H35*(1-0)</f>
      </c>
      <c r="AQ35" s="65" t="s">
        <v>59</v>
      </c>
      <c r="AV35" s="62">
        <f>ROUND(AW35+AX35,2)</f>
      </c>
      <c r="AW35" s="62">
        <f>ROUND(G35*AO35,2)</f>
      </c>
      <c r="AX35" s="62">
        <f>ROUND(G35*AP35,2)</f>
      </c>
      <c r="AY35" s="65" t="s">
        <v>112</v>
      </c>
      <c r="AZ35" s="65" t="s">
        <v>65</v>
      </c>
      <c r="BA35" s="35" t="s">
        <v>66</v>
      </c>
      <c r="BC35" s="62">
        <f>AW35+AX35</f>
      </c>
      <c r="BD35" s="62">
        <f>H35/(100-BE35)*100</f>
      </c>
      <c r="BE35" s="62" t="n">
        <v>0</v>
      </c>
      <c r="BF35" s="62">
        <f>N35</f>
      </c>
      <c r="BH35" s="62">
        <f>G35*AO35</f>
      </c>
      <c r="BI35" s="62">
        <f>G35*AP35</f>
      </c>
      <c r="BJ35" s="62">
        <f>G35*H35</f>
      </c>
      <c r="BK35" s="62"/>
      <c r="BL35" s="62" t="n">
        <v>13</v>
      </c>
      <c r="BW35" s="62" t="n">
        <v>21</v>
      </c>
      <c r="BX35" s="16" t="s">
        <v>111</v>
      </c>
    </row>
    <row r="36" customHeight="true" ht="13.5">
      <c r="A36" s="66"/>
      <c r="C36" s="71" t="s">
        <v>74</v>
      </c>
      <c r="D36" s="72" t="s">
        <v>113</v>
      </c>
      <c r="E36" s="73"/>
      <c r="F36" s="73"/>
      <c r="G36" s="73"/>
      <c r="H36" s="74"/>
      <c r="I36" s="73"/>
      <c r="J36" s="73"/>
      <c r="K36" s="73"/>
      <c r="L36" s="73"/>
      <c r="M36" s="73"/>
      <c r="N36" s="73"/>
      <c r="O36" s="75"/>
    </row>
    <row r="37">
      <c r="A37" s="10" t="s">
        <v>93</v>
      </c>
      <c r="B37" s="11" t="s">
        <v>55</v>
      </c>
      <c r="C37" s="11" t="s">
        <v>114</v>
      </c>
      <c r="D37" s="16" t="s">
        <v>115</v>
      </c>
      <c r="E37" s="11"/>
      <c r="F37" s="11" t="s">
        <v>98</v>
      </c>
      <c r="G37" s="62" t="n">
        <v>1.5</v>
      </c>
      <c r="H37" s="63" t="n">
        <v>0</v>
      </c>
      <c r="I37" s="62">
        <f>ROUND(G37*AO37,2)</f>
      </c>
      <c r="J37" s="62">
        <f>ROUND(G37*AP37,2)</f>
      </c>
      <c r="K37" s="62">
        <f>ROUND(G37*H37,2)</f>
      </c>
      <c r="L37" s="62" t="n">
        <v>0</v>
      </c>
      <c r="M37" s="62" t="n">
        <v>0</v>
      </c>
      <c r="N37" s="62">
        <f>G37*M37</f>
      </c>
      <c r="O37" s="64" t="s">
        <v>63</v>
      </c>
      <c r="Z37" s="62">
        <f>ROUND(IF(AQ37="5",BJ37,0),2)</f>
      </c>
      <c r="AB37" s="62">
        <f>ROUND(IF(AQ37="1",BH37,0),2)</f>
      </c>
      <c r="AC37" s="62">
        <f>ROUND(IF(AQ37="1",BI37,0),2)</f>
      </c>
      <c r="AD37" s="62">
        <f>ROUND(IF(AQ37="7",BH37,0),2)</f>
      </c>
      <c r="AE37" s="62">
        <f>ROUND(IF(AQ37="7",BI37,0),2)</f>
      </c>
      <c r="AF37" s="62">
        <f>ROUND(IF(AQ37="2",BH37,0),2)</f>
      </c>
      <c r="AG37" s="62">
        <f>ROUND(IF(AQ37="2",BI37,0),2)</f>
      </c>
      <c r="AH37" s="62">
        <f>ROUND(IF(AQ37="0",BJ37,0),2)</f>
      </c>
      <c r="AI37" s="35" t="s">
        <v>55</v>
      </c>
      <c r="AJ37" s="62">
        <f>IF(AN37=0,K37,0)</f>
      </c>
      <c r="AK37" s="62">
        <f>IF(AN37=12,K37,0)</f>
      </c>
      <c r="AL37" s="62">
        <f>IF(AN37=21,K37,0)</f>
      </c>
      <c r="AN37" s="62" t="n">
        <v>21</v>
      </c>
      <c r="AO37" s="62">
        <f>H37*0</f>
      </c>
      <c r="AP37" s="62">
        <f>H37*(1-0)</f>
      </c>
      <c r="AQ37" s="65" t="s">
        <v>59</v>
      </c>
      <c r="AV37" s="62">
        <f>ROUND(AW37+AX37,2)</f>
      </c>
      <c r="AW37" s="62">
        <f>ROUND(G37*AO37,2)</f>
      </c>
      <c r="AX37" s="62">
        <f>ROUND(G37*AP37,2)</f>
      </c>
      <c r="AY37" s="65" t="s">
        <v>112</v>
      </c>
      <c r="AZ37" s="65" t="s">
        <v>65</v>
      </c>
      <c r="BA37" s="35" t="s">
        <v>66</v>
      </c>
      <c r="BC37" s="62">
        <f>AW37+AX37</f>
      </c>
      <c r="BD37" s="62">
        <f>H37/(100-BE37)*100</f>
      </c>
      <c r="BE37" s="62" t="n">
        <v>0</v>
      </c>
      <c r="BF37" s="62">
        <f>N37</f>
      </c>
      <c r="BH37" s="62">
        <f>G37*AO37</f>
      </c>
      <c r="BI37" s="62">
        <f>G37*AP37</f>
      </c>
      <c r="BJ37" s="62">
        <f>G37*H37</f>
      </c>
      <c r="BK37" s="62"/>
      <c r="BL37" s="62" t="n">
        <v>13</v>
      </c>
      <c r="BW37" s="62" t="n">
        <v>21</v>
      </c>
      <c r="BX37" s="16" t="s">
        <v>115</v>
      </c>
    </row>
    <row r="38" customHeight="true" ht="13.5">
      <c r="A38" s="66"/>
      <c r="C38" s="71" t="s">
        <v>74</v>
      </c>
      <c r="D38" s="72" t="s">
        <v>116</v>
      </c>
      <c r="E38" s="73"/>
      <c r="F38" s="73"/>
      <c r="G38" s="73"/>
      <c r="H38" s="74"/>
      <c r="I38" s="73"/>
      <c r="J38" s="73"/>
      <c r="K38" s="73"/>
      <c r="L38" s="73"/>
      <c r="M38" s="73"/>
      <c r="N38" s="73"/>
      <c r="O38" s="75"/>
    </row>
    <row r="39">
      <c r="A39" s="10" t="s">
        <v>108</v>
      </c>
      <c r="B39" s="11" t="s">
        <v>55</v>
      </c>
      <c r="C39" s="11" t="s">
        <v>117</v>
      </c>
      <c r="D39" s="16" t="s">
        <v>118</v>
      </c>
      <c r="E39" s="11"/>
      <c r="F39" s="11" t="s">
        <v>98</v>
      </c>
      <c r="G39" s="62" t="n">
        <v>5.17</v>
      </c>
      <c r="H39" s="63" t="n">
        <v>0</v>
      </c>
      <c r="I39" s="62">
        <f>ROUND(G39*AO39,2)</f>
      </c>
      <c r="J39" s="62">
        <f>ROUND(G39*AP39,2)</f>
      </c>
      <c r="K39" s="62">
        <f>ROUND(G39*H39,2)</f>
      </c>
      <c r="L39" s="62" t="n">
        <v>0</v>
      </c>
      <c r="M39" s="62" t="n">
        <v>0</v>
      </c>
      <c r="N39" s="62">
        <f>G39*M39</f>
      </c>
      <c r="O39" s="64" t="s">
        <v>63</v>
      </c>
      <c r="Z39" s="62">
        <f>ROUND(IF(AQ39="5",BJ39,0),2)</f>
      </c>
      <c r="AB39" s="62">
        <f>ROUND(IF(AQ39="1",BH39,0),2)</f>
      </c>
      <c r="AC39" s="62">
        <f>ROUND(IF(AQ39="1",BI39,0),2)</f>
      </c>
      <c r="AD39" s="62">
        <f>ROUND(IF(AQ39="7",BH39,0),2)</f>
      </c>
      <c r="AE39" s="62">
        <f>ROUND(IF(AQ39="7",BI39,0),2)</f>
      </c>
      <c r="AF39" s="62">
        <f>ROUND(IF(AQ39="2",BH39,0),2)</f>
      </c>
      <c r="AG39" s="62">
        <f>ROUND(IF(AQ39="2",BI39,0),2)</f>
      </c>
      <c r="AH39" s="62">
        <f>ROUND(IF(AQ39="0",BJ39,0),2)</f>
      </c>
      <c r="AI39" s="35" t="s">
        <v>55</v>
      </c>
      <c r="AJ39" s="62">
        <f>IF(AN39=0,K39,0)</f>
      </c>
      <c r="AK39" s="62">
        <f>IF(AN39=12,K39,0)</f>
      </c>
      <c r="AL39" s="62">
        <f>IF(AN39=21,K39,0)</f>
      </c>
      <c r="AN39" s="62" t="n">
        <v>21</v>
      </c>
      <c r="AO39" s="62">
        <f>H39*0</f>
      </c>
      <c r="AP39" s="62">
        <f>H39*(1-0)</f>
      </c>
      <c r="AQ39" s="65" t="s">
        <v>59</v>
      </c>
      <c r="AV39" s="62">
        <f>ROUND(AW39+AX39,2)</f>
      </c>
      <c r="AW39" s="62">
        <f>ROUND(G39*AO39,2)</f>
      </c>
      <c r="AX39" s="62">
        <f>ROUND(G39*AP39,2)</f>
      </c>
      <c r="AY39" s="65" t="s">
        <v>112</v>
      </c>
      <c r="AZ39" s="65" t="s">
        <v>65</v>
      </c>
      <c r="BA39" s="35" t="s">
        <v>66</v>
      </c>
      <c r="BC39" s="62">
        <f>AW39+AX39</f>
      </c>
      <c r="BD39" s="62">
        <f>H39/(100-BE39)*100</f>
      </c>
      <c r="BE39" s="62" t="n">
        <v>0</v>
      </c>
      <c r="BF39" s="62">
        <f>N39</f>
      </c>
      <c r="BH39" s="62">
        <f>G39*AO39</f>
      </c>
      <c r="BI39" s="62">
        <f>G39*AP39</f>
      </c>
      <c r="BJ39" s="62">
        <f>G39*H39</f>
      </c>
      <c r="BK39" s="62"/>
      <c r="BL39" s="62" t="n">
        <v>13</v>
      </c>
      <c r="BW39" s="62" t="n">
        <v>21</v>
      </c>
      <c r="BX39" s="16" t="s">
        <v>118</v>
      </c>
    </row>
    <row r="40" customHeight="true" ht="13.5">
      <c r="A40" s="66"/>
      <c r="C40" s="71" t="s">
        <v>74</v>
      </c>
      <c r="D40" s="72" t="s">
        <v>119</v>
      </c>
      <c r="E40" s="73"/>
      <c r="F40" s="73"/>
      <c r="G40" s="73"/>
      <c r="H40" s="74"/>
      <c r="I40" s="73"/>
      <c r="J40" s="73"/>
      <c r="K40" s="73"/>
      <c r="L40" s="73"/>
      <c r="M40" s="73"/>
      <c r="N40" s="73"/>
      <c r="O40" s="75"/>
    </row>
    <row r="41">
      <c r="A41" s="66"/>
      <c r="D41" s="67" t="s">
        <v>120</v>
      </c>
      <c r="E41" s="68" t="s">
        <v>54</v>
      </c>
      <c r="G41" s="69" t="n">
        <v>5.17</v>
      </c>
      <c r="O41" s="70"/>
    </row>
    <row r="42">
      <c r="A42" s="10" t="s">
        <v>121</v>
      </c>
      <c r="B42" s="11" t="s">
        <v>55</v>
      </c>
      <c r="C42" s="11" t="s">
        <v>122</v>
      </c>
      <c r="D42" s="16" t="s">
        <v>123</v>
      </c>
      <c r="E42" s="11"/>
      <c r="F42" s="11" t="s">
        <v>98</v>
      </c>
      <c r="G42" s="62" t="n">
        <v>5.17</v>
      </c>
      <c r="H42" s="63" t="n">
        <v>0</v>
      </c>
      <c r="I42" s="62">
        <f>ROUND(G42*AO42,2)</f>
      </c>
      <c r="J42" s="62">
        <f>ROUND(G42*AP42,2)</f>
      </c>
      <c r="K42" s="62">
        <f>ROUND(G42*H42,2)</f>
      </c>
      <c r="L42" s="62" t="n">
        <v>0</v>
      </c>
      <c r="M42" s="62" t="n">
        <v>0</v>
      </c>
      <c r="N42" s="62">
        <f>G42*M42</f>
      </c>
      <c r="O42" s="64" t="s">
        <v>63</v>
      </c>
      <c r="Z42" s="62">
        <f>ROUND(IF(AQ42="5",BJ42,0),2)</f>
      </c>
      <c r="AB42" s="62">
        <f>ROUND(IF(AQ42="1",BH42,0),2)</f>
      </c>
      <c r="AC42" s="62">
        <f>ROUND(IF(AQ42="1",BI42,0),2)</f>
      </c>
      <c r="AD42" s="62">
        <f>ROUND(IF(AQ42="7",BH42,0),2)</f>
      </c>
      <c r="AE42" s="62">
        <f>ROUND(IF(AQ42="7",BI42,0),2)</f>
      </c>
      <c r="AF42" s="62">
        <f>ROUND(IF(AQ42="2",BH42,0),2)</f>
      </c>
      <c r="AG42" s="62">
        <f>ROUND(IF(AQ42="2",BI42,0),2)</f>
      </c>
      <c r="AH42" s="62">
        <f>ROUND(IF(AQ42="0",BJ42,0),2)</f>
      </c>
      <c r="AI42" s="35" t="s">
        <v>55</v>
      </c>
      <c r="AJ42" s="62">
        <f>IF(AN42=0,K42,0)</f>
      </c>
      <c r="AK42" s="62">
        <f>IF(AN42=12,K42,0)</f>
      </c>
      <c r="AL42" s="62">
        <f>IF(AN42=21,K42,0)</f>
      </c>
      <c r="AN42" s="62" t="n">
        <v>21</v>
      </c>
      <c r="AO42" s="62">
        <f>H42*0</f>
      </c>
      <c r="AP42" s="62">
        <f>H42*(1-0)</f>
      </c>
      <c r="AQ42" s="65" t="s">
        <v>59</v>
      </c>
      <c r="AV42" s="62">
        <f>ROUND(AW42+AX42,2)</f>
      </c>
      <c r="AW42" s="62">
        <f>ROUND(G42*AO42,2)</f>
      </c>
      <c r="AX42" s="62">
        <f>ROUND(G42*AP42,2)</f>
      </c>
      <c r="AY42" s="65" t="s">
        <v>112</v>
      </c>
      <c r="AZ42" s="65" t="s">
        <v>65</v>
      </c>
      <c r="BA42" s="35" t="s">
        <v>66</v>
      </c>
      <c r="BC42" s="62">
        <f>AW42+AX42</f>
      </c>
      <c r="BD42" s="62">
        <f>H42/(100-BE42)*100</f>
      </c>
      <c r="BE42" s="62" t="n">
        <v>0</v>
      </c>
      <c r="BF42" s="62">
        <f>N42</f>
      </c>
      <c r="BH42" s="62">
        <f>G42*AO42</f>
      </c>
      <c r="BI42" s="62">
        <f>G42*AP42</f>
      </c>
      <c r="BJ42" s="62">
        <f>G42*H42</f>
      </c>
      <c r="BK42" s="62"/>
      <c r="BL42" s="62" t="n">
        <v>13</v>
      </c>
      <c r="BW42" s="62" t="n">
        <v>21</v>
      </c>
      <c r="BX42" s="16" t="s">
        <v>123</v>
      </c>
    </row>
    <row r="43">
      <c r="A43" s="56" t="s">
        <v>54</v>
      </c>
      <c r="B43" s="57" t="s">
        <v>55</v>
      </c>
      <c r="C43" s="57" t="s">
        <v>124</v>
      </c>
      <c r="D43" s="58" t="s">
        <v>125</v>
      </c>
      <c r="E43" s="57"/>
      <c r="F43" s="59" t="s">
        <v>4</v>
      </c>
      <c r="G43" s="59" t="s">
        <v>4</v>
      </c>
      <c r="H43" s="60" t="s">
        <v>4</v>
      </c>
      <c r="I43" s="2">
        <f>SUM(I44:I46)</f>
      </c>
      <c r="J43" s="2">
        <f>SUM(J44:J46)</f>
      </c>
      <c r="K43" s="2">
        <f>SUM(K44:K46)</f>
      </c>
      <c r="L43" s="35" t="s">
        <v>54</v>
      </c>
      <c r="M43" s="35" t="s">
        <v>54</v>
      </c>
      <c r="N43" s="2">
        <f>SUM(N44:N46)</f>
      </c>
      <c r="O43" s="61" t="s">
        <v>54</v>
      </c>
      <c r="AI43" s="35" t="s">
        <v>55</v>
      </c>
      <c r="AS43" s="2">
        <f>SUM(AJ44:AJ46)</f>
      </c>
      <c r="AT43" s="2">
        <f>SUM(AK44:AK46)</f>
      </c>
      <c r="AU43" s="2">
        <f>SUM(AL44:AL46)</f>
      </c>
    </row>
    <row r="44">
      <c r="A44" s="10" t="s">
        <v>124</v>
      </c>
      <c r="B44" s="11" t="s">
        <v>55</v>
      </c>
      <c r="C44" s="11" t="s">
        <v>126</v>
      </c>
      <c r="D44" s="16" t="s">
        <v>127</v>
      </c>
      <c r="E44" s="11"/>
      <c r="F44" s="11" t="s">
        <v>62</v>
      </c>
      <c r="G44" s="62" t="n">
        <v>7</v>
      </c>
      <c r="H44" s="63" t="n">
        <v>0</v>
      </c>
      <c r="I44" s="62">
        <f>ROUND(G44*AO44,2)</f>
      </c>
      <c r="J44" s="62">
        <f>ROUND(G44*AP44,2)</f>
      </c>
      <c r="K44" s="62">
        <f>ROUND(G44*H44,2)</f>
      </c>
      <c r="L44" s="62" t="n">
        <v>0.00098</v>
      </c>
      <c r="M44" s="62" t="n">
        <v>0.00098</v>
      </c>
      <c r="N44" s="62">
        <f>G44*M44</f>
      </c>
      <c r="O44" s="64" t="s">
        <v>63</v>
      </c>
      <c r="Z44" s="62">
        <f>ROUND(IF(AQ44="5",BJ44,0),2)</f>
      </c>
      <c r="AB44" s="62">
        <f>ROUND(IF(AQ44="1",BH44,0),2)</f>
      </c>
      <c r="AC44" s="62">
        <f>ROUND(IF(AQ44="1",BI44,0),2)</f>
      </c>
      <c r="AD44" s="62">
        <f>ROUND(IF(AQ44="7",BH44,0),2)</f>
      </c>
      <c r="AE44" s="62">
        <f>ROUND(IF(AQ44="7",BI44,0),2)</f>
      </c>
      <c r="AF44" s="62">
        <f>ROUND(IF(AQ44="2",BH44,0),2)</f>
      </c>
      <c r="AG44" s="62">
        <f>ROUND(IF(AQ44="2",BI44,0),2)</f>
      </c>
      <c r="AH44" s="62">
        <f>ROUND(IF(AQ44="0",BJ44,0),2)</f>
      </c>
      <c r="AI44" s="35" t="s">
        <v>55</v>
      </c>
      <c r="AJ44" s="62">
        <f>IF(AN44=0,K44,0)</f>
      </c>
      <c r="AK44" s="62">
        <f>IF(AN44=12,K44,0)</f>
      </c>
      <c r="AL44" s="62">
        <f>IF(AN44=21,K44,0)</f>
      </c>
      <c r="AN44" s="62" t="n">
        <v>21</v>
      </c>
      <c r="AO44" s="62">
        <f>H44*0.087567568</f>
      </c>
      <c r="AP44" s="62">
        <f>H44*(1-0.087567568)</f>
      </c>
      <c r="AQ44" s="65" t="s">
        <v>59</v>
      </c>
      <c r="AV44" s="62">
        <f>ROUND(AW44+AX44,2)</f>
      </c>
      <c r="AW44" s="62">
        <f>ROUND(G44*AO44,2)</f>
      </c>
      <c r="AX44" s="62">
        <f>ROUND(G44*AP44,2)</f>
      </c>
      <c r="AY44" s="65" t="s">
        <v>128</v>
      </c>
      <c r="AZ44" s="65" t="s">
        <v>65</v>
      </c>
      <c r="BA44" s="35" t="s">
        <v>66</v>
      </c>
      <c r="BC44" s="62">
        <f>AW44+AX44</f>
      </c>
      <c r="BD44" s="62">
        <f>H44/(100-BE44)*100</f>
      </c>
      <c r="BE44" s="62" t="n">
        <v>0</v>
      </c>
      <c r="BF44" s="62">
        <f>N44</f>
      </c>
      <c r="BH44" s="62">
        <f>G44*AO44</f>
      </c>
      <c r="BI44" s="62">
        <f>G44*AP44</f>
      </c>
      <c r="BJ44" s="62">
        <f>G44*H44</f>
      </c>
      <c r="BK44" s="62"/>
      <c r="BL44" s="62" t="n">
        <v>15</v>
      </c>
      <c r="BW44" s="62" t="n">
        <v>21</v>
      </c>
      <c r="BX44" s="16" t="s">
        <v>127</v>
      </c>
    </row>
    <row r="45">
      <c r="A45" s="66"/>
      <c r="D45" s="67" t="s">
        <v>129</v>
      </c>
      <c r="E45" s="68" t="s">
        <v>54</v>
      </c>
      <c r="G45" s="69" t="n">
        <v>7</v>
      </c>
      <c r="O45" s="70"/>
    </row>
    <row r="46">
      <c r="A46" s="10" t="s">
        <v>130</v>
      </c>
      <c r="B46" s="11" t="s">
        <v>55</v>
      </c>
      <c r="C46" s="11" t="s">
        <v>131</v>
      </c>
      <c r="D46" s="16" t="s">
        <v>132</v>
      </c>
      <c r="E46" s="11"/>
      <c r="F46" s="11" t="s">
        <v>62</v>
      </c>
      <c r="G46" s="62" t="n">
        <v>7</v>
      </c>
      <c r="H46" s="63" t="n">
        <v>0</v>
      </c>
      <c r="I46" s="62">
        <f>ROUND(G46*AO46,2)</f>
      </c>
      <c r="J46" s="62">
        <f>ROUND(G46*AP46,2)</f>
      </c>
      <c r="K46" s="62">
        <f>ROUND(G46*H46,2)</f>
      </c>
      <c r="L46" s="62" t="n">
        <v>0</v>
      </c>
      <c r="M46" s="62" t="n">
        <v>0</v>
      </c>
      <c r="N46" s="62">
        <f>G46*M46</f>
      </c>
      <c r="O46" s="64" t="s">
        <v>63</v>
      </c>
      <c r="Z46" s="62">
        <f>ROUND(IF(AQ46="5",BJ46,0),2)</f>
      </c>
      <c r="AB46" s="62">
        <f>ROUND(IF(AQ46="1",BH46,0),2)</f>
      </c>
      <c r="AC46" s="62">
        <f>ROUND(IF(AQ46="1",BI46,0),2)</f>
      </c>
      <c r="AD46" s="62">
        <f>ROUND(IF(AQ46="7",BH46,0),2)</f>
      </c>
      <c r="AE46" s="62">
        <f>ROUND(IF(AQ46="7",BI46,0),2)</f>
      </c>
      <c r="AF46" s="62">
        <f>ROUND(IF(AQ46="2",BH46,0),2)</f>
      </c>
      <c r="AG46" s="62">
        <f>ROUND(IF(AQ46="2",BI46,0),2)</f>
      </c>
      <c r="AH46" s="62">
        <f>ROUND(IF(AQ46="0",BJ46,0),2)</f>
      </c>
      <c r="AI46" s="35" t="s">
        <v>55</v>
      </c>
      <c r="AJ46" s="62">
        <f>IF(AN46=0,K46,0)</f>
      </c>
      <c r="AK46" s="62">
        <f>IF(AN46=12,K46,0)</f>
      </c>
      <c r="AL46" s="62">
        <f>IF(AN46=21,K46,0)</f>
      </c>
      <c r="AN46" s="62" t="n">
        <v>21</v>
      </c>
      <c r="AO46" s="62">
        <f>H46*0</f>
      </c>
      <c r="AP46" s="62">
        <f>H46*(1-0)</f>
      </c>
      <c r="AQ46" s="65" t="s">
        <v>59</v>
      </c>
      <c r="AV46" s="62">
        <f>ROUND(AW46+AX46,2)</f>
      </c>
      <c r="AW46" s="62">
        <f>ROUND(G46*AO46,2)</f>
      </c>
      <c r="AX46" s="62">
        <f>ROUND(G46*AP46,2)</f>
      </c>
      <c r="AY46" s="65" t="s">
        <v>128</v>
      </c>
      <c r="AZ46" s="65" t="s">
        <v>65</v>
      </c>
      <c r="BA46" s="35" t="s">
        <v>66</v>
      </c>
      <c r="BC46" s="62">
        <f>AW46+AX46</f>
      </c>
      <c r="BD46" s="62">
        <f>H46/(100-BE46)*100</f>
      </c>
      <c r="BE46" s="62" t="n">
        <v>0</v>
      </c>
      <c r="BF46" s="62">
        <f>N46</f>
      </c>
      <c r="BH46" s="62">
        <f>G46*AO46</f>
      </c>
      <c r="BI46" s="62">
        <f>G46*AP46</f>
      </c>
      <c r="BJ46" s="62">
        <f>G46*H46</f>
      </c>
      <c r="BK46" s="62"/>
      <c r="BL46" s="62" t="n">
        <v>15</v>
      </c>
      <c r="BW46" s="62" t="n">
        <v>21</v>
      </c>
      <c r="BX46" s="16" t="s">
        <v>132</v>
      </c>
    </row>
    <row r="47">
      <c r="A47" s="56" t="s">
        <v>54</v>
      </c>
      <c r="B47" s="57" t="s">
        <v>55</v>
      </c>
      <c r="C47" s="57" t="s">
        <v>130</v>
      </c>
      <c r="D47" s="58" t="s">
        <v>133</v>
      </c>
      <c r="E47" s="57"/>
      <c r="F47" s="59" t="s">
        <v>4</v>
      </c>
      <c r="G47" s="59" t="s">
        <v>4</v>
      </c>
      <c r="H47" s="60" t="s">
        <v>4</v>
      </c>
      <c r="I47" s="2">
        <f>SUM(I48:I50)</f>
      </c>
      <c r="J47" s="2">
        <f>SUM(J48:J50)</f>
      </c>
      <c r="K47" s="2">
        <f>SUM(K48:K50)</f>
      </c>
      <c r="L47" s="35" t="s">
        <v>54</v>
      </c>
      <c r="M47" s="35" t="s">
        <v>54</v>
      </c>
      <c r="N47" s="2">
        <f>SUM(N48:N50)</f>
      </c>
      <c r="O47" s="61" t="s">
        <v>54</v>
      </c>
      <c r="AI47" s="35" t="s">
        <v>55</v>
      </c>
      <c r="AS47" s="2">
        <f>SUM(AJ48:AJ50)</f>
      </c>
      <c r="AT47" s="2">
        <f>SUM(AK48:AK50)</f>
      </c>
      <c r="AU47" s="2">
        <f>SUM(AL48:AL50)</f>
      </c>
    </row>
    <row r="48">
      <c r="A48" s="10" t="s">
        <v>134</v>
      </c>
      <c r="B48" s="11" t="s">
        <v>55</v>
      </c>
      <c r="C48" s="11" t="s">
        <v>135</v>
      </c>
      <c r="D48" s="16" t="s">
        <v>136</v>
      </c>
      <c r="E48" s="11"/>
      <c r="F48" s="11" t="s">
        <v>98</v>
      </c>
      <c r="G48" s="62" t="n">
        <v>9.27</v>
      </c>
      <c r="H48" s="63" t="n">
        <v>0</v>
      </c>
      <c r="I48" s="62">
        <f>ROUND(G48*AO48,2)</f>
      </c>
      <c r="J48" s="62">
        <f>ROUND(G48*AP48,2)</f>
      </c>
      <c r="K48" s="62">
        <f>ROUND(G48*H48,2)</f>
      </c>
      <c r="L48" s="62" t="n">
        <v>0</v>
      </c>
      <c r="M48" s="62" t="n">
        <v>0</v>
      </c>
      <c r="N48" s="62">
        <f>G48*M48</f>
      </c>
      <c r="O48" s="64" t="s">
        <v>63</v>
      </c>
      <c r="Z48" s="62">
        <f>ROUND(IF(AQ48="5",BJ48,0),2)</f>
      </c>
      <c r="AB48" s="62">
        <f>ROUND(IF(AQ48="1",BH48,0),2)</f>
      </c>
      <c r="AC48" s="62">
        <f>ROUND(IF(AQ48="1",BI48,0),2)</f>
      </c>
      <c r="AD48" s="62">
        <f>ROUND(IF(AQ48="7",BH48,0),2)</f>
      </c>
      <c r="AE48" s="62">
        <f>ROUND(IF(AQ48="7",BI48,0),2)</f>
      </c>
      <c r="AF48" s="62">
        <f>ROUND(IF(AQ48="2",BH48,0),2)</f>
      </c>
      <c r="AG48" s="62">
        <f>ROUND(IF(AQ48="2",BI48,0),2)</f>
      </c>
      <c r="AH48" s="62">
        <f>ROUND(IF(AQ48="0",BJ48,0),2)</f>
      </c>
      <c r="AI48" s="35" t="s">
        <v>55</v>
      </c>
      <c r="AJ48" s="62">
        <f>IF(AN48=0,K48,0)</f>
      </c>
      <c r="AK48" s="62">
        <f>IF(AN48=12,K48,0)</f>
      </c>
      <c r="AL48" s="62">
        <f>IF(AN48=21,K48,0)</f>
      </c>
      <c r="AN48" s="62" t="n">
        <v>21</v>
      </c>
      <c r="AO48" s="62">
        <f>H48*0</f>
      </c>
      <c r="AP48" s="62">
        <f>H48*(1-0)</f>
      </c>
      <c r="AQ48" s="65" t="s">
        <v>59</v>
      </c>
      <c r="AV48" s="62">
        <f>ROUND(AW48+AX48,2)</f>
      </c>
      <c r="AW48" s="62">
        <f>ROUND(G48*AO48,2)</f>
      </c>
      <c r="AX48" s="62">
        <f>ROUND(G48*AP48,2)</f>
      </c>
      <c r="AY48" s="65" t="s">
        <v>137</v>
      </c>
      <c r="AZ48" s="65" t="s">
        <v>65</v>
      </c>
      <c r="BA48" s="35" t="s">
        <v>66</v>
      </c>
      <c r="BC48" s="62">
        <f>AW48+AX48</f>
      </c>
      <c r="BD48" s="62">
        <f>H48/(100-BE48)*100</f>
      </c>
      <c r="BE48" s="62" t="n">
        <v>0</v>
      </c>
      <c r="BF48" s="62">
        <f>N48</f>
      </c>
      <c r="BH48" s="62">
        <f>G48*AO48</f>
      </c>
      <c r="BI48" s="62">
        <f>G48*AP48</f>
      </c>
      <c r="BJ48" s="62">
        <f>G48*H48</f>
      </c>
      <c r="BK48" s="62"/>
      <c r="BL48" s="62" t="n">
        <v>16</v>
      </c>
      <c r="BW48" s="62" t="n">
        <v>21</v>
      </c>
      <c r="BX48" s="16" t="s">
        <v>136</v>
      </c>
    </row>
    <row r="49">
      <c r="A49" s="66"/>
      <c r="D49" s="67" t="s">
        <v>138</v>
      </c>
      <c r="E49" s="68" t="s">
        <v>54</v>
      </c>
      <c r="G49" s="69" t="n">
        <v>9.27</v>
      </c>
      <c r="O49" s="70"/>
    </row>
    <row r="50">
      <c r="A50" s="10" t="s">
        <v>139</v>
      </c>
      <c r="B50" s="11" t="s">
        <v>55</v>
      </c>
      <c r="C50" s="11" t="s">
        <v>140</v>
      </c>
      <c r="D50" s="16" t="s">
        <v>141</v>
      </c>
      <c r="E50" s="11"/>
      <c r="F50" s="11" t="s">
        <v>98</v>
      </c>
      <c r="G50" s="62" t="n">
        <v>46.35</v>
      </c>
      <c r="H50" s="63" t="n">
        <v>0</v>
      </c>
      <c r="I50" s="62">
        <f>ROUND(G50*AO50,2)</f>
      </c>
      <c r="J50" s="62">
        <f>ROUND(G50*AP50,2)</f>
      </c>
      <c r="K50" s="62">
        <f>ROUND(G50*H50,2)</f>
      </c>
      <c r="L50" s="62" t="n">
        <v>0</v>
      </c>
      <c r="M50" s="62" t="n">
        <v>0</v>
      </c>
      <c r="N50" s="62">
        <f>G50*M50</f>
      </c>
      <c r="O50" s="64" t="s">
        <v>63</v>
      </c>
      <c r="Z50" s="62">
        <f>ROUND(IF(AQ50="5",BJ50,0),2)</f>
      </c>
      <c r="AB50" s="62">
        <f>ROUND(IF(AQ50="1",BH50,0),2)</f>
      </c>
      <c r="AC50" s="62">
        <f>ROUND(IF(AQ50="1",BI50,0),2)</f>
      </c>
      <c r="AD50" s="62">
        <f>ROUND(IF(AQ50="7",BH50,0),2)</f>
      </c>
      <c r="AE50" s="62">
        <f>ROUND(IF(AQ50="7",BI50,0),2)</f>
      </c>
      <c r="AF50" s="62">
        <f>ROUND(IF(AQ50="2",BH50,0),2)</f>
      </c>
      <c r="AG50" s="62">
        <f>ROUND(IF(AQ50="2",BI50,0),2)</f>
      </c>
      <c r="AH50" s="62">
        <f>ROUND(IF(AQ50="0",BJ50,0),2)</f>
      </c>
      <c r="AI50" s="35" t="s">
        <v>55</v>
      </c>
      <c r="AJ50" s="62">
        <f>IF(AN50=0,K50,0)</f>
      </c>
      <c r="AK50" s="62">
        <f>IF(AN50=12,K50,0)</f>
      </c>
      <c r="AL50" s="62">
        <f>IF(AN50=21,K50,0)</f>
      </c>
      <c r="AN50" s="62" t="n">
        <v>21</v>
      </c>
      <c r="AO50" s="62">
        <f>H50*0</f>
      </c>
      <c r="AP50" s="62">
        <f>H50*(1-0)</f>
      </c>
      <c r="AQ50" s="65" t="s">
        <v>59</v>
      </c>
      <c r="AV50" s="62">
        <f>ROUND(AW50+AX50,2)</f>
      </c>
      <c r="AW50" s="62">
        <f>ROUND(G50*AO50,2)</f>
      </c>
      <c r="AX50" s="62">
        <f>ROUND(G50*AP50,2)</f>
      </c>
      <c r="AY50" s="65" t="s">
        <v>137</v>
      </c>
      <c r="AZ50" s="65" t="s">
        <v>65</v>
      </c>
      <c r="BA50" s="35" t="s">
        <v>66</v>
      </c>
      <c r="BC50" s="62">
        <f>AW50+AX50</f>
      </c>
      <c r="BD50" s="62">
        <f>H50/(100-BE50)*100</f>
      </c>
      <c r="BE50" s="62" t="n">
        <v>0</v>
      </c>
      <c r="BF50" s="62">
        <f>N50</f>
      </c>
      <c r="BH50" s="62">
        <f>G50*AO50</f>
      </c>
      <c r="BI50" s="62">
        <f>G50*AP50</f>
      </c>
      <c r="BJ50" s="62">
        <f>G50*H50</f>
      </c>
      <c r="BK50" s="62"/>
      <c r="BL50" s="62" t="n">
        <v>16</v>
      </c>
      <c r="BW50" s="62" t="n">
        <v>21</v>
      </c>
      <c r="BX50" s="16" t="s">
        <v>141</v>
      </c>
    </row>
    <row r="51">
      <c r="A51" s="66"/>
      <c r="D51" s="67" t="s">
        <v>142</v>
      </c>
      <c r="E51" s="68" t="s">
        <v>54</v>
      </c>
      <c r="G51" s="69" t="n">
        <v>46.35</v>
      </c>
      <c r="O51" s="70"/>
    </row>
    <row r="52">
      <c r="A52" s="56" t="s">
        <v>54</v>
      </c>
      <c r="B52" s="57" t="s">
        <v>55</v>
      </c>
      <c r="C52" s="57" t="s">
        <v>134</v>
      </c>
      <c r="D52" s="58" t="s">
        <v>143</v>
      </c>
      <c r="E52" s="57"/>
      <c r="F52" s="59" t="s">
        <v>4</v>
      </c>
      <c r="G52" s="59" t="s">
        <v>4</v>
      </c>
      <c r="H52" s="60" t="s">
        <v>4</v>
      </c>
      <c r="I52" s="2">
        <f>SUM(I53:I67)</f>
      </c>
      <c r="J52" s="2">
        <f>SUM(J53:J67)</f>
      </c>
      <c r="K52" s="2">
        <f>SUM(K53:K67)</f>
      </c>
      <c r="L52" s="35" t="s">
        <v>54</v>
      </c>
      <c r="M52" s="35" t="s">
        <v>54</v>
      </c>
      <c r="N52" s="2">
        <f>SUM(N53:N67)</f>
      </c>
      <c r="O52" s="61" t="s">
        <v>54</v>
      </c>
      <c r="AI52" s="35" t="s">
        <v>55</v>
      </c>
      <c r="AS52" s="2">
        <f>SUM(AJ53:AJ67)</f>
      </c>
      <c r="AT52" s="2">
        <f>SUM(AK53:AK67)</f>
      </c>
      <c r="AU52" s="2">
        <f>SUM(AL53:AL67)</f>
      </c>
    </row>
    <row r="53">
      <c r="A53" s="10" t="s">
        <v>144</v>
      </c>
      <c r="B53" s="11" t="s">
        <v>55</v>
      </c>
      <c r="C53" s="11" t="s">
        <v>145</v>
      </c>
      <c r="D53" s="16" t="s">
        <v>146</v>
      </c>
      <c r="E53" s="11"/>
      <c r="F53" s="11" t="s">
        <v>98</v>
      </c>
      <c r="G53" s="62" t="n">
        <v>6</v>
      </c>
      <c r="H53" s="63" t="n">
        <v>0</v>
      </c>
      <c r="I53" s="62">
        <f>ROUND(G53*AO53,2)</f>
      </c>
      <c r="J53" s="62">
        <f>ROUND(G53*AP53,2)</f>
      </c>
      <c r="K53" s="62">
        <f>ROUND(G53*H53,2)</f>
      </c>
      <c r="L53" s="62" t="n">
        <v>0</v>
      </c>
      <c r="M53" s="62" t="n">
        <v>0</v>
      </c>
      <c r="N53" s="62">
        <f>G53*M53</f>
      </c>
      <c r="O53" s="64" t="s">
        <v>63</v>
      </c>
      <c r="Z53" s="62">
        <f>ROUND(IF(AQ53="5",BJ53,0),2)</f>
      </c>
      <c r="AB53" s="62">
        <f>ROUND(IF(AQ53="1",BH53,0),2)</f>
      </c>
      <c r="AC53" s="62">
        <f>ROUND(IF(AQ53="1",BI53,0),2)</f>
      </c>
      <c r="AD53" s="62">
        <f>ROUND(IF(AQ53="7",BH53,0),2)</f>
      </c>
      <c r="AE53" s="62">
        <f>ROUND(IF(AQ53="7",BI53,0),2)</f>
      </c>
      <c r="AF53" s="62">
        <f>ROUND(IF(AQ53="2",BH53,0),2)</f>
      </c>
      <c r="AG53" s="62">
        <f>ROUND(IF(AQ53="2",BI53,0),2)</f>
      </c>
      <c r="AH53" s="62">
        <f>ROUND(IF(AQ53="0",BJ53,0),2)</f>
      </c>
      <c r="AI53" s="35" t="s">
        <v>55</v>
      </c>
      <c r="AJ53" s="62">
        <f>IF(AN53=0,K53,0)</f>
      </c>
      <c r="AK53" s="62">
        <f>IF(AN53=12,K53,0)</f>
      </c>
      <c r="AL53" s="62">
        <f>IF(AN53=21,K53,0)</f>
      </c>
      <c r="AN53" s="62" t="n">
        <v>21</v>
      </c>
      <c r="AO53" s="62">
        <f>H53*0</f>
      </c>
      <c r="AP53" s="62">
        <f>H53*(1-0)</f>
      </c>
      <c r="AQ53" s="65" t="s">
        <v>59</v>
      </c>
      <c r="AV53" s="62">
        <f>ROUND(AW53+AX53,2)</f>
      </c>
      <c r="AW53" s="62">
        <f>ROUND(G53*AO53,2)</f>
      </c>
      <c r="AX53" s="62">
        <f>ROUND(G53*AP53,2)</f>
      </c>
      <c r="AY53" s="65" t="s">
        <v>147</v>
      </c>
      <c r="AZ53" s="65" t="s">
        <v>65</v>
      </c>
      <c r="BA53" s="35" t="s">
        <v>66</v>
      </c>
      <c r="BC53" s="62">
        <f>AW53+AX53</f>
      </c>
      <c r="BD53" s="62">
        <f>H53/(100-BE53)*100</f>
      </c>
      <c r="BE53" s="62" t="n">
        <v>0</v>
      </c>
      <c r="BF53" s="62">
        <f>N53</f>
      </c>
      <c r="BH53" s="62">
        <f>G53*AO53</f>
      </c>
      <c r="BI53" s="62">
        <f>G53*AP53</f>
      </c>
      <c r="BJ53" s="62">
        <f>G53*H53</f>
      </c>
      <c r="BK53" s="62"/>
      <c r="BL53" s="62" t="n">
        <v>17</v>
      </c>
      <c r="BW53" s="62" t="n">
        <v>21</v>
      </c>
      <c r="BX53" s="16" t="s">
        <v>146</v>
      </c>
    </row>
    <row r="54" customHeight="true" ht="13.5">
      <c r="A54" s="66"/>
      <c r="C54" s="71" t="s">
        <v>74</v>
      </c>
      <c r="D54" s="72" t="s">
        <v>148</v>
      </c>
      <c r="E54" s="73"/>
      <c r="F54" s="73"/>
      <c r="G54" s="73"/>
      <c r="H54" s="74"/>
      <c r="I54" s="73"/>
      <c r="J54" s="73"/>
      <c r="K54" s="73"/>
      <c r="L54" s="73"/>
      <c r="M54" s="73"/>
      <c r="N54" s="73"/>
      <c r="O54" s="75"/>
    </row>
    <row r="55">
      <c r="A55" s="10" t="s">
        <v>149</v>
      </c>
      <c r="B55" s="11" t="s">
        <v>55</v>
      </c>
      <c r="C55" s="11" t="s">
        <v>150</v>
      </c>
      <c r="D55" s="16" t="s">
        <v>151</v>
      </c>
      <c r="E55" s="11"/>
      <c r="F55" s="11" t="s">
        <v>98</v>
      </c>
      <c r="G55" s="62" t="n">
        <v>9.27</v>
      </c>
      <c r="H55" s="63" t="n">
        <v>0</v>
      </c>
      <c r="I55" s="62">
        <f>ROUND(G55*AO55,2)</f>
      </c>
      <c r="J55" s="62">
        <f>ROUND(G55*AP55,2)</f>
      </c>
      <c r="K55" s="62">
        <f>ROUND(G55*H55,2)</f>
      </c>
      <c r="L55" s="62" t="n">
        <v>0</v>
      </c>
      <c r="M55" s="62" t="n">
        <v>0</v>
      </c>
      <c r="N55" s="62">
        <f>G55*M55</f>
      </c>
      <c r="O55" s="64" t="s">
        <v>63</v>
      </c>
      <c r="Z55" s="62">
        <f>ROUND(IF(AQ55="5",BJ55,0),2)</f>
      </c>
      <c r="AB55" s="62">
        <f>ROUND(IF(AQ55="1",BH55,0),2)</f>
      </c>
      <c r="AC55" s="62">
        <f>ROUND(IF(AQ55="1",BI55,0),2)</f>
      </c>
      <c r="AD55" s="62">
        <f>ROUND(IF(AQ55="7",BH55,0),2)</f>
      </c>
      <c r="AE55" s="62">
        <f>ROUND(IF(AQ55="7",BI55,0),2)</f>
      </c>
      <c r="AF55" s="62">
        <f>ROUND(IF(AQ55="2",BH55,0),2)</f>
      </c>
      <c r="AG55" s="62">
        <f>ROUND(IF(AQ55="2",BI55,0),2)</f>
      </c>
      <c r="AH55" s="62">
        <f>ROUND(IF(AQ55="0",BJ55,0),2)</f>
      </c>
      <c r="AI55" s="35" t="s">
        <v>55</v>
      </c>
      <c r="AJ55" s="62">
        <f>IF(AN55=0,K55,0)</f>
      </c>
      <c r="AK55" s="62">
        <f>IF(AN55=12,K55,0)</f>
      </c>
      <c r="AL55" s="62">
        <f>IF(AN55=21,K55,0)</f>
      </c>
      <c r="AN55" s="62" t="n">
        <v>21</v>
      </c>
      <c r="AO55" s="62">
        <f>H55*0</f>
      </c>
      <c r="AP55" s="62">
        <f>H55*(1-0)</f>
      </c>
      <c r="AQ55" s="65" t="s">
        <v>59</v>
      </c>
      <c r="AV55" s="62">
        <f>ROUND(AW55+AX55,2)</f>
      </c>
      <c r="AW55" s="62">
        <f>ROUND(G55*AO55,2)</f>
      </c>
      <c r="AX55" s="62">
        <f>ROUND(G55*AP55,2)</f>
      </c>
      <c r="AY55" s="65" t="s">
        <v>147</v>
      </c>
      <c r="AZ55" s="65" t="s">
        <v>65</v>
      </c>
      <c r="BA55" s="35" t="s">
        <v>66</v>
      </c>
      <c r="BC55" s="62">
        <f>AW55+AX55</f>
      </c>
      <c r="BD55" s="62">
        <f>H55/(100-BE55)*100</f>
      </c>
      <c r="BE55" s="62" t="n">
        <v>0</v>
      </c>
      <c r="BF55" s="62">
        <f>N55</f>
      </c>
      <c r="BH55" s="62">
        <f>G55*AO55</f>
      </c>
      <c r="BI55" s="62">
        <f>G55*AP55</f>
      </c>
      <c r="BJ55" s="62">
        <f>G55*H55</f>
      </c>
      <c r="BK55" s="62"/>
      <c r="BL55" s="62" t="n">
        <v>17</v>
      </c>
      <c r="BW55" s="62" t="n">
        <v>21</v>
      </c>
      <c r="BX55" s="16" t="s">
        <v>151</v>
      </c>
    </row>
    <row r="56" customHeight="true" ht="13.5">
      <c r="A56" s="66"/>
      <c r="C56" s="71" t="s">
        <v>74</v>
      </c>
      <c r="D56" s="72" t="s">
        <v>152</v>
      </c>
      <c r="E56" s="73"/>
      <c r="F56" s="73"/>
      <c r="G56" s="73"/>
      <c r="H56" s="74"/>
      <c r="I56" s="73"/>
      <c r="J56" s="73"/>
      <c r="K56" s="73"/>
      <c r="L56" s="73"/>
      <c r="M56" s="73"/>
      <c r="N56" s="73"/>
      <c r="O56" s="75"/>
    </row>
    <row r="57">
      <c r="A57" s="10" t="s">
        <v>153</v>
      </c>
      <c r="B57" s="11" t="s">
        <v>55</v>
      </c>
      <c r="C57" s="11" t="s">
        <v>150</v>
      </c>
      <c r="D57" s="16" t="s">
        <v>151</v>
      </c>
      <c r="E57" s="11"/>
      <c r="F57" s="11" t="s">
        <v>98</v>
      </c>
      <c r="G57" s="62" t="n">
        <v>3.6</v>
      </c>
      <c r="H57" s="63" t="n">
        <v>0</v>
      </c>
      <c r="I57" s="62">
        <f>ROUND(G57*AO57,2)</f>
      </c>
      <c r="J57" s="62">
        <f>ROUND(G57*AP57,2)</f>
      </c>
      <c r="K57" s="62">
        <f>ROUND(G57*H57,2)</f>
      </c>
      <c r="L57" s="62" t="n">
        <v>0</v>
      </c>
      <c r="M57" s="62" t="n">
        <v>0</v>
      </c>
      <c r="N57" s="62">
        <f>G57*M57</f>
      </c>
      <c r="O57" s="64" t="s">
        <v>63</v>
      </c>
      <c r="Z57" s="62">
        <f>ROUND(IF(AQ57="5",BJ57,0),2)</f>
      </c>
      <c r="AB57" s="62">
        <f>ROUND(IF(AQ57="1",BH57,0),2)</f>
      </c>
      <c r="AC57" s="62">
        <f>ROUND(IF(AQ57="1",BI57,0),2)</f>
      </c>
      <c r="AD57" s="62">
        <f>ROUND(IF(AQ57="7",BH57,0),2)</f>
      </c>
      <c r="AE57" s="62">
        <f>ROUND(IF(AQ57="7",BI57,0),2)</f>
      </c>
      <c r="AF57" s="62">
        <f>ROUND(IF(AQ57="2",BH57,0),2)</f>
      </c>
      <c r="AG57" s="62">
        <f>ROUND(IF(AQ57="2",BI57,0),2)</f>
      </c>
      <c r="AH57" s="62">
        <f>ROUND(IF(AQ57="0",BJ57,0),2)</f>
      </c>
      <c r="AI57" s="35" t="s">
        <v>55</v>
      </c>
      <c r="AJ57" s="62">
        <f>IF(AN57=0,K57,0)</f>
      </c>
      <c r="AK57" s="62">
        <f>IF(AN57=12,K57,0)</f>
      </c>
      <c r="AL57" s="62">
        <f>IF(AN57=21,K57,0)</f>
      </c>
      <c r="AN57" s="62" t="n">
        <v>21</v>
      </c>
      <c r="AO57" s="62">
        <f>H57*0</f>
      </c>
      <c r="AP57" s="62">
        <f>H57*(1-0)</f>
      </c>
      <c r="AQ57" s="65" t="s">
        <v>59</v>
      </c>
      <c r="AV57" s="62">
        <f>ROUND(AW57+AX57,2)</f>
      </c>
      <c r="AW57" s="62">
        <f>ROUND(G57*AO57,2)</f>
      </c>
      <c r="AX57" s="62">
        <f>ROUND(G57*AP57,2)</f>
      </c>
      <c r="AY57" s="65" t="s">
        <v>147</v>
      </c>
      <c r="AZ57" s="65" t="s">
        <v>65</v>
      </c>
      <c r="BA57" s="35" t="s">
        <v>66</v>
      </c>
      <c r="BC57" s="62">
        <f>AW57+AX57</f>
      </c>
      <c r="BD57" s="62">
        <f>H57/(100-BE57)*100</f>
      </c>
      <c r="BE57" s="62" t="n">
        <v>0</v>
      </c>
      <c r="BF57" s="62">
        <f>N57</f>
      </c>
      <c r="BH57" s="62">
        <f>G57*AO57</f>
      </c>
      <c r="BI57" s="62">
        <f>G57*AP57</f>
      </c>
      <c r="BJ57" s="62">
        <f>G57*H57</f>
      </c>
      <c r="BK57" s="62"/>
      <c r="BL57" s="62" t="n">
        <v>17</v>
      </c>
      <c r="BW57" s="62" t="n">
        <v>21</v>
      </c>
      <c r="BX57" s="16" t="s">
        <v>151</v>
      </c>
    </row>
    <row r="58" customHeight="true" ht="13.5">
      <c r="A58" s="66"/>
      <c r="C58" s="71" t="s">
        <v>74</v>
      </c>
      <c r="D58" s="72" t="s">
        <v>154</v>
      </c>
      <c r="E58" s="73"/>
      <c r="F58" s="73"/>
      <c r="G58" s="73"/>
      <c r="H58" s="74"/>
      <c r="I58" s="73"/>
      <c r="J58" s="73"/>
      <c r="K58" s="73"/>
      <c r="L58" s="73"/>
      <c r="M58" s="73"/>
      <c r="N58" s="73"/>
      <c r="O58" s="75"/>
    </row>
    <row r="59">
      <c r="A59" s="66"/>
      <c r="D59" s="67" t="s">
        <v>155</v>
      </c>
      <c r="E59" s="68" t="s">
        <v>54</v>
      </c>
      <c r="G59" s="69" t="n">
        <v>3.6</v>
      </c>
      <c r="O59" s="70"/>
    </row>
    <row r="60">
      <c r="A60" s="10" t="s">
        <v>156</v>
      </c>
      <c r="B60" s="11" t="s">
        <v>55</v>
      </c>
      <c r="C60" s="11" t="s">
        <v>157</v>
      </c>
      <c r="D60" s="16" t="s">
        <v>158</v>
      </c>
      <c r="E60" s="11"/>
      <c r="F60" s="11" t="s">
        <v>98</v>
      </c>
      <c r="G60" s="62" t="n">
        <v>7.68</v>
      </c>
      <c r="H60" s="63" t="n">
        <v>0</v>
      </c>
      <c r="I60" s="62">
        <f>ROUND(G60*AO60,2)</f>
      </c>
      <c r="J60" s="62">
        <f>ROUND(G60*AP60,2)</f>
      </c>
      <c r="K60" s="62">
        <f>ROUND(G60*H60,2)</f>
      </c>
      <c r="L60" s="62" t="n">
        <v>0</v>
      </c>
      <c r="M60" s="62" t="n">
        <v>0</v>
      </c>
      <c r="N60" s="62">
        <f>G60*M60</f>
      </c>
      <c r="O60" s="64" t="s">
        <v>63</v>
      </c>
      <c r="Z60" s="62">
        <f>ROUND(IF(AQ60="5",BJ60,0),2)</f>
      </c>
      <c r="AB60" s="62">
        <f>ROUND(IF(AQ60="1",BH60,0),2)</f>
      </c>
      <c r="AC60" s="62">
        <f>ROUND(IF(AQ60="1",BI60,0),2)</f>
      </c>
      <c r="AD60" s="62">
        <f>ROUND(IF(AQ60="7",BH60,0),2)</f>
      </c>
      <c r="AE60" s="62">
        <f>ROUND(IF(AQ60="7",BI60,0),2)</f>
      </c>
      <c r="AF60" s="62">
        <f>ROUND(IF(AQ60="2",BH60,0),2)</f>
      </c>
      <c r="AG60" s="62">
        <f>ROUND(IF(AQ60="2",BI60,0),2)</f>
      </c>
      <c r="AH60" s="62">
        <f>ROUND(IF(AQ60="0",BJ60,0),2)</f>
      </c>
      <c r="AI60" s="35" t="s">
        <v>55</v>
      </c>
      <c r="AJ60" s="62">
        <f>IF(AN60=0,K60,0)</f>
      </c>
      <c r="AK60" s="62">
        <f>IF(AN60=12,K60,0)</f>
      </c>
      <c r="AL60" s="62">
        <f>IF(AN60=21,K60,0)</f>
      </c>
      <c r="AN60" s="62" t="n">
        <v>21</v>
      </c>
      <c r="AO60" s="62">
        <f>H60*0</f>
      </c>
      <c r="AP60" s="62">
        <f>H60*(1-0)</f>
      </c>
      <c r="AQ60" s="65" t="s">
        <v>59</v>
      </c>
      <c r="AV60" s="62">
        <f>ROUND(AW60+AX60,2)</f>
      </c>
      <c r="AW60" s="62">
        <f>ROUND(G60*AO60,2)</f>
      </c>
      <c r="AX60" s="62">
        <f>ROUND(G60*AP60,2)</f>
      </c>
      <c r="AY60" s="65" t="s">
        <v>147</v>
      </c>
      <c r="AZ60" s="65" t="s">
        <v>65</v>
      </c>
      <c r="BA60" s="35" t="s">
        <v>66</v>
      </c>
      <c r="BC60" s="62">
        <f>AW60+AX60</f>
      </c>
      <c r="BD60" s="62">
        <f>H60/(100-BE60)*100</f>
      </c>
      <c r="BE60" s="62" t="n">
        <v>0</v>
      </c>
      <c r="BF60" s="62">
        <f>N60</f>
      </c>
      <c r="BH60" s="62">
        <f>G60*AO60</f>
      </c>
      <c r="BI60" s="62">
        <f>G60*AP60</f>
      </c>
      <c r="BJ60" s="62">
        <f>G60*H60</f>
      </c>
      <c r="BK60" s="62"/>
      <c r="BL60" s="62" t="n">
        <v>17</v>
      </c>
      <c r="BW60" s="62" t="n">
        <v>21</v>
      </c>
      <c r="BX60" s="16" t="s">
        <v>158</v>
      </c>
    </row>
    <row r="61" customHeight="true" ht="13.5">
      <c r="A61" s="66"/>
      <c r="C61" s="71" t="s">
        <v>74</v>
      </c>
      <c r="D61" s="72" t="s">
        <v>159</v>
      </c>
      <c r="E61" s="73"/>
      <c r="F61" s="73"/>
      <c r="G61" s="73"/>
      <c r="H61" s="74"/>
      <c r="I61" s="73"/>
      <c r="J61" s="73"/>
      <c r="K61" s="73"/>
      <c r="L61" s="73"/>
      <c r="M61" s="73"/>
      <c r="N61" s="73"/>
      <c r="O61" s="75"/>
    </row>
    <row r="62">
      <c r="A62" s="66"/>
      <c r="D62" s="67" t="s">
        <v>160</v>
      </c>
      <c r="E62" s="68" t="s">
        <v>54</v>
      </c>
      <c r="G62" s="69" t="n">
        <v>7.68</v>
      </c>
      <c r="O62" s="70"/>
    </row>
    <row r="63">
      <c r="A63" s="10" t="s">
        <v>161</v>
      </c>
      <c r="B63" s="11" t="s">
        <v>55</v>
      </c>
      <c r="C63" s="11" t="s">
        <v>162</v>
      </c>
      <c r="D63" s="16" t="s">
        <v>163</v>
      </c>
      <c r="E63" s="11"/>
      <c r="F63" s="11" t="s">
        <v>98</v>
      </c>
      <c r="G63" s="62" t="n">
        <v>4.4</v>
      </c>
      <c r="H63" s="63" t="n">
        <v>0</v>
      </c>
      <c r="I63" s="62">
        <f>ROUND(G63*AO63,2)</f>
      </c>
      <c r="J63" s="62">
        <f>ROUND(G63*AP63,2)</f>
      </c>
      <c r="K63" s="62">
        <f>ROUND(G63*H63,2)</f>
      </c>
      <c r="L63" s="62" t="n">
        <v>0</v>
      </c>
      <c r="M63" s="62" t="n">
        <v>0</v>
      </c>
      <c r="N63" s="62">
        <f>G63*M63</f>
      </c>
      <c r="O63" s="64" t="s">
        <v>63</v>
      </c>
      <c r="Z63" s="62">
        <f>ROUND(IF(AQ63="5",BJ63,0),2)</f>
      </c>
      <c r="AB63" s="62">
        <f>ROUND(IF(AQ63="1",BH63,0),2)</f>
      </c>
      <c r="AC63" s="62">
        <f>ROUND(IF(AQ63="1",BI63,0),2)</f>
      </c>
      <c r="AD63" s="62">
        <f>ROUND(IF(AQ63="7",BH63,0),2)</f>
      </c>
      <c r="AE63" s="62">
        <f>ROUND(IF(AQ63="7",BI63,0),2)</f>
      </c>
      <c r="AF63" s="62">
        <f>ROUND(IF(AQ63="2",BH63,0),2)</f>
      </c>
      <c r="AG63" s="62">
        <f>ROUND(IF(AQ63="2",BI63,0),2)</f>
      </c>
      <c r="AH63" s="62">
        <f>ROUND(IF(AQ63="0",BJ63,0),2)</f>
      </c>
      <c r="AI63" s="35" t="s">
        <v>55</v>
      </c>
      <c r="AJ63" s="62">
        <f>IF(AN63=0,K63,0)</f>
      </c>
      <c r="AK63" s="62">
        <f>IF(AN63=12,K63,0)</f>
      </c>
      <c r="AL63" s="62">
        <f>IF(AN63=21,K63,0)</f>
      </c>
      <c r="AN63" s="62" t="n">
        <v>21</v>
      </c>
      <c r="AO63" s="62">
        <f>H63*0</f>
      </c>
      <c r="AP63" s="62">
        <f>H63*(1-0)</f>
      </c>
      <c r="AQ63" s="65" t="s">
        <v>59</v>
      </c>
      <c r="AV63" s="62">
        <f>ROUND(AW63+AX63,2)</f>
      </c>
      <c r="AW63" s="62">
        <f>ROUND(G63*AO63,2)</f>
      </c>
      <c r="AX63" s="62">
        <f>ROUND(G63*AP63,2)</f>
      </c>
      <c r="AY63" s="65" t="s">
        <v>147</v>
      </c>
      <c r="AZ63" s="65" t="s">
        <v>65</v>
      </c>
      <c r="BA63" s="35" t="s">
        <v>66</v>
      </c>
      <c r="BC63" s="62">
        <f>AW63+AX63</f>
      </c>
      <c r="BD63" s="62">
        <f>H63/(100-BE63)*100</f>
      </c>
      <c r="BE63" s="62" t="n">
        <v>0</v>
      </c>
      <c r="BF63" s="62">
        <f>N63</f>
      </c>
      <c r="BH63" s="62">
        <f>G63*AO63</f>
      </c>
      <c r="BI63" s="62">
        <f>G63*AP63</f>
      </c>
      <c r="BJ63" s="62">
        <f>G63*H63</f>
      </c>
      <c r="BK63" s="62"/>
      <c r="BL63" s="62" t="n">
        <v>17</v>
      </c>
      <c r="BW63" s="62" t="n">
        <v>21</v>
      </c>
      <c r="BX63" s="16" t="s">
        <v>163</v>
      </c>
    </row>
    <row r="64" customHeight="true" ht="13.5">
      <c r="A64" s="66"/>
      <c r="C64" s="71" t="s">
        <v>74</v>
      </c>
      <c r="D64" s="72" t="s">
        <v>164</v>
      </c>
      <c r="E64" s="73"/>
      <c r="F64" s="73"/>
      <c r="G64" s="73"/>
      <c r="H64" s="74"/>
      <c r="I64" s="73"/>
      <c r="J64" s="73"/>
      <c r="K64" s="73"/>
      <c r="L64" s="73"/>
      <c r="M64" s="73"/>
      <c r="N64" s="73"/>
      <c r="O64" s="75"/>
    </row>
    <row r="65">
      <c r="A65" s="66"/>
      <c r="D65" s="67" t="s">
        <v>165</v>
      </c>
      <c r="E65" s="68" t="s">
        <v>54</v>
      </c>
      <c r="G65" s="69" t="n">
        <v>4.4</v>
      </c>
      <c r="O65" s="70"/>
    </row>
    <row r="66">
      <c r="A66" s="10" t="s">
        <v>166</v>
      </c>
      <c r="B66" s="11" t="s">
        <v>55</v>
      </c>
      <c r="C66" s="11" t="s">
        <v>167</v>
      </c>
      <c r="D66" s="16" t="s">
        <v>168</v>
      </c>
      <c r="E66" s="11"/>
      <c r="F66" s="11" t="s">
        <v>98</v>
      </c>
      <c r="G66" s="62" t="n">
        <v>4.4</v>
      </c>
      <c r="H66" s="63" t="n">
        <v>0</v>
      </c>
      <c r="I66" s="62">
        <f>ROUND(G66*AO66,2)</f>
      </c>
      <c r="J66" s="62">
        <f>ROUND(G66*AP66,2)</f>
      </c>
      <c r="K66" s="62">
        <f>ROUND(G66*H66,2)</f>
      </c>
      <c r="L66" s="62" t="n">
        <v>0</v>
      </c>
      <c r="M66" s="62" t="n">
        <v>0</v>
      </c>
      <c r="N66" s="62">
        <f>G66*M66</f>
      </c>
      <c r="O66" s="64" t="s">
        <v>63</v>
      </c>
      <c r="Z66" s="62">
        <f>ROUND(IF(AQ66="5",BJ66,0),2)</f>
      </c>
      <c r="AB66" s="62">
        <f>ROUND(IF(AQ66="1",BH66,0),2)</f>
      </c>
      <c r="AC66" s="62">
        <f>ROUND(IF(AQ66="1",BI66,0),2)</f>
      </c>
      <c r="AD66" s="62">
        <f>ROUND(IF(AQ66="7",BH66,0),2)</f>
      </c>
      <c r="AE66" s="62">
        <f>ROUND(IF(AQ66="7",BI66,0),2)</f>
      </c>
      <c r="AF66" s="62">
        <f>ROUND(IF(AQ66="2",BH66,0),2)</f>
      </c>
      <c r="AG66" s="62">
        <f>ROUND(IF(AQ66="2",BI66,0),2)</f>
      </c>
      <c r="AH66" s="62">
        <f>ROUND(IF(AQ66="0",BJ66,0),2)</f>
      </c>
      <c r="AI66" s="35" t="s">
        <v>55</v>
      </c>
      <c r="AJ66" s="62">
        <f>IF(AN66=0,K66,0)</f>
      </c>
      <c r="AK66" s="62">
        <f>IF(AN66=12,K66,0)</f>
      </c>
      <c r="AL66" s="62">
        <f>IF(AN66=21,K66,0)</f>
      </c>
      <c r="AN66" s="62" t="n">
        <v>21</v>
      </c>
      <c r="AO66" s="62">
        <f>H66*0</f>
      </c>
      <c r="AP66" s="62">
        <f>H66*(1-0)</f>
      </c>
      <c r="AQ66" s="65" t="s">
        <v>59</v>
      </c>
      <c r="AV66" s="62">
        <f>ROUND(AW66+AX66,2)</f>
      </c>
      <c r="AW66" s="62">
        <f>ROUND(G66*AO66,2)</f>
      </c>
      <c r="AX66" s="62">
        <f>ROUND(G66*AP66,2)</f>
      </c>
      <c r="AY66" s="65" t="s">
        <v>147</v>
      </c>
      <c r="AZ66" s="65" t="s">
        <v>65</v>
      </c>
      <c r="BA66" s="35" t="s">
        <v>66</v>
      </c>
      <c r="BC66" s="62">
        <f>AW66+AX66</f>
      </c>
      <c r="BD66" s="62">
        <f>H66/(100-BE66)*100</f>
      </c>
      <c r="BE66" s="62" t="n">
        <v>0</v>
      </c>
      <c r="BF66" s="62">
        <f>N66</f>
      </c>
      <c r="BH66" s="62">
        <f>G66*AO66</f>
      </c>
      <c r="BI66" s="62">
        <f>G66*AP66</f>
      </c>
      <c r="BJ66" s="62">
        <f>G66*H66</f>
      </c>
      <c r="BK66" s="62"/>
      <c r="BL66" s="62" t="n">
        <v>17</v>
      </c>
      <c r="BW66" s="62" t="n">
        <v>21</v>
      </c>
      <c r="BX66" s="16" t="s">
        <v>168</v>
      </c>
    </row>
    <row r="67">
      <c r="A67" s="10" t="s">
        <v>169</v>
      </c>
      <c r="B67" s="11" t="s">
        <v>55</v>
      </c>
      <c r="C67" s="11" t="s">
        <v>170</v>
      </c>
      <c r="D67" s="16" t="s">
        <v>171</v>
      </c>
      <c r="E67" s="11"/>
      <c r="F67" s="11" t="s">
        <v>98</v>
      </c>
      <c r="G67" s="62" t="n">
        <v>9.27</v>
      </c>
      <c r="H67" s="63" t="n">
        <v>0</v>
      </c>
      <c r="I67" s="62">
        <f>ROUND(G67*AO67,2)</f>
      </c>
      <c r="J67" s="62">
        <f>ROUND(G67*AP67,2)</f>
      </c>
      <c r="K67" s="62">
        <f>ROUND(G67*H67,2)</f>
      </c>
      <c r="L67" s="62" t="n">
        <v>0</v>
      </c>
      <c r="M67" s="62" t="n">
        <v>0</v>
      </c>
      <c r="N67" s="62">
        <f>G67*M67</f>
      </c>
      <c r="O67" s="64" t="s">
        <v>63</v>
      </c>
      <c r="Z67" s="62">
        <f>ROUND(IF(AQ67="5",BJ67,0),2)</f>
      </c>
      <c r="AB67" s="62">
        <f>ROUND(IF(AQ67="1",BH67,0),2)</f>
      </c>
      <c r="AC67" s="62">
        <f>ROUND(IF(AQ67="1",BI67,0),2)</f>
      </c>
      <c r="AD67" s="62">
        <f>ROUND(IF(AQ67="7",BH67,0),2)</f>
      </c>
      <c r="AE67" s="62">
        <f>ROUND(IF(AQ67="7",BI67,0),2)</f>
      </c>
      <c r="AF67" s="62">
        <f>ROUND(IF(AQ67="2",BH67,0),2)</f>
      </c>
      <c r="AG67" s="62">
        <f>ROUND(IF(AQ67="2",BI67,0),2)</f>
      </c>
      <c r="AH67" s="62">
        <f>ROUND(IF(AQ67="0",BJ67,0),2)</f>
      </c>
      <c r="AI67" s="35" t="s">
        <v>55</v>
      </c>
      <c r="AJ67" s="62">
        <f>IF(AN67=0,K67,0)</f>
      </c>
      <c r="AK67" s="62">
        <f>IF(AN67=12,K67,0)</f>
      </c>
      <c r="AL67" s="62">
        <f>IF(AN67=21,K67,0)</f>
      </c>
      <c r="AN67" s="62" t="n">
        <v>21</v>
      </c>
      <c r="AO67" s="62">
        <f>H67*0</f>
      </c>
      <c r="AP67" s="62">
        <f>H67*(1-0)</f>
      </c>
      <c r="AQ67" s="65" t="s">
        <v>59</v>
      </c>
      <c r="AV67" s="62">
        <f>ROUND(AW67+AX67,2)</f>
      </c>
      <c r="AW67" s="62">
        <f>ROUND(G67*AO67,2)</f>
      </c>
      <c r="AX67" s="62">
        <f>ROUND(G67*AP67,2)</f>
      </c>
      <c r="AY67" s="65" t="s">
        <v>147</v>
      </c>
      <c r="AZ67" s="65" t="s">
        <v>65</v>
      </c>
      <c r="BA67" s="35" t="s">
        <v>66</v>
      </c>
      <c r="BC67" s="62">
        <f>AW67+AX67</f>
      </c>
      <c r="BD67" s="62">
        <f>H67/(100-BE67)*100</f>
      </c>
      <c r="BE67" s="62" t="n">
        <v>0</v>
      </c>
      <c r="BF67" s="62">
        <f>N67</f>
      </c>
      <c r="BH67" s="62">
        <f>G67*AO67</f>
      </c>
      <c r="BI67" s="62">
        <f>G67*AP67</f>
      </c>
      <c r="BJ67" s="62">
        <f>G67*H67</f>
      </c>
      <c r="BK67" s="62"/>
      <c r="BL67" s="62" t="n">
        <v>17</v>
      </c>
      <c r="BW67" s="62" t="n">
        <v>21</v>
      </c>
      <c r="BX67" s="16" t="s">
        <v>171</v>
      </c>
    </row>
    <row r="68">
      <c r="A68" s="56" t="s">
        <v>54</v>
      </c>
      <c r="B68" s="57" t="s">
        <v>55</v>
      </c>
      <c r="C68" s="57" t="s">
        <v>139</v>
      </c>
      <c r="D68" s="58" t="s">
        <v>172</v>
      </c>
      <c r="E68" s="57"/>
      <c r="F68" s="59" t="s">
        <v>4</v>
      </c>
      <c r="G68" s="59" t="s">
        <v>4</v>
      </c>
      <c r="H68" s="60" t="s">
        <v>4</v>
      </c>
      <c r="I68" s="2">
        <f>SUM(I69:I76)</f>
      </c>
      <c r="J68" s="2">
        <f>SUM(J69:J76)</f>
      </c>
      <c r="K68" s="2">
        <f>SUM(K69:K76)</f>
      </c>
      <c r="L68" s="35" t="s">
        <v>54</v>
      </c>
      <c r="M68" s="35" t="s">
        <v>54</v>
      </c>
      <c r="N68" s="2">
        <f>SUM(N69:N76)</f>
      </c>
      <c r="O68" s="61" t="s">
        <v>54</v>
      </c>
      <c r="AI68" s="35" t="s">
        <v>55</v>
      </c>
      <c r="AS68" s="2">
        <f>SUM(AJ69:AJ76)</f>
      </c>
      <c r="AT68" s="2">
        <f>SUM(AK69:AK76)</f>
      </c>
      <c r="AU68" s="2">
        <f>SUM(AL69:AL76)</f>
      </c>
    </row>
    <row r="69">
      <c r="A69" s="10" t="s">
        <v>173</v>
      </c>
      <c r="B69" s="11" t="s">
        <v>55</v>
      </c>
      <c r="C69" s="11" t="s">
        <v>174</v>
      </c>
      <c r="D69" s="16" t="s">
        <v>175</v>
      </c>
      <c r="E69" s="11"/>
      <c r="F69" s="11" t="s">
        <v>62</v>
      </c>
      <c r="G69" s="62" t="n">
        <v>30</v>
      </c>
      <c r="H69" s="63" t="n">
        <v>0</v>
      </c>
      <c r="I69" s="62">
        <f>ROUND(G69*AO69,2)</f>
      </c>
      <c r="J69" s="62">
        <f>ROUND(G69*AP69,2)</f>
      </c>
      <c r="K69" s="62">
        <f>ROUND(G69*H69,2)</f>
      </c>
      <c r="L69" s="62" t="n">
        <v>0</v>
      </c>
      <c r="M69" s="62" t="n">
        <v>0</v>
      </c>
      <c r="N69" s="62">
        <f>G69*M69</f>
      </c>
      <c r="O69" s="64" t="s">
        <v>63</v>
      </c>
      <c r="Z69" s="62">
        <f>ROUND(IF(AQ69="5",BJ69,0),2)</f>
      </c>
      <c r="AB69" s="62">
        <f>ROUND(IF(AQ69="1",BH69,0),2)</f>
      </c>
      <c r="AC69" s="62">
        <f>ROUND(IF(AQ69="1",BI69,0),2)</f>
      </c>
      <c r="AD69" s="62">
        <f>ROUND(IF(AQ69="7",BH69,0),2)</f>
      </c>
      <c r="AE69" s="62">
        <f>ROUND(IF(AQ69="7",BI69,0),2)</f>
      </c>
      <c r="AF69" s="62">
        <f>ROUND(IF(AQ69="2",BH69,0),2)</f>
      </c>
      <c r="AG69" s="62">
        <f>ROUND(IF(AQ69="2",BI69,0),2)</f>
      </c>
      <c r="AH69" s="62">
        <f>ROUND(IF(AQ69="0",BJ69,0),2)</f>
      </c>
      <c r="AI69" s="35" t="s">
        <v>55</v>
      </c>
      <c r="AJ69" s="62">
        <f>IF(AN69=0,K69,0)</f>
      </c>
      <c r="AK69" s="62">
        <f>IF(AN69=12,K69,0)</f>
      </c>
      <c r="AL69" s="62">
        <f>IF(AN69=21,K69,0)</f>
      </c>
      <c r="AN69" s="62" t="n">
        <v>21</v>
      </c>
      <c r="AO69" s="62">
        <f>H69*0.070439865</f>
      </c>
      <c r="AP69" s="62">
        <f>H69*(1-0.070439865)</f>
      </c>
      <c r="AQ69" s="65" t="s">
        <v>59</v>
      </c>
      <c r="AV69" s="62">
        <f>ROUND(AW69+AX69,2)</f>
      </c>
      <c r="AW69" s="62">
        <f>ROUND(G69*AO69,2)</f>
      </c>
      <c r="AX69" s="62">
        <f>ROUND(G69*AP69,2)</f>
      </c>
      <c r="AY69" s="65" t="s">
        <v>176</v>
      </c>
      <c r="AZ69" s="65" t="s">
        <v>65</v>
      </c>
      <c r="BA69" s="35" t="s">
        <v>66</v>
      </c>
      <c r="BC69" s="62">
        <f>AW69+AX69</f>
      </c>
      <c r="BD69" s="62">
        <f>H69/(100-BE69)*100</f>
      </c>
      <c r="BE69" s="62" t="n">
        <v>0</v>
      </c>
      <c r="BF69" s="62">
        <f>N69</f>
      </c>
      <c r="BH69" s="62">
        <f>G69*AO69</f>
      </c>
      <c r="BI69" s="62">
        <f>G69*AP69</f>
      </c>
      <c r="BJ69" s="62">
        <f>G69*H69</f>
      </c>
      <c r="BK69" s="62"/>
      <c r="BL69" s="62" t="n">
        <v>18</v>
      </c>
      <c r="BW69" s="62" t="n">
        <v>21</v>
      </c>
      <c r="BX69" s="16" t="s">
        <v>175</v>
      </c>
    </row>
    <row r="70">
      <c r="A70" s="10" t="s">
        <v>177</v>
      </c>
      <c r="B70" s="11" t="s">
        <v>55</v>
      </c>
      <c r="C70" s="11" t="s">
        <v>178</v>
      </c>
      <c r="D70" s="16" t="s">
        <v>179</v>
      </c>
      <c r="E70" s="11"/>
      <c r="F70" s="11" t="s">
        <v>62</v>
      </c>
      <c r="G70" s="62" t="n">
        <v>65</v>
      </c>
      <c r="H70" s="63" t="n">
        <v>0</v>
      </c>
      <c r="I70" s="62">
        <f>ROUND(G70*AO70,2)</f>
      </c>
      <c r="J70" s="62">
        <f>ROUND(G70*AP70,2)</f>
      </c>
      <c r="K70" s="62">
        <f>ROUND(G70*H70,2)</f>
      </c>
      <c r="L70" s="62" t="n">
        <v>0</v>
      </c>
      <c r="M70" s="62" t="n">
        <v>0</v>
      </c>
      <c r="N70" s="62">
        <f>G70*M70</f>
      </c>
      <c r="O70" s="64" t="s">
        <v>63</v>
      </c>
      <c r="Z70" s="62">
        <f>ROUND(IF(AQ70="5",BJ70,0),2)</f>
      </c>
      <c r="AB70" s="62">
        <f>ROUND(IF(AQ70="1",BH70,0),2)</f>
      </c>
      <c r="AC70" s="62">
        <f>ROUND(IF(AQ70="1",BI70,0),2)</f>
      </c>
      <c r="AD70" s="62">
        <f>ROUND(IF(AQ70="7",BH70,0),2)</f>
      </c>
      <c r="AE70" s="62">
        <f>ROUND(IF(AQ70="7",BI70,0),2)</f>
      </c>
      <c r="AF70" s="62">
        <f>ROUND(IF(AQ70="2",BH70,0),2)</f>
      </c>
      <c r="AG70" s="62">
        <f>ROUND(IF(AQ70="2",BI70,0),2)</f>
      </c>
      <c r="AH70" s="62">
        <f>ROUND(IF(AQ70="0",BJ70,0),2)</f>
      </c>
      <c r="AI70" s="35" t="s">
        <v>55</v>
      </c>
      <c r="AJ70" s="62">
        <f>IF(AN70=0,K70,0)</f>
      </c>
      <c r="AK70" s="62">
        <f>IF(AN70=12,K70,0)</f>
      </c>
      <c r="AL70" s="62">
        <f>IF(AN70=21,K70,0)</f>
      </c>
      <c r="AN70" s="62" t="n">
        <v>21</v>
      </c>
      <c r="AO70" s="62">
        <f>H70*0.0458</f>
      </c>
      <c r="AP70" s="62">
        <f>H70*(1-0.0458)</f>
      </c>
      <c r="AQ70" s="65" t="s">
        <v>59</v>
      </c>
      <c r="AV70" s="62">
        <f>ROUND(AW70+AX70,2)</f>
      </c>
      <c r="AW70" s="62">
        <f>ROUND(G70*AO70,2)</f>
      </c>
      <c r="AX70" s="62">
        <f>ROUND(G70*AP70,2)</f>
      </c>
      <c r="AY70" s="65" t="s">
        <v>176</v>
      </c>
      <c r="AZ70" s="65" t="s">
        <v>65</v>
      </c>
      <c r="BA70" s="35" t="s">
        <v>66</v>
      </c>
      <c r="BC70" s="62">
        <f>AW70+AX70</f>
      </c>
      <c r="BD70" s="62">
        <f>H70/(100-BE70)*100</f>
      </c>
      <c r="BE70" s="62" t="n">
        <v>0</v>
      </c>
      <c r="BF70" s="62">
        <f>N70</f>
      </c>
      <c r="BH70" s="62">
        <f>G70*AO70</f>
      </c>
      <c r="BI70" s="62">
        <f>G70*AP70</f>
      </c>
      <c r="BJ70" s="62">
        <f>G70*H70</f>
      </c>
      <c r="BK70" s="62"/>
      <c r="BL70" s="62" t="n">
        <v>18</v>
      </c>
      <c r="BW70" s="62" t="n">
        <v>21</v>
      </c>
      <c r="BX70" s="16" t="s">
        <v>179</v>
      </c>
    </row>
    <row r="71">
      <c r="A71" s="10" t="s">
        <v>180</v>
      </c>
      <c r="B71" s="11" t="s">
        <v>55</v>
      </c>
      <c r="C71" s="11" t="s">
        <v>181</v>
      </c>
      <c r="D71" s="16" t="s">
        <v>182</v>
      </c>
      <c r="E71" s="11"/>
      <c r="F71" s="11" t="s">
        <v>62</v>
      </c>
      <c r="G71" s="62" t="n">
        <v>233</v>
      </c>
      <c r="H71" s="63" t="n">
        <v>0</v>
      </c>
      <c r="I71" s="62">
        <f>ROUND(G71*AO71,2)</f>
      </c>
      <c r="J71" s="62">
        <f>ROUND(G71*AP71,2)</f>
      </c>
      <c r="K71" s="62">
        <f>ROUND(G71*H71,2)</f>
      </c>
      <c r="L71" s="62" t="n">
        <v>0</v>
      </c>
      <c r="M71" s="62" t="n">
        <v>0</v>
      </c>
      <c r="N71" s="62">
        <f>G71*M71</f>
      </c>
      <c r="O71" s="64" t="s">
        <v>63</v>
      </c>
      <c r="Z71" s="62">
        <f>ROUND(IF(AQ71="5",BJ71,0),2)</f>
      </c>
      <c r="AB71" s="62">
        <f>ROUND(IF(AQ71="1",BH71,0),2)</f>
      </c>
      <c r="AC71" s="62">
        <f>ROUND(IF(AQ71="1",BI71,0),2)</f>
      </c>
      <c r="AD71" s="62">
        <f>ROUND(IF(AQ71="7",BH71,0),2)</f>
      </c>
      <c r="AE71" s="62">
        <f>ROUND(IF(AQ71="7",BI71,0),2)</f>
      </c>
      <c r="AF71" s="62">
        <f>ROUND(IF(AQ71="2",BH71,0),2)</f>
      </c>
      <c r="AG71" s="62">
        <f>ROUND(IF(AQ71="2",BI71,0),2)</f>
      </c>
      <c r="AH71" s="62">
        <f>ROUND(IF(AQ71="0",BJ71,0),2)</f>
      </c>
      <c r="AI71" s="35" t="s">
        <v>55</v>
      </c>
      <c r="AJ71" s="62">
        <f>IF(AN71=0,K71,0)</f>
      </c>
      <c r="AK71" s="62">
        <f>IF(AN71=12,K71,0)</f>
      </c>
      <c r="AL71" s="62">
        <f>IF(AN71=21,K71,0)</f>
      </c>
      <c r="AN71" s="62" t="n">
        <v>21</v>
      </c>
      <c r="AO71" s="62">
        <f>H71*0</f>
      </c>
      <c r="AP71" s="62">
        <f>H71*(1-0)</f>
      </c>
      <c r="AQ71" s="65" t="s">
        <v>59</v>
      </c>
      <c r="AV71" s="62">
        <f>ROUND(AW71+AX71,2)</f>
      </c>
      <c r="AW71" s="62">
        <f>ROUND(G71*AO71,2)</f>
      </c>
      <c r="AX71" s="62">
        <f>ROUND(G71*AP71,2)</f>
      </c>
      <c r="AY71" s="65" t="s">
        <v>176</v>
      </c>
      <c r="AZ71" s="65" t="s">
        <v>65</v>
      </c>
      <c r="BA71" s="35" t="s">
        <v>66</v>
      </c>
      <c r="BC71" s="62">
        <f>AW71+AX71</f>
      </c>
      <c r="BD71" s="62">
        <f>H71/(100-BE71)*100</f>
      </c>
      <c r="BE71" s="62" t="n">
        <v>0</v>
      </c>
      <c r="BF71" s="62">
        <f>N71</f>
      </c>
      <c r="BH71" s="62">
        <f>G71*AO71</f>
      </c>
      <c r="BI71" s="62">
        <f>G71*AP71</f>
      </c>
      <c r="BJ71" s="62">
        <f>G71*H71</f>
      </c>
      <c r="BK71" s="62"/>
      <c r="BL71" s="62" t="n">
        <v>18</v>
      </c>
      <c r="BW71" s="62" t="n">
        <v>21</v>
      </c>
      <c r="BX71" s="16" t="s">
        <v>182</v>
      </c>
    </row>
    <row r="72">
      <c r="A72" s="66"/>
      <c r="D72" s="67" t="s">
        <v>183</v>
      </c>
      <c r="E72" s="68" t="s">
        <v>54</v>
      </c>
      <c r="G72" s="69" t="n">
        <v>233</v>
      </c>
      <c r="O72" s="70"/>
    </row>
    <row r="73">
      <c r="A73" s="10" t="s">
        <v>184</v>
      </c>
      <c r="B73" s="11" t="s">
        <v>55</v>
      </c>
      <c r="C73" s="11" t="s">
        <v>185</v>
      </c>
      <c r="D73" s="16" t="s">
        <v>186</v>
      </c>
      <c r="E73" s="11"/>
      <c r="F73" s="11" t="s">
        <v>98</v>
      </c>
      <c r="G73" s="62" t="n">
        <v>18</v>
      </c>
      <c r="H73" s="63" t="n">
        <v>0</v>
      </c>
      <c r="I73" s="62">
        <f>ROUND(G73*AO73,2)</f>
      </c>
      <c r="J73" s="62">
        <f>ROUND(G73*AP73,2)</f>
      </c>
      <c r="K73" s="62">
        <f>ROUND(G73*H73,2)</f>
      </c>
      <c r="L73" s="62" t="n">
        <v>0</v>
      </c>
      <c r="M73" s="62" t="n">
        <v>0</v>
      </c>
      <c r="N73" s="62">
        <f>G73*M73</f>
      </c>
      <c r="O73" s="64" t="s">
        <v>63</v>
      </c>
      <c r="Z73" s="62">
        <f>ROUND(IF(AQ73="5",BJ73,0),2)</f>
      </c>
      <c r="AB73" s="62">
        <f>ROUND(IF(AQ73="1",BH73,0),2)</f>
      </c>
      <c r="AC73" s="62">
        <f>ROUND(IF(AQ73="1",BI73,0),2)</f>
      </c>
      <c r="AD73" s="62">
        <f>ROUND(IF(AQ73="7",BH73,0),2)</f>
      </c>
      <c r="AE73" s="62">
        <f>ROUND(IF(AQ73="7",BI73,0),2)</f>
      </c>
      <c r="AF73" s="62">
        <f>ROUND(IF(AQ73="2",BH73,0),2)</f>
      </c>
      <c r="AG73" s="62">
        <f>ROUND(IF(AQ73="2",BI73,0),2)</f>
      </c>
      <c r="AH73" s="62">
        <f>ROUND(IF(AQ73="0",BJ73,0),2)</f>
      </c>
      <c r="AI73" s="35" t="s">
        <v>55</v>
      </c>
      <c r="AJ73" s="62">
        <f>IF(AN73=0,K73,0)</f>
      </c>
      <c r="AK73" s="62">
        <f>IF(AN73=12,K73,0)</f>
      </c>
      <c r="AL73" s="62">
        <f>IF(AN73=21,K73,0)</f>
      </c>
      <c r="AN73" s="62" t="n">
        <v>21</v>
      </c>
      <c r="AO73" s="62">
        <f>H73*0</f>
      </c>
      <c r="AP73" s="62">
        <f>H73*(1-0)</f>
      </c>
      <c r="AQ73" s="65" t="s">
        <v>59</v>
      </c>
      <c r="AV73" s="62">
        <f>ROUND(AW73+AX73,2)</f>
      </c>
      <c r="AW73" s="62">
        <f>ROUND(G73*AO73,2)</f>
      </c>
      <c r="AX73" s="62">
        <f>ROUND(G73*AP73,2)</f>
      </c>
      <c r="AY73" s="65" t="s">
        <v>176</v>
      </c>
      <c r="AZ73" s="65" t="s">
        <v>65</v>
      </c>
      <c r="BA73" s="35" t="s">
        <v>66</v>
      </c>
      <c r="BC73" s="62">
        <f>AW73+AX73</f>
      </c>
      <c r="BD73" s="62">
        <f>H73/(100-BE73)*100</f>
      </c>
      <c r="BE73" s="62" t="n">
        <v>0</v>
      </c>
      <c r="BF73" s="62">
        <f>N73</f>
      </c>
      <c r="BH73" s="62">
        <f>G73*AO73</f>
      </c>
      <c r="BI73" s="62">
        <f>G73*AP73</f>
      </c>
      <c r="BJ73" s="62">
        <f>G73*H73</f>
      </c>
      <c r="BK73" s="62"/>
      <c r="BL73" s="62" t="n">
        <v>18</v>
      </c>
      <c r="BW73" s="62" t="n">
        <v>21</v>
      </c>
      <c r="BX73" s="16" t="s">
        <v>186</v>
      </c>
    </row>
    <row r="74">
      <c r="A74" s="10" t="s">
        <v>187</v>
      </c>
      <c r="B74" s="11" t="s">
        <v>55</v>
      </c>
      <c r="C74" s="11" t="s">
        <v>188</v>
      </c>
      <c r="D74" s="16" t="s">
        <v>189</v>
      </c>
      <c r="E74" s="11"/>
      <c r="F74" s="11" t="s">
        <v>62</v>
      </c>
      <c r="G74" s="62" t="n">
        <v>30</v>
      </c>
      <c r="H74" s="63" t="n">
        <v>0</v>
      </c>
      <c r="I74" s="62">
        <f>ROUND(G74*AO74,2)</f>
      </c>
      <c r="J74" s="62">
        <f>ROUND(G74*AP74,2)</f>
      </c>
      <c r="K74" s="62">
        <f>ROUND(G74*H74,2)</f>
      </c>
      <c r="L74" s="62" t="n">
        <v>0</v>
      </c>
      <c r="M74" s="62" t="n">
        <v>0</v>
      </c>
      <c r="N74" s="62">
        <f>G74*M74</f>
      </c>
      <c r="O74" s="64" t="s">
        <v>63</v>
      </c>
      <c r="Z74" s="62">
        <f>ROUND(IF(AQ74="5",BJ74,0),2)</f>
      </c>
      <c r="AB74" s="62">
        <f>ROUND(IF(AQ74="1",BH74,0),2)</f>
      </c>
      <c r="AC74" s="62">
        <f>ROUND(IF(AQ74="1",BI74,0),2)</f>
      </c>
      <c r="AD74" s="62">
        <f>ROUND(IF(AQ74="7",BH74,0),2)</f>
      </c>
      <c r="AE74" s="62">
        <f>ROUND(IF(AQ74="7",BI74,0),2)</f>
      </c>
      <c r="AF74" s="62">
        <f>ROUND(IF(AQ74="2",BH74,0),2)</f>
      </c>
      <c r="AG74" s="62">
        <f>ROUND(IF(AQ74="2",BI74,0),2)</f>
      </c>
      <c r="AH74" s="62">
        <f>ROUND(IF(AQ74="0",BJ74,0),2)</f>
      </c>
      <c r="AI74" s="35" t="s">
        <v>55</v>
      </c>
      <c r="AJ74" s="62">
        <f>IF(AN74=0,K74,0)</f>
      </c>
      <c r="AK74" s="62">
        <f>IF(AN74=12,K74,0)</f>
      </c>
      <c r="AL74" s="62">
        <f>IF(AN74=21,K74,0)</f>
      </c>
      <c r="AN74" s="62" t="n">
        <v>21</v>
      </c>
      <c r="AO74" s="62">
        <f>H74*0</f>
      </c>
      <c r="AP74" s="62">
        <f>H74*(1-0)</f>
      </c>
      <c r="AQ74" s="65" t="s">
        <v>59</v>
      </c>
      <c r="AV74" s="62">
        <f>ROUND(AW74+AX74,2)</f>
      </c>
      <c r="AW74" s="62">
        <f>ROUND(G74*AO74,2)</f>
      </c>
      <c r="AX74" s="62">
        <f>ROUND(G74*AP74,2)</f>
      </c>
      <c r="AY74" s="65" t="s">
        <v>176</v>
      </c>
      <c r="AZ74" s="65" t="s">
        <v>65</v>
      </c>
      <c r="BA74" s="35" t="s">
        <v>66</v>
      </c>
      <c r="BC74" s="62">
        <f>AW74+AX74</f>
      </c>
      <c r="BD74" s="62">
        <f>H74/(100-BE74)*100</f>
      </c>
      <c r="BE74" s="62" t="n">
        <v>0</v>
      </c>
      <c r="BF74" s="62">
        <f>N74</f>
      </c>
      <c r="BH74" s="62">
        <f>G74*AO74</f>
      </c>
      <c r="BI74" s="62">
        <f>G74*AP74</f>
      </c>
      <c r="BJ74" s="62">
        <f>G74*H74</f>
      </c>
      <c r="BK74" s="62"/>
      <c r="BL74" s="62" t="n">
        <v>18</v>
      </c>
      <c r="BW74" s="62" t="n">
        <v>21</v>
      </c>
      <c r="BX74" s="16" t="s">
        <v>189</v>
      </c>
    </row>
    <row r="75">
      <c r="A75" s="10" t="s">
        <v>190</v>
      </c>
      <c r="B75" s="11" t="s">
        <v>55</v>
      </c>
      <c r="C75" s="11" t="s">
        <v>191</v>
      </c>
      <c r="D75" s="16" t="s">
        <v>192</v>
      </c>
      <c r="E75" s="11"/>
      <c r="F75" s="11" t="s">
        <v>62</v>
      </c>
      <c r="G75" s="62" t="n">
        <v>65</v>
      </c>
      <c r="H75" s="63" t="n">
        <v>0</v>
      </c>
      <c r="I75" s="62">
        <f>ROUND(G75*AO75,2)</f>
      </c>
      <c r="J75" s="62">
        <f>ROUND(G75*AP75,2)</f>
      </c>
      <c r="K75" s="62">
        <f>ROUND(G75*H75,2)</f>
      </c>
      <c r="L75" s="62" t="n">
        <v>0</v>
      </c>
      <c r="M75" s="62" t="n">
        <v>0</v>
      </c>
      <c r="N75" s="62">
        <f>G75*M75</f>
      </c>
      <c r="O75" s="64" t="s">
        <v>63</v>
      </c>
      <c r="Z75" s="62">
        <f>ROUND(IF(AQ75="5",BJ75,0),2)</f>
      </c>
      <c r="AB75" s="62">
        <f>ROUND(IF(AQ75="1",BH75,0),2)</f>
      </c>
      <c r="AC75" s="62">
        <f>ROUND(IF(AQ75="1",BI75,0),2)</f>
      </c>
      <c r="AD75" s="62">
        <f>ROUND(IF(AQ75="7",BH75,0),2)</f>
      </c>
      <c r="AE75" s="62">
        <f>ROUND(IF(AQ75="7",BI75,0),2)</f>
      </c>
      <c r="AF75" s="62">
        <f>ROUND(IF(AQ75="2",BH75,0),2)</f>
      </c>
      <c r="AG75" s="62">
        <f>ROUND(IF(AQ75="2",BI75,0),2)</f>
      </c>
      <c r="AH75" s="62">
        <f>ROUND(IF(AQ75="0",BJ75,0),2)</f>
      </c>
      <c r="AI75" s="35" t="s">
        <v>55</v>
      </c>
      <c r="AJ75" s="62">
        <f>IF(AN75=0,K75,0)</f>
      </c>
      <c r="AK75" s="62">
        <f>IF(AN75=12,K75,0)</f>
      </c>
      <c r="AL75" s="62">
        <f>IF(AN75=21,K75,0)</f>
      </c>
      <c r="AN75" s="62" t="n">
        <v>21</v>
      </c>
      <c r="AO75" s="62">
        <f>H75*0</f>
      </c>
      <c r="AP75" s="62">
        <f>H75*(1-0)</f>
      </c>
      <c r="AQ75" s="65" t="s">
        <v>59</v>
      </c>
      <c r="AV75" s="62">
        <f>ROUND(AW75+AX75,2)</f>
      </c>
      <c r="AW75" s="62">
        <f>ROUND(G75*AO75,2)</f>
      </c>
      <c r="AX75" s="62">
        <f>ROUND(G75*AP75,2)</f>
      </c>
      <c r="AY75" s="65" t="s">
        <v>176</v>
      </c>
      <c r="AZ75" s="65" t="s">
        <v>65</v>
      </c>
      <c r="BA75" s="35" t="s">
        <v>66</v>
      </c>
      <c r="BC75" s="62">
        <f>AW75+AX75</f>
      </c>
      <c r="BD75" s="62">
        <f>H75/(100-BE75)*100</f>
      </c>
      <c r="BE75" s="62" t="n">
        <v>0</v>
      </c>
      <c r="BF75" s="62">
        <f>N75</f>
      </c>
      <c r="BH75" s="62">
        <f>G75*AO75</f>
      </c>
      <c r="BI75" s="62">
        <f>G75*AP75</f>
      </c>
      <c r="BJ75" s="62">
        <f>G75*H75</f>
      </c>
      <c r="BK75" s="62"/>
      <c r="BL75" s="62" t="n">
        <v>18</v>
      </c>
      <c r="BW75" s="62" t="n">
        <v>21</v>
      </c>
      <c r="BX75" s="16" t="s">
        <v>192</v>
      </c>
    </row>
    <row r="76">
      <c r="A76" s="10" t="s">
        <v>193</v>
      </c>
      <c r="B76" s="11" t="s">
        <v>55</v>
      </c>
      <c r="C76" s="11" t="s">
        <v>194</v>
      </c>
      <c r="D76" s="16" t="s">
        <v>195</v>
      </c>
      <c r="E76" s="11"/>
      <c r="F76" s="11" t="s">
        <v>62</v>
      </c>
      <c r="G76" s="62" t="n">
        <v>65</v>
      </c>
      <c r="H76" s="63" t="n">
        <v>0</v>
      </c>
      <c r="I76" s="62">
        <f>ROUND(G76*AO76,2)</f>
      </c>
      <c r="J76" s="62">
        <f>ROUND(G76*AP76,2)</f>
      </c>
      <c r="K76" s="62">
        <f>ROUND(G76*H76,2)</f>
      </c>
      <c r="L76" s="62" t="n">
        <v>0</v>
      </c>
      <c r="M76" s="62" t="n">
        <v>0</v>
      </c>
      <c r="N76" s="62">
        <f>G76*M76</f>
      </c>
      <c r="O76" s="64" t="s">
        <v>63</v>
      </c>
      <c r="Z76" s="62">
        <f>ROUND(IF(AQ76="5",BJ76,0),2)</f>
      </c>
      <c r="AB76" s="62">
        <f>ROUND(IF(AQ76="1",BH76,0),2)</f>
      </c>
      <c r="AC76" s="62">
        <f>ROUND(IF(AQ76="1",BI76,0),2)</f>
      </c>
      <c r="AD76" s="62">
        <f>ROUND(IF(AQ76="7",BH76,0),2)</f>
      </c>
      <c r="AE76" s="62">
        <f>ROUND(IF(AQ76="7",BI76,0),2)</f>
      </c>
      <c r="AF76" s="62">
        <f>ROUND(IF(AQ76="2",BH76,0),2)</f>
      </c>
      <c r="AG76" s="62">
        <f>ROUND(IF(AQ76="2",BI76,0),2)</f>
      </c>
      <c r="AH76" s="62">
        <f>ROUND(IF(AQ76="0",BJ76,0),2)</f>
      </c>
      <c r="AI76" s="35" t="s">
        <v>55</v>
      </c>
      <c r="AJ76" s="62">
        <f>IF(AN76=0,K76,0)</f>
      </c>
      <c r="AK76" s="62">
        <f>IF(AN76=12,K76,0)</f>
      </c>
      <c r="AL76" s="62">
        <f>IF(AN76=21,K76,0)</f>
      </c>
      <c r="AN76" s="62" t="n">
        <v>21</v>
      </c>
      <c r="AO76" s="62">
        <f>H76*0</f>
      </c>
      <c r="AP76" s="62">
        <f>H76*(1-0)</f>
      </c>
      <c r="AQ76" s="65" t="s">
        <v>59</v>
      </c>
      <c r="AV76" s="62">
        <f>ROUND(AW76+AX76,2)</f>
      </c>
      <c r="AW76" s="62">
        <f>ROUND(G76*AO76,2)</f>
      </c>
      <c r="AX76" s="62">
        <f>ROUND(G76*AP76,2)</f>
      </c>
      <c r="AY76" s="65" t="s">
        <v>176</v>
      </c>
      <c r="AZ76" s="65" t="s">
        <v>65</v>
      </c>
      <c r="BA76" s="35" t="s">
        <v>66</v>
      </c>
      <c r="BC76" s="62">
        <f>AW76+AX76</f>
      </c>
      <c r="BD76" s="62">
        <f>H76/(100-BE76)*100</f>
      </c>
      <c r="BE76" s="62" t="n">
        <v>0</v>
      </c>
      <c r="BF76" s="62">
        <f>N76</f>
      </c>
      <c r="BH76" s="62">
        <f>G76*AO76</f>
      </c>
      <c r="BI76" s="62">
        <f>G76*AP76</f>
      </c>
      <c r="BJ76" s="62">
        <f>G76*H76</f>
      </c>
      <c r="BK76" s="62"/>
      <c r="BL76" s="62" t="n">
        <v>18</v>
      </c>
      <c r="BW76" s="62" t="n">
        <v>21</v>
      </c>
      <c r="BX76" s="16" t="s">
        <v>195</v>
      </c>
    </row>
    <row r="77">
      <c r="A77" s="56" t="s">
        <v>54</v>
      </c>
      <c r="B77" s="57" t="s">
        <v>55</v>
      </c>
      <c r="C77" s="57" t="s">
        <v>196</v>
      </c>
      <c r="D77" s="58" t="s">
        <v>197</v>
      </c>
      <c r="E77" s="57"/>
      <c r="F77" s="59" t="s">
        <v>4</v>
      </c>
      <c r="G77" s="59" t="s">
        <v>4</v>
      </c>
      <c r="H77" s="60" t="s">
        <v>4</v>
      </c>
      <c r="I77" s="2">
        <f>SUM(I78:I89)</f>
      </c>
      <c r="J77" s="2">
        <f>SUM(J78:J89)</f>
      </c>
      <c r="K77" s="2">
        <f>SUM(K78:K89)</f>
      </c>
      <c r="L77" s="35" t="s">
        <v>54</v>
      </c>
      <c r="M77" s="35" t="s">
        <v>54</v>
      </c>
      <c r="N77" s="2">
        <f>SUM(N78:N89)</f>
      </c>
      <c r="O77" s="61" t="s">
        <v>54</v>
      </c>
      <c r="AI77" s="35" t="s">
        <v>55</v>
      </c>
      <c r="AS77" s="2">
        <f>SUM(AJ78:AJ89)</f>
      </c>
      <c r="AT77" s="2">
        <f>SUM(AK78:AK89)</f>
      </c>
      <c r="AU77" s="2">
        <f>SUM(AL78:AL89)</f>
      </c>
    </row>
    <row r="78">
      <c r="A78" s="10" t="s">
        <v>198</v>
      </c>
      <c r="B78" s="11" t="s">
        <v>55</v>
      </c>
      <c r="C78" s="11" t="s">
        <v>199</v>
      </c>
      <c r="D78" s="16" t="s">
        <v>200</v>
      </c>
      <c r="E78" s="11"/>
      <c r="F78" s="11" t="s">
        <v>62</v>
      </c>
      <c r="G78" s="62" t="n">
        <v>75</v>
      </c>
      <c r="H78" s="63" t="n">
        <v>0</v>
      </c>
      <c r="I78" s="62">
        <f>ROUND(G78*AO78,2)</f>
      </c>
      <c r="J78" s="62">
        <f>ROUND(G78*AP78,2)</f>
      </c>
      <c r="K78" s="62">
        <f>ROUND(G78*H78,2)</f>
      </c>
      <c r="L78" s="62" t="n">
        <v>0.172</v>
      </c>
      <c r="M78" s="62" t="n">
        <v>0.172</v>
      </c>
      <c r="N78" s="62">
        <f>G78*M78</f>
      </c>
      <c r="O78" s="64" t="s">
        <v>63</v>
      </c>
      <c r="Z78" s="62">
        <f>ROUND(IF(AQ78="5",BJ78,0),2)</f>
      </c>
      <c r="AB78" s="62">
        <f>ROUND(IF(AQ78="1",BH78,0),2)</f>
      </c>
      <c r="AC78" s="62">
        <f>ROUND(IF(AQ78="1",BI78,0),2)</f>
      </c>
      <c r="AD78" s="62">
        <f>ROUND(IF(AQ78="7",BH78,0),2)</f>
      </c>
      <c r="AE78" s="62">
        <f>ROUND(IF(AQ78="7",BI78,0),2)</f>
      </c>
      <c r="AF78" s="62">
        <f>ROUND(IF(AQ78="2",BH78,0),2)</f>
      </c>
      <c r="AG78" s="62">
        <f>ROUND(IF(AQ78="2",BI78,0),2)</f>
      </c>
      <c r="AH78" s="62">
        <f>ROUND(IF(AQ78="0",BJ78,0),2)</f>
      </c>
      <c r="AI78" s="35" t="s">
        <v>55</v>
      </c>
      <c r="AJ78" s="62">
        <f>IF(AN78=0,K78,0)</f>
      </c>
      <c r="AK78" s="62">
        <f>IF(AN78=12,K78,0)</f>
      </c>
      <c r="AL78" s="62">
        <f>IF(AN78=21,K78,0)</f>
      </c>
      <c r="AN78" s="62" t="n">
        <v>21</v>
      </c>
      <c r="AO78" s="62">
        <f>H78*0.781673307</f>
      </c>
      <c r="AP78" s="62">
        <f>H78*(1-0.781673307)</f>
      </c>
      <c r="AQ78" s="65" t="s">
        <v>59</v>
      </c>
      <c r="AV78" s="62">
        <f>ROUND(AW78+AX78,2)</f>
      </c>
      <c r="AW78" s="62">
        <f>ROUND(G78*AO78,2)</f>
      </c>
      <c r="AX78" s="62">
        <f>ROUND(G78*AP78,2)</f>
      </c>
      <c r="AY78" s="65" t="s">
        <v>201</v>
      </c>
      <c r="AZ78" s="65" t="s">
        <v>202</v>
      </c>
      <c r="BA78" s="35" t="s">
        <v>66</v>
      </c>
      <c r="BC78" s="62">
        <f>AW78+AX78</f>
      </c>
      <c r="BD78" s="62">
        <f>H78/(100-BE78)*100</f>
      </c>
      <c r="BE78" s="62" t="n">
        <v>0</v>
      </c>
      <c r="BF78" s="62">
        <f>N78</f>
      </c>
      <c r="BH78" s="62">
        <f>G78*AO78</f>
      </c>
      <c r="BI78" s="62">
        <f>G78*AP78</f>
      </c>
      <c r="BJ78" s="62">
        <f>G78*H78</f>
      </c>
      <c r="BK78" s="62"/>
      <c r="BL78" s="62" t="n">
        <v>56</v>
      </c>
      <c r="BW78" s="62" t="n">
        <v>21</v>
      </c>
      <c r="BX78" s="16" t="s">
        <v>200</v>
      </c>
    </row>
    <row r="79" customHeight="true" ht="13.5">
      <c r="A79" s="66"/>
      <c r="C79" s="71" t="s">
        <v>74</v>
      </c>
      <c r="D79" s="72" t="s">
        <v>203</v>
      </c>
      <c r="E79" s="73"/>
      <c r="F79" s="73"/>
      <c r="G79" s="73"/>
      <c r="H79" s="74"/>
      <c r="I79" s="73"/>
      <c r="J79" s="73"/>
      <c r="K79" s="73"/>
      <c r="L79" s="73"/>
      <c r="M79" s="73"/>
      <c r="N79" s="73"/>
      <c r="O79" s="75"/>
    </row>
    <row r="80">
      <c r="A80" s="66"/>
      <c r="D80" s="67" t="s">
        <v>204</v>
      </c>
      <c r="E80" s="68" t="s">
        <v>54</v>
      </c>
      <c r="G80" s="69" t="n">
        <v>75</v>
      </c>
      <c r="O80" s="70"/>
    </row>
    <row r="81">
      <c r="A81" s="10" t="s">
        <v>205</v>
      </c>
      <c r="B81" s="11" t="s">
        <v>55</v>
      </c>
      <c r="C81" s="11" t="s">
        <v>206</v>
      </c>
      <c r="D81" s="16" t="s">
        <v>207</v>
      </c>
      <c r="E81" s="11"/>
      <c r="F81" s="11" t="s">
        <v>62</v>
      </c>
      <c r="G81" s="62" t="n">
        <v>115.5</v>
      </c>
      <c r="H81" s="63" t="n">
        <v>0</v>
      </c>
      <c r="I81" s="62">
        <f>ROUND(G81*AO81,2)</f>
      </c>
      <c r="J81" s="62">
        <f>ROUND(G81*AP81,2)</f>
      </c>
      <c r="K81" s="62">
        <f>ROUND(G81*H81,2)</f>
      </c>
      <c r="L81" s="62" t="n">
        <v>0.46</v>
      </c>
      <c r="M81" s="62" t="n">
        <v>0.46</v>
      </c>
      <c r="N81" s="62">
        <f>G81*M81</f>
      </c>
      <c r="O81" s="64" t="s">
        <v>63</v>
      </c>
      <c r="Z81" s="62">
        <f>ROUND(IF(AQ81="5",BJ81,0),2)</f>
      </c>
      <c r="AB81" s="62">
        <f>ROUND(IF(AQ81="1",BH81,0),2)</f>
      </c>
      <c r="AC81" s="62">
        <f>ROUND(IF(AQ81="1",BI81,0),2)</f>
      </c>
      <c r="AD81" s="62">
        <f>ROUND(IF(AQ81="7",BH81,0),2)</f>
      </c>
      <c r="AE81" s="62">
        <f>ROUND(IF(AQ81="7",BI81,0),2)</f>
      </c>
      <c r="AF81" s="62">
        <f>ROUND(IF(AQ81="2",BH81,0),2)</f>
      </c>
      <c r="AG81" s="62">
        <f>ROUND(IF(AQ81="2",BI81,0),2)</f>
      </c>
      <c r="AH81" s="62">
        <f>ROUND(IF(AQ81="0",BJ81,0),2)</f>
      </c>
      <c r="AI81" s="35" t="s">
        <v>55</v>
      </c>
      <c r="AJ81" s="62">
        <f>IF(AN81=0,K81,0)</f>
      </c>
      <c r="AK81" s="62">
        <f>IF(AN81=12,K81,0)</f>
      </c>
      <c r="AL81" s="62">
        <f>IF(AN81=21,K81,0)</f>
      </c>
      <c r="AN81" s="62" t="n">
        <v>21</v>
      </c>
      <c r="AO81" s="62">
        <f>H81*0.844923054</f>
      </c>
      <c r="AP81" s="62">
        <f>H81*(1-0.844923054)</f>
      </c>
      <c r="AQ81" s="65" t="s">
        <v>59</v>
      </c>
      <c r="AV81" s="62">
        <f>ROUND(AW81+AX81,2)</f>
      </c>
      <c r="AW81" s="62">
        <f>ROUND(G81*AO81,2)</f>
      </c>
      <c r="AX81" s="62">
        <f>ROUND(G81*AP81,2)</f>
      </c>
      <c r="AY81" s="65" t="s">
        <v>201</v>
      </c>
      <c r="AZ81" s="65" t="s">
        <v>202</v>
      </c>
      <c r="BA81" s="35" t="s">
        <v>66</v>
      </c>
      <c r="BC81" s="62">
        <f>AW81+AX81</f>
      </c>
      <c r="BD81" s="62">
        <f>H81/(100-BE81)*100</f>
      </c>
      <c r="BE81" s="62" t="n">
        <v>0</v>
      </c>
      <c r="BF81" s="62">
        <f>N81</f>
      </c>
      <c r="BH81" s="62">
        <f>G81*AO81</f>
      </c>
      <c r="BI81" s="62">
        <f>G81*AP81</f>
      </c>
      <c r="BJ81" s="62">
        <f>G81*H81</f>
      </c>
      <c r="BK81" s="62"/>
      <c r="BL81" s="62" t="n">
        <v>56</v>
      </c>
      <c r="BW81" s="62" t="n">
        <v>21</v>
      </c>
      <c r="BX81" s="16" t="s">
        <v>207</v>
      </c>
    </row>
    <row r="82" customHeight="true" ht="13.5">
      <c r="A82" s="66"/>
      <c r="C82" s="71" t="s">
        <v>74</v>
      </c>
      <c r="D82" s="72" t="s">
        <v>208</v>
      </c>
      <c r="E82" s="73"/>
      <c r="F82" s="73"/>
      <c r="G82" s="73"/>
      <c r="H82" s="74"/>
      <c r="I82" s="73"/>
      <c r="J82" s="73"/>
      <c r="K82" s="73"/>
      <c r="L82" s="73"/>
      <c r="M82" s="73"/>
      <c r="N82" s="73"/>
      <c r="O82" s="75"/>
    </row>
    <row r="83">
      <c r="A83" s="66"/>
      <c r="D83" s="67" t="s">
        <v>209</v>
      </c>
      <c r="E83" s="68" t="s">
        <v>54</v>
      </c>
      <c r="G83" s="69" t="n">
        <v>115.5</v>
      </c>
      <c r="O83" s="70"/>
    </row>
    <row r="84">
      <c r="A84" s="10" t="s">
        <v>210</v>
      </c>
      <c r="B84" s="11" t="s">
        <v>55</v>
      </c>
      <c r="C84" s="11" t="s">
        <v>206</v>
      </c>
      <c r="D84" s="16" t="s">
        <v>207</v>
      </c>
      <c r="E84" s="11"/>
      <c r="F84" s="11" t="s">
        <v>62</v>
      </c>
      <c r="G84" s="62" t="n">
        <v>90.5</v>
      </c>
      <c r="H84" s="63" t="n">
        <v>0</v>
      </c>
      <c r="I84" s="62">
        <f>ROUND(G84*AO84,2)</f>
      </c>
      <c r="J84" s="62">
        <f>ROUND(G84*AP84,2)</f>
      </c>
      <c r="K84" s="62">
        <f>ROUND(G84*H84,2)</f>
      </c>
      <c r="L84" s="62" t="n">
        <v>0.46</v>
      </c>
      <c r="M84" s="62" t="n">
        <v>0.46</v>
      </c>
      <c r="N84" s="62">
        <f>G84*M84</f>
      </c>
      <c r="O84" s="64" t="s">
        <v>63</v>
      </c>
      <c r="Z84" s="62">
        <f>ROUND(IF(AQ84="5",BJ84,0),2)</f>
      </c>
      <c r="AB84" s="62">
        <f>ROUND(IF(AQ84="1",BH84,0),2)</f>
      </c>
      <c r="AC84" s="62">
        <f>ROUND(IF(AQ84="1",BI84,0),2)</f>
      </c>
      <c r="AD84" s="62">
        <f>ROUND(IF(AQ84="7",BH84,0),2)</f>
      </c>
      <c r="AE84" s="62">
        <f>ROUND(IF(AQ84="7",BI84,0),2)</f>
      </c>
      <c r="AF84" s="62">
        <f>ROUND(IF(AQ84="2",BH84,0),2)</f>
      </c>
      <c r="AG84" s="62">
        <f>ROUND(IF(AQ84="2",BI84,0),2)</f>
      </c>
      <c r="AH84" s="62">
        <f>ROUND(IF(AQ84="0",BJ84,0),2)</f>
      </c>
      <c r="AI84" s="35" t="s">
        <v>55</v>
      </c>
      <c r="AJ84" s="62">
        <f>IF(AN84=0,K84,0)</f>
      </c>
      <c r="AK84" s="62">
        <f>IF(AN84=12,K84,0)</f>
      </c>
      <c r="AL84" s="62">
        <f>IF(AN84=21,K84,0)</f>
      </c>
      <c r="AN84" s="62" t="n">
        <v>21</v>
      </c>
      <c r="AO84" s="62">
        <f>H84*0.844923062</f>
      </c>
      <c r="AP84" s="62">
        <f>H84*(1-0.844923062)</f>
      </c>
      <c r="AQ84" s="65" t="s">
        <v>59</v>
      </c>
      <c r="AV84" s="62">
        <f>ROUND(AW84+AX84,2)</f>
      </c>
      <c r="AW84" s="62">
        <f>ROUND(G84*AO84,2)</f>
      </c>
      <c r="AX84" s="62">
        <f>ROUND(G84*AP84,2)</f>
      </c>
      <c r="AY84" s="65" t="s">
        <v>201</v>
      </c>
      <c r="AZ84" s="65" t="s">
        <v>202</v>
      </c>
      <c r="BA84" s="35" t="s">
        <v>66</v>
      </c>
      <c r="BC84" s="62">
        <f>AW84+AX84</f>
      </c>
      <c r="BD84" s="62">
        <f>H84/(100-BE84)*100</f>
      </c>
      <c r="BE84" s="62" t="n">
        <v>0</v>
      </c>
      <c r="BF84" s="62">
        <f>N84</f>
      </c>
      <c r="BH84" s="62">
        <f>G84*AO84</f>
      </c>
      <c r="BI84" s="62">
        <f>G84*AP84</f>
      </c>
      <c r="BJ84" s="62">
        <f>G84*H84</f>
      </c>
      <c r="BK84" s="62"/>
      <c r="BL84" s="62" t="n">
        <v>56</v>
      </c>
      <c r="BW84" s="62" t="n">
        <v>21</v>
      </c>
      <c r="BX84" s="16" t="s">
        <v>207</v>
      </c>
    </row>
    <row r="85" customHeight="true" ht="13.5">
      <c r="A85" s="66"/>
      <c r="C85" s="71" t="s">
        <v>74</v>
      </c>
      <c r="D85" s="72" t="s">
        <v>211</v>
      </c>
      <c r="E85" s="73"/>
      <c r="F85" s="73"/>
      <c r="G85" s="73"/>
      <c r="H85" s="74"/>
      <c r="I85" s="73"/>
      <c r="J85" s="73"/>
      <c r="K85" s="73"/>
      <c r="L85" s="73"/>
      <c r="M85" s="73"/>
      <c r="N85" s="73"/>
      <c r="O85" s="75"/>
    </row>
    <row r="86">
      <c r="A86" s="66"/>
      <c r="D86" s="67" t="s">
        <v>212</v>
      </c>
      <c r="E86" s="68" t="s">
        <v>54</v>
      </c>
      <c r="G86" s="69" t="n">
        <v>90.5</v>
      </c>
      <c r="O86" s="70"/>
    </row>
    <row r="87">
      <c r="A87" s="10" t="s">
        <v>213</v>
      </c>
      <c r="B87" s="11" t="s">
        <v>55</v>
      </c>
      <c r="C87" s="11" t="s">
        <v>214</v>
      </c>
      <c r="D87" s="16" t="s">
        <v>215</v>
      </c>
      <c r="E87" s="11"/>
      <c r="F87" s="11" t="s">
        <v>62</v>
      </c>
      <c r="G87" s="62" t="n">
        <v>28.8</v>
      </c>
      <c r="H87" s="63" t="n">
        <v>0</v>
      </c>
      <c r="I87" s="62">
        <f>ROUND(G87*AO87,2)</f>
      </c>
      <c r="J87" s="62">
        <f>ROUND(G87*AP87,2)</f>
      </c>
      <c r="K87" s="62">
        <f>ROUND(G87*H87,2)</f>
      </c>
      <c r="L87" s="62" t="n">
        <v>0.575</v>
      </c>
      <c r="M87" s="62" t="n">
        <v>0.575</v>
      </c>
      <c r="N87" s="62">
        <f>G87*M87</f>
      </c>
      <c r="O87" s="64" t="s">
        <v>63</v>
      </c>
      <c r="Z87" s="62">
        <f>ROUND(IF(AQ87="5",BJ87,0),2)</f>
      </c>
      <c r="AB87" s="62">
        <f>ROUND(IF(AQ87="1",BH87,0),2)</f>
      </c>
      <c r="AC87" s="62">
        <f>ROUND(IF(AQ87="1",BI87,0),2)</f>
      </c>
      <c r="AD87" s="62">
        <f>ROUND(IF(AQ87="7",BH87,0),2)</f>
      </c>
      <c r="AE87" s="62">
        <f>ROUND(IF(AQ87="7",BI87,0),2)</f>
      </c>
      <c r="AF87" s="62">
        <f>ROUND(IF(AQ87="2",BH87,0),2)</f>
      </c>
      <c r="AG87" s="62">
        <f>ROUND(IF(AQ87="2",BI87,0),2)</f>
      </c>
      <c r="AH87" s="62">
        <f>ROUND(IF(AQ87="0",BJ87,0),2)</f>
      </c>
      <c r="AI87" s="35" t="s">
        <v>55</v>
      </c>
      <c r="AJ87" s="62">
        <f>IF(AN87=0,K87,0)</f>
      </c>
      <c r="AK87" s="62">
        <f>IF(AN87=12,K87,0)</f>
      </c>
      <c r="AL87" s="62">
        <f>IF(AN87=21,K87,0)</f>
      </c>
      <c r="AN87" s="62" t="n">
        <v>21</v>
      </c>
      <c r="AO87" s="62">
        <f>H87*0.86780754</f>
      </c>
      <c r="AP87" s="62">
        <f>H87*(1-0.86780754)</f>
      </c>
      <c r="AQ87" s="65" t="s">
        <v>59</v>
      </c>
      <c r="AV87" s="62">
        <f>ROUND(AW87+AX87,2)</f>
      </c>
      <c r="AW87" s="62">
        <f>ROUND(G87*AO87,2)</f>
      </c>
      <c r="AX87" s="62">
        <f>ROUND(G87*AP87,2)</f>
      </c>
      <c r="AY87" s="65" t="s">
        <v>201</v>
      </c>
      <c r="AZ87" s="65" t="s">
        <v>202</v>
      </c>
      <c r="BA87" s="35" t="s">
        <v>66</v>
      </c>
      <c r="BC87" s="62">
        <f>AW87+AX87</f>
      </c>
      <c r="BD87" s="62">
        <f>H87/(100-BE87)*100</f>
      </c>
      <c r="BE87" s="62" t="n">
        <v>0</v>
      </c>
      <c r="BF87" s="62">
        <f>N87</f>
      </c>
      <c r="BH87" s="62">
        <f>G87*AO87</f>
      </c>
      <c r="BI87" s="62">
        <f>G87*AP87</f>
      </c>
      <c r="BJ87" s="62">
        <f>G87*H87</f>
      </c>
      <c r="BK87" s="62"/>
      <c r="BL87" s="62" t="n">
        <v>56</v>
      </c>
      <c r="BW87" s="62" t="n">
        <v>21</v>
      </c>
      <c r="BX87" s="16" t="s">
        <v>215</v>
      </c>
    </row>
    <row r="88">
      <c r="A88" s="66"/>
      <c r="D88" s="67" t="s">
        <v>216</v>
      </c>
      <c r="E88" s="68" t="s">
        <v>54</v>
      </c>
      <c r="G88" s="69" t="n">
        <v>28.8</v>
      </c>
      <c r="O88" s="70"/>
    </row>
    <row r="89">
      <c r="A89" s="10" t="s">
        <v>217</v>
      </c>
      <c r="B89" s="11" t="s">
        <v>55</v>
      </c>
      <c r="C89" s="11" t="s">
        <v>218</v>
      </c>
      <c r="D89" s="16" t="s">
        <v>219</v>
      </c>
      <c r="E89" s="11"/>
      <c r="F89" s="11" t="s">
        <v>62</v>
      </c>
      <c r="G89" s="62" t="n">
        <v>27</v>
      </c>
      <c r="H89" s="63" t="n">
        <v>0</v>
      </c>
      <c r="I89" s="62">
        <f>ROUND(G89*AO89,2)</f>
      </c>
      <c r="J89" s="62">
        <f>ROUND(G89*AP89,2)</f>
      </c>
      <c r="K89" s="62">
        <f>ROUND(G89*H89,2)</f>
      </c>
      <c r="L89" s="62" t="n">
        <v>0.15</v>
      </c>
      <c r="M89" s="62" t="n">
        <v>0.15</v>
      </c>
      <c r="N89" s="62">
        <f>G89*M89</f>
      </c>
      <c r="O89" s="64" t="s">
        <v>63</v>
      </c>
      <c r="Z89" s="62">
        <f>ROUND(IF(AQ89="5",BJ89,0),2)</f>
      </c>
      <c r="AB89" s="62">
        <f>ROUND(IF(AQ89="1",BH89,0),2)</f>
      </c>
      <c r="AC89" s="62">
        <f>ROUND(IF(AQ89="1",BI89,0),2)</f>
      </c>
      <c r="AD89" s="62">
        <f>ROUND(IF(AQ89="7",BH89,0),2)</f>
      </c>
      <c r="AE89" s="62">
        <f>ROUND(IF(AQ89="7",BI89,0),2)</f>
      </c>
      <c r="AF89" s="62">
        <f>ROUND(IF(AQ89="2",BH89,0),2)</f>
      </c>
      <c r="AG89" s="62">
        <f>ROUND(IF(AQ89="2",BI89,0),2)</f>
      </c>
      <c r="AH89" s="62">
        <f>ROUND(IF(AQ89="0",BJ89,0),2)</f>
      </c>
      <c r="AI89" s="35" t="s">
        <v>55</v>
      </c>
      <c r="AJ89" s="62">
        <f>IF(AN89=0,K89,0)</f>
      </c>
      <c r="AK89" s="62">
        <f>IF(AN89=12,K89,0)</f>
      </c>
      <c r="AL89" s="62">
        <f>IF(AN89=21,K89,0)</f>
      </c>
      <c r="AN89" s="62" t="n">
        <v>21</v>
      </c>
      <c r="AO89" s="62">
        <f>H89*0.2402348</f>
      </c>
      <c r="AP89" s="62">
        <f>H89*(1-0.2402348)</f>
      </c>
      <c r="AQ89" s="65" t="s">
        <v>59</v>
      </c>
      <c r="AV89" s="62">
        <f>ROUND(AW89+AX89,2)</f>
      </c>
      <c r="AW89" s="62">
        <f>ROUND(G89*AO89,2)</f>
      </c>
      <c r="AX89" s="62">
        <f>ROUND(G89*AP89,2)</f>
      </c>
      <c r="AY89" s="65" t="s">
        <v>201</v>
      </c>
      <c r="AZ89" s="65" t="s">
        <v>202</v>
      </c>
      <c r="BA89" s="35" t="s">
        <v>66</v>
      </c>
      <c r="BC89" s="62">
        <f>AW89+AX89</f>
      </c>
      <c r="BD89" s="62">
        <f>H89/(100-BE89)*100</f>
      </c>
      <c r="BE89" s="62" t="n">
        <v>0</v>
      </c>
      <c r="BF89" s="62">
        <f>N89</f>
      </c>
      <c r="BH89" s="62">
        <f>G89*AO89</f>
      </c>
      <c r="BI89" s="62">
        <f>G89*AP89</f>
      </c>
      <c r="BJ89" s="62">
        <f>G89*H89</f>
      </c>
      <c r="BK89" s="62"/>
      <c r="BL89" s="62" t="n">
        <v>56</v>
      </c>
      <c r="BW89" s="62" t="n">
        <v>21</v>
      </c>
      <c r="BX89" s="16" t="s">
        <v>219</v>
      </c>
    </row>
    <row r="90">
      <c r="A90" s="56" t="s">
        <v>54</v>
      </c>
      <c r="B90" s="57" t="s">
        <v>55</v>
      </c>
      <c r="C90" s="57" t="s">
        <v>220</v>
      </c>
      <c r="D90" s="58" t="s">
        <v>221</v>
      </c>
      <c r="E90" s="57"/>
      <c r="F90" s="59" t="s">
        <v>4</v>
      </c>
      <c r="G90" s="59" t="s">
        <v>4</v>
      </c>
      <c r="H90" s="60" t="s">
        <v>4</v>
      </c>
      <c r="I90" s="2">
        <f>SUM(I91:I94)</f>
      </c>
      <c r="J90" s="2">
        <f>SUM(J91:J94)</f>
      </c>
      <c r="K90" s="2">
        <f>SUM(K91:K94)</f>
      </c>
      <c r="L90" s="35" t="s">
        <v>54</v>
      </c>
      <c r="M90" s="35" t="s">
        <v>54</v>
      </c>
      <c r="N90" s="2">
        <f>SUM(N91:N94)</f>
      </c>
      <c r="O90" s="61" t="s">
        <v>54</v>
      </c>
      <c r="AI90" s="35" t="s">
        <v>55</v>
      </c>
      <c r="AS90" s="2">
        <f>SUM(AJ91:AJ94)</f>
      </c>
      <c r="AT90" s="2">
        <f>SUM(AK91:AK94)</f>
      </c>
      <c r="AU90" s="2">
        <f>SUM(AL91:AL94)</f>
      </c>
    </row>
    <row r="91">
      <c r="A91" s="10" t="s">
        <v>222</v>
      </c>
      <c r="B91" s="11" t="s">
        <v>55</v>
      </c>
      <c r="C91" s="11" t="s">
        <v>223</v>
      </c>
      <c r="D91" s="16" t="s">
        <v>224</v>
      </c>
      <c r="E91" s="11"/>
      <c r="F91" s="11" t="s">
        <v>62</v>
      </c>
      <c r="G91" s="62" t="n">
        <v>27</v>
      </c>
      <c r="H91" s="63" t="n">
        <v>0</v>
      </c>
      <c r="I91" s="62">
        <f>ROUND(G91*AO91,2)</f>
      </c>
      <c r="J91" s="62">
        <f>ROUND(G91*AP91,2)</f>
      </c>
      <c r="K91" s="62">
        <f>ROUND(G91*H91,2)</f>
      </c>
      <c r="L91" s="62" t="n">
        <v>0.0003</v>
      </c>
      <c r="M91" s="62" t="n">
        <v>0.0003</v>
      </c>
      <c r="N91" s="62">
        <f>G91*M91</f>
      </c>
      <c r="O91" s="64" t="s">
        <v>63</v>
      </c>
      <c r="Z91" s="62">
        <f>ROUND(IF(AQ91="5",BJ91,0),2)</f>
      </c>
      <c r="AB91" s="62">
        <f>ROUND(IF(AQ91="1",BH91,0),2)</f>
      </c>
      <c r="AC91" s="62">
        <f>ROUND(IF(AQ91="1",BI91,0),2)</f>
      </c>
      <c r="AD91" s="62">
        <f>ROUND(IF(AQ91="7",BH91,0),2)</f>
      </c>
      <c r="AE91" s="62">
        <f>ROUND(IF(AQ91="7",BI91,0),2)</f>
      </c>
      <c r="AF91" s="62">
        <f>ROUND(IF(AQ91="2",BH91,0),2)</f>
      </c>
      <c r="AG91" s="62">
        <f>ROUND(IF(AQ91="2",BI91,0),2)</f>
      </c>
      <c r="AH91" s="62">
        <f>ROUND(IF(AQ91="0",BJ91,0),2)</f>
      </c>
      <c r="AI91" s="35" t="s">
        <v>55</v>
      </c>
      <c r="AJ91" s="62">
        <f>IF(AN91=0,K91,0)</f>
      </c>
      <c r="AK91" s="62">
        <f>IF(AN91=12,K91,0)</f>
      </c>
      <c r="AL91" s="62">
        <f>IF(AN91=21,K91,0)</f>
      </c>
      <c r="AN91" s="62" t="n">
        <v>21</v>
      </c>
      <c r="AO91" s="62">
        <f>H91*0.738333333</f>
      </c>
      <c r="AP91" s="62">
        <f>H91*(1-0.738333333)</f>
      </c>
      <c r="AQ91" s="65" t="s">
        <v>59</v>
      </c>
      <c r="AV91" s="62">
        <f>ROUND(AW91+AX91,2)</f>
      </c>
      <c r="AW91" s="62">
        <f>ROUND(G91*AO91,2)</f>
      </c>
      <c r="AX91" s="62">
        <f>ROUND(G91*AP91,2)</f>
      </c>
      <c r="AY91" s="65" t="s">
        <v>225</v>
      </c>
      <c r="AZ91" s="65" t="s">
        <v>202</v>
      </c>
      <c r="BA91" s="35" t="s">
        <v>66</v>
      </c>
      <c r="BC91" s="62">
        <f>AW91+AX91</f>
      </c>
      <c r="BD91" s="62">
        <f>H91/(100-BE91)*100</f>
      </c>
      <c r="BE91" s="62" t="n">
        <v>0</v>
      </c>
      <c r="BF91" s="62">
        <f>N91</f>
      </c>
      <c r="BH91" s="62">
        <f>G91*AO91</f>
      </c>
      <c r="BI91" s="62">
        <f>G91*AP91</f>
      </c>
      <c r="BJ91" s="62">
        <f>G91*H91</f>
      </c>
      <c r="BK91" s="62"/>
      <c r="BL91" s="62" t="n">
        <v>57</v>
      </c>
      <c r="BW91" s="62" t="n">
        <v>21</v>
      </c>
      <c r="BX91" s="16" t="s">
        <v>224</v>
      </c>
    </row>
    <row r="92">
      <c r="A92" s="10" t="s">
        <v>226</v>
      </c>
      <c r="B92" s="11" t="s">
        <v>55</v>
      </c>
      <c r="C92" s="11" t="s">
        <v>227</v>
      </c>
      <c r="D92" s="16" t="s">
        <v>228</v>
      </c>
      <c r="E92" s="11"/>
      <c r="F92" s="11" t="s">
        <v>62</v>
      </c>
      <c r="G92" s="62" t="n">
        <v>7.5</v>
      </c>
      <c r="H92" s="63" t="n">
        <v>0</v>
      </c>
      <c r="I92" s="62">
        <f>ROUND(G92*AO92,2)</f>
      </c>
      <c r="J92" s="62">
        <f>ROUND(G92*AP92,2)</f>
      </c>
      <c r="K92" s="62">
        <f>ROUND(G92*H92,2)</f>
      </c>
      <c r="L92" s="62" t="n">
        <v>0.78827</v>
      </c>
      <c r="M92" s="62" t="n">
        <v>0.78827</v>
      </c>
      <c r="N92" s="62">
        <f>G92*M92</f>
      </c>
      <c r="O92" s="64" t="s">
        <v>63</v>
      </c>
      <c r="Z92" s="62">
        <f>ROUND(IF(AQ92="5",BJ92,0),2)</f>
      </c>
      <c r="AB92" s="62">
        <f>ROUND(IF(AQ92="1",BH92,0),2)</f>
      </c>
      <c r="AC92" s="62">
        <f>ROUND(IF(AQ92="1",BI92,0),2)</f>
      </c>
      <c r="AD92" s="62">
        <f>ROUND(IF(AQ92="7",BH92,0),2)</f>
      </c>
      <c r="AE92" s="62">
        <f>ROUND(IF(AQ92="7",BI92,0),2)</f>
      </c>
      <c r="AF92" s="62">
        <f>ROUND(IF(AQ92="2",BH92,0),2)</f>
      </c>
      <c r="AG92" s="62">
        <f>ROUND(IF(AQ92="2",BI92,0),2)</f>
      </c>
      <c r="AH92" s="62">
        <f>ROUND(IF(AQ92="0",BJ92,0),2)</f>
      </c>
      <c r="AI92" s="35" t="s">
        <v>55</v>
      </c>
      <c r="AJ92" s="62">
        <f>IF(AN92=0,K92,0)</f>
      </c>
      <c r="AK92" s="62">
        <f>IF(AN92=12,K92,0)</f>
      </c>
      <c r="AL92" s="62">
        <f>IF(AN92=21,K92,0)</f>
      </c>
      <c r="AN92" s="62" t="n">
        <v>21</v>
      </c>
      <c r="AO92" s="62">
        <f>H92*0.69006077</f>
      </c>
      <c r="AP92" s="62">
        <f>H92*(1-0.69006077)</f>
      </c>
      <c r="AQ92" s="65" t="s">
        <v>59</v>
      </c>
      <c r="AV92" s="62">
        <f>ROUND(AW92+AX92,2)</f>
      </c>
      <c r="AW92" s="62">
        <f>ROUND(G92*AO92,2)</f>
      </c>
      <c r="AX92" s="62">
        <f>ROUND(G92*AP92,2)</f>
      </c>
      <c r="AY92" s="65" t="s">
        <v>225</v>
      </c>
      <c r="AZ92" s="65" t="s">
        <v>202</v>
      </c>
      <c r="BA92" s="35" t="s">
        <v>66</v>
      </c>
      <c r="BC92" s="62">
        <f>AW92+AX92</f>
      </c>
      <c r="BD92" s="62">
        <f>H92/(100-BE92)*100</f>
      </c>
      <c r="BE92" s="62" t="n">
        <v>0</v>
      </c>
      <c r="BF92" s="62">
        <f>N92</f>
      </c>
      <c r="BH92" s="62">
        <f>G92*AO92</f>
      </c>
      <c r="BI92" s="62">
        <f>G92*AP92</f>
      </c>
      <c r="BJ92" s="62">
        <f>G92*H92</f>
      </c>
      <c r="BK92" s="62"/>
      <c r="BL92" s="62" t="n">
        <v>57</v>
      </c>
      <c r="BW92" s="62" t="n">
        <v>21</v>
      </c>
      <c r="BX92" s="16" t="s">
        <v>228</v>
      </c>
    </row>
    <row r="93" customHeight="true" ht="27">
      <c r="A93" s="66"/>
      <c r="C93" s="76" t="s">
        <v>229</v>
      </c>
      <c r="D93" s="77" t="s">
        <v>230</v>
      </c>
      <c r="E93" s="78"/>
      <c r="F93" s="78"/>
      <c r="G93" s="78"/>
      <c r="H93" s="79"/>
      <c r="I93" s="78"/>
      <c r="J93" s="78"/>
      <c r="K93" s="78"/>
      <c r="L93" s="78"/>
      <c r="M93" s="78"/>
      <c r="N93" s="78"/>
      <c r="O93" s="80"/>
    </row>
    <row r="94">
      <c r="A94" s="10" t="s">
        <v>231</v>
      </c>
      <c r="B94" s="11" t="s">
        <v>55</v>
      </c>
      <c r="C94" s="11" t="s">
        <v>232</v>
      </c>
      <c r="D94" s="16" t="s">
        <v>233</v>
      </c>
      <c r="E94" s="11"/>
      <c r="F94" s="11" t="s">
        <v>62</v>
      </c>
      <c r="G94" s="62" t="n">
        <v>27</v>
      </c>
      <c r="H94" s="63" t="n">
        <v>0</v>
      </c>
      <c r="I94" s="62">
        <f>ROUND(G94*AO94,2)</f>
      </c>
      <c r="J94" s="62">
        <f>ROUND(G94*AP94,2)</f>
      </c>
      <c r="K94" s="62">
        <f>ROUND(G94*H94,2)</f>
      </c>
      <c r="L94" s="62" t="n">
        <v>0.15559</v>
      </c>
      <c r="M94" s="62" t="n">
        <v>0.15559</v>
      </c>
      <c r="N94" s="62">
        <f>G94*M94</f>
      </c>
      <c r="O94" s="64" t="s">
        <v>63</v>
      </c>
      <c r="Z94" s="62">
        <f>ROUND(IF(AQ94="5",BJ94,0),2)</f>
      </c>
      <c r="AB94" s="62">
        <f>ROUND(IF(AQ94="1",BH94,0),2)</f>
      </c>
      <c r="AC94" s="62">
        <f>ROUND(IF(AQ94="1",BI94,0),2)</f>
      </c>
      <c r="AD94" s="62">
        <f>ROUND(IF(AQ94="7",BH94,0),2)</f>
      </c>
      <c r="AE94" s="62">
        <f>ROUND(IF(AQ94="7",BI94,0),2)</f>
      </c>
      <c r="AF94" s="62">
        <f>ROUND(IF(AQ94="2",BH94,0),2)</f>
      </c>
      <c r="AG94" s="62">
        <f>ROUND(IF(AQ94="2",BI94,0),2)</f>
      </c>
      <c r="AH94" s="62">
        <f>ROUND(IF(AQ94="0",BJ94,0),2)</f>
      </c>
      <c r="AI94" s="35" t="s">
        <v>55</v>
      </c>
      <c r="AJ94" s="62">
        <f>IF(AN94=0,K94,0)</f>
      </c>
      <c r="AK94" s="62">
        <f>IF(AN94=12,K94,0)</f>
      </c>
      <c r="AL94" s="62">
        <f>IF(AN94=21,K94,0)</f>
      </c>
      <c r="AN94" s="62" t="n">
        <v>21</v>
      </c>
      <c r="AO94" s="62">
        <f>H94*0.629823009</f>
      </c>
      <c r="AP94" s="62">
        <f>H94*(1-0.629823009)</f>
      </c>
      <c r="AQ94" s="65" t="s">
        <v>59</v>
      </c>
      <c r="AV94" s="62">
        <f>ROUND(AW94+AX94,2)</f>
      </c>
      <c r="AW94" s="62">
        <f>ROUND(G94*AO94,2)</f>
      </c>
      <c r="AX94" s="62">
        <f>ROUND(G94*AP94,2)</f>
      </c>
      <c r="AY94" s="65" t="s">
        <v>225</v>
      </c>
      <c r="AZ94" s="65" t="s">
        <v>202</v>
      </c>
      <c r="BA94" s="35" t="s">
        <v>66</v>
      </c>
      <c r="BC94" s="62">
        <f>AW94+AX94</f>
      </c>
      <c r="BD94" s="62">
        <f>H94/(100-BE94)*100</f>
      </c>
      <c r="BE94" s="62" t="n">
        <v>0</v>
      </c>
      <c r="BF94" s="62">
        <f>N94</f>
      </c>
      <c r="BH94" s="62">
        <f>G94*AO94</f>
      </c>
      <c r="BI94" s="62">
        <f>G94*AP94</f>
      </c>
      <c r="BJ94" s="62">
        <f>G94*H94</f>
      </c>
      <c r="BK94" s="62"/>
      <c r="BL94" s="62" t="n">
        <v>57</v>
      </c>
      <c r="BW94" s="62" t="n">
        <v>21</v>
      </c>
      <c r="BX94" s="16" t="s">
        <v>233</v>
      </c>
    </row>
    <row r="95" customHeight="true" ht="13.5">
      <c r="A95" s="66"/>
      <c r="C95" s="71" t="s">
        <v>74</v>
      </c>
      <c r="D95" s="72" t="s">
        <v>234</v>
      </c>
      <c r="E95" s="73"/>
      <c r="F95" s="73"/>
      <c r="G95" s="73"/>
      <c r="H95" s="74"/>
      <c r="I95" s="73"/>
      <c r="J95" s="73"/>
      <c r="K95" s="73"/>
      <c r="L95" s="73"/>
      <c r="M95" s="73"/>
      <c r="N95" s="73"/>
      <c r="O95" s="75"/>
    </row>
    <row r="96">
      <c r="A96" s="56" t="s">
        <v>54</v>
      </c>
      <c r="B96" s="57" t="s">
        <v>55</v>
      </c>
      <c r="C96" s="57" t="s">
        <v>235</v>
      </c>
      <c r="D96" s="58" t="s">
        <v>236</v>
      </c>
      <c r="E96" s="57"/>
      <c r="F96" s="59" t="s">
        <v>4</v>
      </c>
      <c r="G96" s="59" t="s">
        <v>4</v>
      </c>
      <c r="H96" s="60" t="s">
        <v>4</v>
      </c>
      <c r="I96" s="2">
        <f>SUM(I97:I104)</f>
      </c>
      <c r="J96" s="2">
        <f>SUM(J97:J104)</f>
      </c>
      <c r="K96" s="2">
        <f>SUM(K97:K104)</f>
      </c>
      <c r="L96" s="35" t="s">
        <v>54</v>
      </c>
      <c r="M96" s="35" t="s">
        <v>54</v>
      </c>
      <c r="N96" s="2">
        <f>SUM(N97:N104)</f>
      </c>
      <c r="O96" s="61" t="s">
        <v>54</v>
      </c>
      <c r="AI96" s="35" t="s">
        <v>55</v>
      </c>
      <c r="AS96" s="2">
        <f>SUM(AJ97:AJ104)</f>
      </c>
      <c r="AT96" s="2">
        <f>SUM(AK97:AK104)</f>
      </c>
      <c r="AU96" s="2">
        <f>SUM(AL97:AL104)</f>
      </c>
    </row>
    <row r="97">
      <c r="A97" s="10" t="s">
        <v>237</v>
      </c>
      <c r="B97" s="11" t="s">
        <v>55</v>
      </c>
      <c r="C97" s="11" t="s">
        <v>238</v>
      </c>
      <c r="D97" s="16" t="s">
        <v>239</v>
      </c>
      <c r="E97" s="11"/>
      <c r="F97" s="11" t="s">
        <v>62</v>
      </c>
      <c r="G97" s="62" t="n">
        <v>90.5</v>
      </c>
      <c r="H97" s="63" t="n">
        <v>0</v>
      </c>
      <c r="I97" s="62">
        <f>ROUND(G97*AO97,2)</f>
      </c>
      <c r="J97" s="62">
        <f>ROUND(G97*AP97,2)</f>
      </c>
      <c r="K97" s="62">
        <f>ROUND(G97*H97,2)</f>
      </c>
      <c r="L97" s="62" t="n">
        <v>0.11</v>
      </c>
      <c r="M97" s="62" t="n">
        <v>0.11</v>
      </c>
      <c r="N97" s="62">
        <f>G97*M97</f>
      </c>
      <c r="O97" s="64" t="s">
        <v>63</v>
      </c>
      <c r="Z97" s="62">
        <f>ROUND(IF(AQ97="5",BJ97,0),2)</f>
      </c>
      <c r="AB97" s="62">
        <f>ROUND(IF(AQ97="1",BH97,0),2)</f>
      </c>
      <c r="AC97" s="62">
        <f>ROUND(IF(AQ97="1",BI97,0),2)</f>
      </c>
      <c r="AD97" s="62">
        <f>ROUND(IF(AQ97="7",BH97,0),2)</f>
      </c>
      <c r="AE97" s="62">
        <f>ROUND(IF(AQ97="7",BI97,0),2)</f>
      </c>
      <c r="AF97" s="62">
        <f>ROUND(IF(AQ97="2",BH97,0),2)</f>
      </c>
      <c r="AG97" s="62">
        <f>ROUND(IF(AQ97="2",BI97,0),2)</f>
      </c>
      <c r="AH97" s="62">
        <f>ROUND(IF(AQ97="0",BJ97,0),2)</f>
      </c>
      <c r="AI97" s="35" t="s">
        <v>55</v>
      </c>
      <c r="AJ97" s="62">
        <f>IF(AN97=0,K97,0)</f>
      </c>
      <c r="AK97" s="62">
        <f>IF(AN97=12,K97,0)</f>
      </c>
      <c r="AL97" s="62">
        <f>IF(AN97=21,K97,0)</f>
      </c>
      <c r="AN97" s="62" t="n">
        <v>21</v>
      </c>
      <c r="AO97" s="62">
        <f>H97*0.053722603</f>
      </c>
      <c r="AP97" s="62">
        <f>H97*(1-0.053722603)</f>
      </c>
      <c r="AQ97" s="65" t="s">
        <v>59</v>
      </c>
      <c r="AV97" s="62">
        <f>ROUND(AW97+AX97,2)</f>
      </c>
      <c r="AW97" s="62">
        <f>ROUND(G97*AO97,2)</f>
      </c>
      <c r="AX97" s="62">
        <f>ROUND(G97*AP97,2)</f>
      </c>
      <c r="AY97" s="65" t="s">
        <v>240</v>
      </c>
      <c r="AZ97" s="65" t="s">
        <v>202</v>
      </c>
      <c r="BA97" s="35" t="s">
        <v>66</v>
      </c>
      <c r="BC97" s="62">
        <f>AW97+AX97</f>
      </c>
      <c r="BD97" s="62">
        <f>H97/(100-BE97)*100</f>
      </c>
      <c r="BE97" s="62" t="n">
        <v>0</v>
      </c>
      <c r="BF97" s="62">
        <f>N97</f>
      </c>
      <c r="BH97" s="62">
        <f>G97*AO97</f>
      </c>
      <c r="BI97" s="62">
        <f>G97*AP97</f>
      </c>
      <c r="BJ97" s="62">
        <f>G97*H97</f>
      </c>
      <c r="BK97" s="62"/>
      <c r="BL97" s="62" t="n">
        <v>59</v>
      </c>
      <c r="BW97" s="62" t="n">
        <v>21</v>
      </c>
      <c r="BX97" s="16" t="s">
        <v>239</v>
      </c>
    </row>
    <row r="98" customHeight="true" ht="13.5">
      <c r="A98" s="66"/>
      <c r="C98" s="71" t="s">
        <v>74</v>
      </c>
      <c r="D98" s="72" t="s">
        <v>241</v>
      </c>
      <c r="E98" s="73"/>
      <c r="F98" s="73"/>
      <c r="G98" s="73"/>
      <c r="H98" s="74"/>
      <c r="I98" s="73"/>
      <c r="J98" s="73"/>
      <c r="K98" s="73"/>
      <c r="L98" s="73"/>
      <c r="M98" s="73"/>
      <c r="N98" s="73"/>
      <c r="O98" s="75"/>
    </row>
    <row r="99">
      <c r="A99" s="66"/>
      <c r="D99" s="67" t="s">
        <v>212</v>
      </c>
      <c r="E99" s="68" t="s">
        <v>54</v>
      </c>
      <c r="G99" s="69" t="n">
        <v>90.5</v>
      </c>
      <c r="O99" s="70"/>
    </row>
    <row r="100">
      <c r="A100" s="10" t="s">
        <v>242</v>
      </c>
      <c r="B100" s="11" t="s">
        <v>55</v>
      </c>
      <c r="C100" s="11" t="s">
        <v>243</v>
      </c>
      <c r="D100" s="16" t="s">
        <v>244</v>
      </c>
      <c r="E100" s="11"/>
      <c r="F100" s="11" t="s">
        <v>62</v>
      </c>
      <c r="G100" s="62" t="n">
        <v>46</v>
      </c>
      <c r="H100" s="63" t="n">
        <v>0</v>
      </c>
      <c r="I100" s="62">
        <f>ROUND(G100*AO100,2)</f>
      </c>
      <c r="J100" s="62">
        <f>ROUND(G100*AP100,2)</f>
      </c>
      <c r="K100" s="62">
        <f>ROUND(G100*H100,2)</f>
      </c>
      <c r="L100" s="62" t="n">
        <v>0.167</v>
      </c>
      <c r="M100" s="62" t="n">
        <v>0.167</v>
      </c>
      <c r="N100" s="62">
        <f>G100*M100</f>
      </c>
      <c r="O100" s="64" t="s">
        <v>63</v>
      </c>
      <c r="Z100" s="62">
        <f>ROUND(IF(AQ100="5",BJ100,0),2)</f>
      </c>
      <c r="AB100" s="62">
        <f>ROUND(IF(AQ100="1",BH100,0),2)</f>
      </c>
      <c r="AC100" s="62">
        <f>ROUND(IF(AQ100="1",BI100,0),2)</f>
      </c>
      <c r="AD100" s="62">
        <f>ROUND(IF(AQ100="7",BH100,0),2)</f>
      </c>
      <c r="AE100" s="62">
        <f>ROUND(IF(AQ100="7",BI100,0),2)</f>
      </c>
      <c r="AF100" s="62">
        <f>ROUND(IF(AQ100="2",BH100,0),2)</f>
      </c>
      <c r="AG100" s="62">
        <f>ROUND(IF(AQ100="2",BI100,0),2)</f>
      </c>
      <c r="AH100" s="62">
        <f>ROUND(IF(AQ100="0",BJ100,0),2)</f>
      </c>
      <c r="AI100" s="35" t="s">
        <v>55</v>
      </c>
      <c r="AJ100" s="62">
        <f>IF(AN100=0,K100,0)</f>
      </c>
      <c r="AK100" s="62">
        <f>IF(AN100=12,K100,0)</f>
      </c>
      <c r="AL100" s="62">
        <f>IF(AN100=21,K100,0)</f>
      </c>
      <c r="AN100" s="62" t="n">
        <v>21</v>
      </c>
      <c r="AO100" s="62">
        <f>H100*0.11381008</f>
      </c>
      <c r="AP100" s="62">
        <f>H100*(1-0.11381008)</f>
      </c>
      <c r="AQ100" s="65" t="s">
        <v>59</v>
      </c>
      <c r="AV100" s="62">
        <f>ROUND(AW100+AX100,2)</f>
      </c>
      <c r="AW100" s="62">
        <f>ROUND(G100*AO100,2)</f>
      </c>
      <c r="AX100" s="62">
        <f>ROUND(G100*AP100,2)</f>
      </c>
      <c r="AY100" s="65" t="s">
        <v>240</v>
      </c>
      <c r="AZ100" s="65" t="s">
        <v>202</v>
      </c>
      <c r="BA100" s="35" t="s">
        <v>66</v>
      </c>
      <c r="BC100" s="62">
        <f>AW100+AX100</f>
      </c>
      <c r="BD100" s="62">
        <f>H100/(100-BE100)*100</f>
      </c>
      <c r="BE100" s="62" t="n">
        <v>0</v>
      </c>
      <c r="BF100" s="62">
        <f>N100</f>
      </c>
      <c r="BH100" s="62">
        <f>G100*AO100</f>
      </c>
      <c r="BI100" s="62">
        <f>G100*AP100</f>
      </c>
      <c r="BJ100" s="62">
        <f>G100*H100</f>
      </c>
      <c r="BK100" s="62"/>
      <c r="BL100" s="62" t="n">
        <v>59</v>
      </c>
      <c r="BW100" s="62" t="n">
        <v>21</v>
      </c>
      <c r="BX100" s="16" t="s">
        <v>244</v>
      </c>
    </row>
    <row r="101">
      <c r="A101" s="10" t="s">
        <v>245</v>
      </c>
      <c r="B101" s="11" t="s">
        <v>55</v>
      </c>
      <c r="C101" s="11" t="s">
        <v>246</v>
      </c>
      <c r="D101" s="16" t="s">
        <v>247</v>
      </c>
      <c r="E101" s="11"/>
      <c r="F101" s="11" t="s">
        <v>62</v>
      </c>
      <c r="G101" s="62" t="n">
        <v>62</v>
      </c>
      <c r="H101" s="63" t="n">
        <v>0</v>
      </c>
      <c r="I101" s="62">
        <f>ROUND(G101*AO101,2)</f>
      </c>
      <c r="J101" s="62">
        <f>ROUND(G101*AP101,2)</f>
      </c>
      <c r="K101" s="62">
        <f>ROUND(G101*H101,2)</f>
      </c>
      <c r="L101" s="62" t="n">
        <v>0.0739</v>
      </c>
      <c r="M101" s="62" t="n">
        <v>0.0739</v>
      </c>
      <c r="N101" s="62">
        <f>G101*M101</f>
      </c>
      <c r="O101" s="64" t="s">
        <v>63</v>
      </c>
      <c r="Z101" s="62">
        <f>ROUND(IF(AQ101="5",BJ101,0),2)</f>
      </c>
      <c r="AB101" s="62">
        <f>ROUND(IF(AQ101="1",BH101,0),2)</f>
      </c>
      <c r="AC101" s="62">
        <f>ROUND(IF(AQ101="1",BI101,0),2)</f>
      </c>
      <c r="AD101" s="62">
        <f>ROUND(IF(AQ101="7",BH101,0),2)</f>
      </c>
      <c r="AE101" s="62">
        <f>ROUND(IF(AQ101="7",BI101,0),2)</f>
      </c>
      <c r="AF101" s="62">
        <f>ROUND(IF(AQ101="2",BH101,0),2)</f>
      </c>
      <c r="AG101" s="62">
        <f>ROUND(IF(AQ101="2",BI101,0),2)</f>
      </c>
      <c r="AH101" s="62">
        <f>ROUND(IF(AQ101="0",BJ101,0),2)</f>
      </c>
      <c r="AI101" s="35" t="s">
        <v>55</v>
      </c>
      <c r="AJ101" s="62">
        <f>IF(AN101=0,K101,0)</f>
      </c>
      <c r="AK101" s="62">
        <f>IF(AN101=12,K101,0)</f>
      </c>
      <c r="AL101" s="62">
        <f>IF(AN101=21,K101,0)</f>
      </c>
      <c r="AN101" s="62" t="n">
        <v>21</v>
      </c>
      <c r="AO101" s="62">
        <f>H101*0.161892285</f>
      </c>
      <c r="AP101" s="62">
        <f>H101*(1-0.161892285)</f>
      </c>
      <c r="AQ101" s="65" t="s">
        <v>59</v>
      </c>
      <c r="AV101" s="62">
        <f>ROUND(AW101+AX101,2)</f>
      </c>
      <c r="AW101" s="62">
        <f>ROUND(G101*AO101,2)</f>
      </c>
      <c r="AX101" s="62">
        <f>ROUND(G101*AP101,2)</f>
      </c>
      <c r="AY101" s="65" t="s">
        <v>240</v>
      </c>
      <c r="AZ101" s="65" t="s">
        <v>202</v>
      </c>
      <c r="BA101" s="35" t="s">
        <v>66</v>
      </c>
      <c r="BC101" s="62">
        <f>AW101+AX101</f>
      </c>
      <c r="BD101" s="62">
        <f>H101/(100-BE101)*100</f>
      </c>
      <c r="BE101" s="62" t="n">
        <v>0</v>
      </c>
      <c r="BF101" s="62">
        <f>N101</f>
      </c>
      <c r="BH101" s="62">
        <f>G101*AO101</f>
      </c>
      <c r="BI101" s="62">
        <f>G101*AP101</f>
      </c>
      <c r="BJ101" s="62">
        <f>G101*H101</f>
      </c>
      <c r="BK101" s="62"/>
      <c r="BL101" s="62" t="n">
        <v>59</v>
      </c>
      <c r="BW101" s="62" t="n">
        <v>21</v>
      </c>
      <c r="BX101" s="16" t="s">
        <v>247</v>
      </c>
    </row>
    <row r="102">
      <c r="A102" s="66"/>
      <c r="D102" s="67" t="s">
        <v>248</v>
      </c>
      <c r="E102" s="68" t="s">
        <v>54</v>
      </c>
      <c r="G102" s="69" t="n">
        <v>62</v>
      </c>
      <c r="O102" s="70"/>
    </row>
    <row r="103">
      <c r="A103" s="10" t="s">
        <v>249</v>
      </c>
      <c r="B103" s="11" t="s">
        <v>55</v>
      </c>
      <c r="C103" s="11" t="s">
        <v>250</v>
      </c>
      <c r="D103" s="16" t="s">
        <v>251</v>
      </c>
      <c r="E103" s="11"/>
      <c r="F103" s="11" t="s">
        <v>87</v>
      </c>
      <c r="G103" s="62" t="n">
        <v>60</v>
      </c>
      <c r="H103" s="63" t="n">
        <v>0</v>
      </c>
      <c r="I103" s="62">
        <f>ROUND(G103*AO103,2)</f>
      </c>
      <c r="J103" s="62">
        <f>ROUND(G103*AP103,2)</f>
      </c>
      <c r="K103" s="62">
        <f>ROUND(G103*H103,2)</f>
      </c>
      <c r="L103" s="62" t="n">
        <v>0.00033</v>
      </c>
      <c r="M103" s="62" t="n">
        <v>0.00033</v>
      </c>
      <c r="N103" s="62">
        <f>G103*M103</f>
      </c>
      <c r="O103" s="64" t="s">
        <v>63</v>
      </c>
      <c r="Z103" s="62">
        <f>ROUND(IF(AQ103="5",BJ103,0),2)</f>
      </c>
      <c r="AB103" s="62">
        <f>ROUND(IF(AQ103="1",BH103,0),2)</f>
      </c>
      <c r="AC103" s="62">
        <f>ROUND(IF(AQ103="1",BI103,0),2)</f>
      </c>
      <c r="AD103" s="62">
        <f>ROUND(IF(AQ103="7",BH103,0),2)</f>
      </c>
      <c r="AE103" s="62">
        <f>ROUND(IF(AQ103="7",BI103,0),2)</f>
      </c>
      <c r="AF103" s="62">
        <f>ROUND(IF(AQ103="2",BH103,0),2)</f>
      </c>
      <c r="AG103" s="62">
        <f>ROUND(IF(AQ103="2",BI103,0),2)</f>
      </c>
      <c r="AH103" s="62">
        <f>ROUND(IF(AQ103="0",BJ103,0),2)</f>
      </c>
      <c r="AI103" s="35" t="s">
        <v>55</v>
      </c>
      <c r="AJ103" s="62">
        <f>IF(AN103=0,K103,0)</f>
      </c>
      <c r="AK103" s="62">
        <f>IF(AN103=12,K103,0)</f>
      </c>
      <c r="AL103" s="62">
        <f>IF(AN103=21,K103,0)</f>
      </c>
      <c r="AN103" s="62" t="n">
        <v>21</v>
      </c>
      <c r="AO103" s="62">
        <f>H103*0.049612142</f>
      </c>
      <c r="AP103" s="62">
        <f>H103*(1-0.049612142)</f>
      </c>
      <c r="AQ103" s="65" t="s">
        <v>59</v>
      </c>
      <c r="AV103" s="62">
        <f>ROUND(AW103+AX103,2)</f>
      </c>
      <c r="AW103" s="62">
        <f>ROUND(G103*AO103,2)</f>
      </c>
      <c r="AX103" s="62">
        <f>ROUND(G103*AP103,2)</f>
      </c>
      <c r="AY103" s="65" t="s">
        <v>240</v>
      </c>
      <c r="AZ103" s="65" t="s">
        <v>202</v>
      </c>
      <c r="BA103" s="35" t="s">
        <v>66</v>
      </c>
      <c r="BC103" s="62">
        <f>AW103+AX103</f>
      </c>
      <c r="BD103" s="62">
        <f>H103/(100-BE103)*100</f>
      </c>
      <c r="BE103" s="62" t="n">
        <v>0</v>
      </c>
      <c r="BF103" s="62">
        <f>N103</f>
      </c>
      <c r="BH103" s="62">
        <f>G103*AO103</f>
      </c>
      <c r="BI103" s="62">
        <f>G103*AP103</f>
      </c>
      <c r="BJ103" s="62">
        <f>G103*H103</f>
      </c>
      <c r="BK103" s="62"/>
      <c r="BL103" s="62" t="n">
        <v>59</v>
      </c>
      <c r="BW103" s="62" t="n">
        <v>21</v>
      </c>
      <c r="BX103" s="16" t="s">
        <v>251</v>
      </c>
    </row>
    <row r="104">
      <c r="A104" s="10" t="s">
        <v>252</v>
      </c>
      <c r="B104" s="11" t="s">
        <v>55</v>
      </c>
      <c r="C104" s="11" t="s">
        <v>253</v>
      </c>
      <c r="D104" s="16" t="s">
        <v>254</v>
      </c>
      <c r="E104" s="11"/>
      <c r="F104" s="11" t="s">
        <v>62</v>
      </c>
      <c r="G104" s="62" t="n">
        <v>7.5</v>
      </c>
      <c r="H104" s="63" t="n">
        <v>0</v>
      </c>
      <c r="I104" s="62">
        <f>ROUND(G104*AO104,2)</f>
      </c>
      <c r="J104" s="62">
        <f>ROUND(G104*AP104,2)</f>
      </c>
      <c r="K104" s="62">
        <f>ROUND(G104*H104,2)</f>
      </c>
      <c r="L104" s="62" t="n">
        <v>0.0739</v>
      </c>
      <c r="M104" s="62" t="n">
        <v>0.0739</v>
      </c>
      <c r="N104" s="62">
        <f>G104*M104</f>
      </c>
      <c r="O104" s="64" t="s">
        <v>63</v>
      </c>
      <c r="Z104" s="62">
        <f>ROUND(IF(AQ104="5",BJ104,0),2)</f>
      </c>
      <c r="AB104" s="62">
        <f>ROUND(IF(AQ104="1",BH104,0),2)</f>
      </c>
      <c r="AC104" s="62">
        <f>ROUND(IF(AQ104="1",BI104,0),2)</f>
      </c>
      <c r="AD104" s="62">
        <f>ROUND(IF(AQ104="7",BH104,0),2)</f>
      </c>
      <c r="AE104" s="62">
        <f>ROUND(IF(AQ104="7",BI104,0),2)</f>
      </c>
      <c r="AF104" s="62">
        <f>ROUND(IF(AQ104="2",BH104,0),2)</f>
      </c>
      <c r="AG104" s="62">
        <f>ROUND(IF(AQ104="2",BI104,0),2)</f>
      </c>
      <c r="AH104" s="62">
        <f>ROUND(IF(AQ104="0",BJ104,0),2)</f>
      </c>
      <c r="AI104" s="35" t="s">
        <v>55</v>
      </c>
      <c r="AJ104" s="62">
        <f>IF(AN104=0,K104,0)</f>
      </c>
      <c r="AK104" s="62">
        <f>IF(AN104=12,K104,0)</f>
      </c>
      <c r="AL104" s="62">
        <f>IF(AN104=21,K104,0)</f>
      </c>
      <c r="AN104" s="62" t="n">
        <v>21</v>
      </c>
      <c r="AO104" s="62">
        <f>H104*0.148691622</f>
      </c>
      <c r="AP104" s="62">
        <f>H104*(1-0.148691622)</f>
      </c>
      <c r="AQ104" s="65" t="s">
        <v>59</v>
      </c>
      <c r="AV104" s="62">
        <f>ROUND(AW104+AX104,2)</f>
      </c>
      <c r="AW104" s="62">
        <f>ROUND(G104*AO104,2)</f>
      </c>
      <c r="AX104" s="62">
        <f>ROUND(G104*AP104,2)</f>
      </c>
      <c r="AY104" s="65" t="s">
        <v>240</v>
      </c>
      <c r="AZ104" s="65" t="s">
        <v>202</v>
      </c>
      <c r="BA104" s="35" t="s">
        <v>66</v>
      </c>
      <c r="BC104" s="62">
        <f>AW104+AX104</f>
      </c>
      <c r="BD104" s="62">
        <f>H104/(100-BE104)*100</f>
      </c>
      <c r="BE104" s="62" t="n">
        <v>0</v>
      </c>
      <c r="BF104" s="62">
        <f>N104</f>
      </c>
      <c r="BH104" s="62">
        <f>G104*AO104</f>
      </c>
      <c r="BI104" s="62">
        <f>G104*AP104</f>
      </c>
      <c r="BJ104" s="62">
        <f>G104*H104</f>
      </c>
      <c r="BK104" s="62"/>
      <c r="BL104" s="62" t="n">
        <v>59</v>
      </c>
      <c r="BW104" s="62" t="n">
        <v>21</v>
      </c>
      <c r="BX104" s="16" t="s">
        <v>254</v>
      </c>
    </row>
    <row r="105">
      <c r="A105" s="66"/>
      <c r="D105" s="67" t="s">
        <v>255</v>
      </c>
      <c r="E105" s="68" t="s">
        <v>54</v>
      </c>
      <c r="G105" s="69" t="n">
        <v>7.5</v>
      </c>
      <c r="O105" s="70"/>
    </row>
    <row r="106">
      <c r="A106" s="56" t="s">
        <v>54</v>
      </c>
      <c r="B106" s="57" t="s">
        <v>55</v>
      </c>
      <c r="C106" s="57" t="s">
        <v>256</v>
      </c>
      <c r="D106" s="58" t="s">
        <v>257</v>
      </c>
      <c r="E106" s="57"/>
      <c r="F106" s="59" t="s">
        <v>4</v>
      </c>
      <c r="G106" s="59" t="s">
        <v>4</v>
      </c>
      <c r="H106" s="60" t="s">
        <v>4</v>
      </c>
      <c r="I106" s="2">
        <f>SUM(I107:I107)</f>
      </c>
      <c r="J106" s="2">
        <f>SUM(J107:J107)</f>
      </c>
      <c r="K106" s="2">
        <f>SUM(K107:K107)</f>
      </c>
      <c r="L106" s="35" t="s">
        <v>54</v>
      </c>
      <c r="M106" s="35" t="s">
        <v>54</v>
      </c>
      <c r="N106" s="2">
        <f>SUM(N107:N107)</f>
      </c>
      <c r="O106" s="61" t="s">
        <v>54</v>
      </c>
      <c r="AI106" s="35" t="s">
        <v>55</v>
      </c>
      <c r="AS106" s="2">
        <f>SUM(AJ107:AJ107)</f>
      </c>
      <c r="AT106" s="2">
        <f>SUM(AK107:AK107)</f>
      </c>
      <c r="AU106" s="2">
        <f>SUM(AL107:AL107)</f>
      </c>
    </row>
    <row r="107">
      <c r="A107" s="10" t="s">
        <v>258</v>
      </c>
      <c r="B107" s="11" t="s">
        <v>55</v>
      </c>
      <c r="C107" s="11" t="s">
        <v>259</v>
      </c>
      <c r="D107" s="16" t="s">
        <v>260</v>
      </c>
      <c r="E107" s="11"/>
      <c r="F107" s="11" t="s">
        <v>87</v>
      </c>
      <c r="G107" s="62" t="n">
        <v>3</v>
      </c>
      <c r="H107" s="63" t="n">
        <v>0</v>
      </c>
      <c r="I107" s="62">
        <f>ROUND(G107*AO107,2)</f>
      </c>
      <c r="J107" s="62">
        <f>ROUND(G107*AP107,2)</f>
      </c>
      <c r="K107" s="62">
        <f>ROUND(G107*H107,2)</f>
      </c>
      <c r="L107" s="62" t="n">
        <v>0.90896</v>
      </c>
      <c r="M107" s="62" t="n">
        <v>0.90896</v>
      </c>
      <c r="N107" s="62">
        <f>G107*M107</f>
      </c>
      <c r="O107" s="64" t="s">
        <v>63</v>
      </c>
      <c r="Z107" s="62">
        <f>ROUND(IF(AQ107="5",BJ107,0),2)</f>
      </c>
      <c r="AB107" s="62">
        <f>ROUND(IF(AQ107="1",BH107,0),2)</f>
      </c>
      <c r="AC107" s="62">
        <f>ROUND(IF(AQ107="1",BI107,0),2)</f>
      </c>
      <c r="AD107" s="62">
        <f>ROUND(IF(AQ107="7",BH107,0),2)</f>
      </c>
      <c r="AE107" s="62">
        <f>ROUND(IF(AQ107="7",BI107,0),2)</f>
      </c>
      <c r="AF107" s="62">
        <f>ROUND(IF(AQ107="2",BH107,0),2)</f>
      </c>
      <c r="AG107" s="62">
        <f>ROUND(IF(AQ107="2",BI107,0),2)</f>
      </c>
      <c r="AH107" s="62">
        <f>ROUND(IF(AQ107="0",BJ107,0),2)</f>
      </c>
      <c r="AI107" s="35" t="s">
        <v>55</v>
      </c>
      <c r="AJ107" s="62">
        <f>IF(AN107=0,K107,0)</f>
      </c>
      <c r="AK107" s="62">
        <f>IF(AN107=12,K107,0)</f>
      </c>
      <c r="AL107" s="62">
        <f>IF(AN107=21,K107,0)</f>
      </c>
      <c r="AN107" s="62" t="n">
        <v>21</v>
      </c>
      <c r="AO107" s="62">
        <f>H107*0.249516024</f>
      </c>
      <c r="AP107" s="62">
        <f>H107*(1-0.249516024)</f>
      </c>
      <c r="AQ107" s="65" t="s">
        <v>59</v>
      </c>
      <c r="AV107" s="62">
        <f>ROUND(AW107+AX107,2)</f>
      </c>
      <c r="AW107" s="62">
        <f>ROUND(G107*AO107,2)</f>
      </c>
      <c r="AX107" s="62">
        <f>ROUND(G107*AP107,2)</f>
      </c>
      <c r="AY107" s="65" t="s">
        <v>261</v>
      </c>
      <c r="AZ107" s="65" t="s">
        <v>262</v>
      </c>
      <c r="BA107" s="35" t="s">
        <v>66</v>
      </c>
      <c r="BC107" s="62">
        <f>AW107+AX107</f>
      </c>
      <c r="BD107" s="62">
        <f>H107/(100-BE107)*100</f>
      </c>
      <c r="BE107" s="62" t="n">
        <v>0</v>
      </c>
      <c r="BF107" s="62">
        <f>N107</f>
      </c>
      <c r="BH107" s="62">
        <f>G107*AO107</f>
      </c>
      <c r="BI107" s="62">
        <f>G107*AP107</f>
      </c>
      <c r="BJ107" s="62">
        <f>G107*H107</f>
      </c>
      <c r="BK107" s="62"/>
      <c r="BL107" s="62" t="n">
        <v>83</v>
      </c>
      <c r="BW107" s="62" t="n">
        <v>21</v>
      </c>
      <c r="BX107" s="16" t="s">
        <v>260</v>
      </c>
    </row>
    <row r="108" customHeight="true" ht="13.5">
      <c r="A108" s="66"/>
      <c r="C108" s="71" t="s">
        <v>74</v>
      </c>
      <c r="D108" s="72" t="s">
        <v>263</v>
      </c>
      <c r="E108" s="73"/>
      <c r="F108" s="73"/>
      <c r="G108" s="73"/>
      <c r="H108" s="74"/>
      <c r="I108" s="73"/>
      <c r="J108" s="73"/>
      <c r="K108" s="73"/>
      <c r="L108" s="73"/>
      <c r="M108" s="73"/>
      <c r="N108" s="73"/>
      <c r="O108" s="75"/>
    </row>
    <row r="109" customHeight="true" ht="27">
      <c r="A109" s="66"/>
      <c r="C109" s="76" t="s">
        <v>229</v>
      </c>
      <c r="D109" s="77" t="s">
        <v>264</v>
      </c>
      <c r="E109" s="78"/>
      <c r="F109" s="78"/>
      <c r="G109" s="78"/>
      <c r="H109" s="79"/>
      <c r="I109" s="78"/>
      <c r="J109" s="78"/>
      <c r="K109" s="78"/>
      <c r="L109" s="78"/>
      <c r="M109" s="78"/>
      <c r="N109" s="78"/>
      <c r="O109" s="80"/>
    </row>
    <row r="110">
      <c r="A110" s="56" t="s">
        <v>54</v>
      </c>
      <c r="B110" s="57" t="s">
        <v>55</v>
      </c>
      <c r="C110" s="57" t="s">
        <v>265</v>
      </c>
      <c r="D110" s="58" t="s">
        <v>266</v>
      </c>
      <c r="E110" s="57"/>
      <c r="F110" s="59" t="s">
        <v>4</v>
      </c>
      <c r="G110" s="59" t="s">
        <v>4</v>
      </c>
      <c r="H110" s="60" t="s">
        <v>4</v>
      </c>
      <c r="I110" s="2">
        <f>SUM(I111:I117)</f>
      </c>
      <c r="J110" s="2">
        <f>SUM(J111:J117)</f>
      </c>
      <c r="K110" s="2">
        <f>SUM(K111:K117)</f>
      </c>
      <c r="L110" s="35" t="s">
        <v>54</v>
      </c>
      <c r="M110" s="35" t="s">
        <v>54</v>
      </c>
      <c r="N110" s="2">
        <f>SUM(N111:N117)</f>
      </c>
      <c r="O110" s="61" t="s">
        <v>54</v>
      </c>
      <c r="AI110" s="35" t="s">
        <v>55</v>
      </c>
      <c r="AS110" s="2">
        <f>SUM(AJ111:AJ117)</f>
      </c>
      <c r="AT110" s="2">
        <f>SUM(AK111:AK117)</f>
      </c>
      <c r="AU110" s="2">
        <f>SUM(AL111:AL117)</f>
      </c>
    </row>
    <row r="111">
      <c r="A111" s="10" t="s">
        <v>267</v>
      </c>
      <c r="B111" s="11" t="s">
        <v>55</v>
      </c>
      <c r="C111" s="11" t="s">
        <v>268</v>
      </c>
      <c r="D111" s="16" t="s">
        <v>269</v>
      </c>
      <c r="E111" s="11"/>
      <c r="F111" s="11" t="s">
        <v>270</v>
      </c>
      <c r="G111" s="62" t="n">
        <v>1</v>
      </c>
      <c r="H111" s="63" t="n">
        <v>0</v>
      </c>
      <c r="I111" s="62">
        <f>ROUND(G111*AO111,2)</f>
      </c>
      <c r="J111" s="62">
        <f>ROUND(G111*AP111,2)</f>
      </c>
      <c r="K111" s="62">
        <f>ROUND(G111*H111,2)</f>
      </c>
      <c r="L111" s="62" t="n">
        <v>2.5</v>
      </c>
      <c r="M111" s="62" t="n">
        <v>2.5</v>
      </c>
      <c r="N111" s="62">
        <f>G111*M111</f>
      </c>
      <c r="O111" s="64" t="s">
        <v>54</v>
      </c>
      <c r="Z111" s="62">
        <f>ROUND(IF(AQ111="5",BJ111,0),2)</f>
      </c>
      <c r="AB111" s="62">
        <f>ROUND(IF(AQ111="1",BH111,0),2)</f>
      </c>
      <c r="AC111" s="62">
        <f>ROUND(IF(AQ111="1",BI111,0),2)</f>
      </c>
      <c r="AD111" s="62">
        <f>ROUND(IF(AQ111="7",BH111,0),2)</f>
      </c>
      <c r="AE111" s="62">
        <f>ROUND(IF(AQ111="7",BI111,0),2)</f>
      </c>
      <c r="AF111" s="62">
        <f>ROUND(IF(AQ111="2",BH111,0),2)</f>
      </c>
      <c r="AG111" s="62">
        <f>ROUND(IF(AQ111="2",BI111,0),2)</f>
      </c>
      <c r="AH111" s="62">
        <f>ROUND(IF(AQ111="0",BJ111,0),2)</f>
      </c>
      <c r="AI111" s="35" t="s">
        <v>55</v>
      </c>
      <c r="AJ111" s="62">
        <f>IF(AN111=0,K111,0)</f>
      </c>
      <c r="AK111" s="62">
        <f>IF(AN111=12,K111,0)</f>
      </c>
      <c r="AL111" s="62">
        <f>IF(AN111=21,K111,0)</f>
      </c>
      <c r="AN111" s="62" t="n">
        <v>21</v>
      </c>
      <c r="AO111" s="62">
        <f>H111*0</f>
      </c>
      <c r="AP111" s="62">
        <f>H111*(1-0)</f>
      </c>
      <c r="AQ111" s="65" t="s">
        <v>59</v>
      </c>
      <c r="AV111" s="62">
        <f>ROUND(AW111+AX111,2)</f>
      </c>
      <c r="AW111" s="62">
        <f>ROUND(G111*AO111,2)</f>
      </c>
      <c r="AX111" s="62">
        <f>ROUND(G111*AP111,2)</f>
      </c>
      <c r="AY111" s="65" t="s">
        <v>271</v>
      </c>
      <c r="AZ111" s="65" t="s">
        <v>262</v>
      </c>
      <c r="BA111" s="35" t="s">
        <v>66</v>
      </c>
      <c r="BC111" s="62">
        <f>AW111+AX111</f>
      </c>
      <c r="BD111" s="62">
        <f>H111/(100-BE111)*100</f>
      </c>
      <c r="BE111" s="62" t="n">
        <v>0</v>
      </c>
      <c r="BF111" s="62">
        <f>N111</f>
      </c>
      <c r="BH111" s="62">
        <f>G111*AO111</f>
      </c>
      <c r="BI111" s="62">
        <f>G111*AP111</f>
      </c>
      <c r="BJ111" s="62">
        <f>G111*H111</f>
      </c>
      <c r="BK111" s="62"/>
      <c r="BL111" s="62" t="n">
        <v>89</v>
      </c>
      <c r="BW111" s="62" t="n">
        <v>21</v>
      </c>
      <c r="BX111" s="16" t="s">
        <v>269</v>
      </c>
    </row>
    <row r="112" customHeight="true" ht="13.5">
      <c r="A112" s="66"/>
      <c r="C112" s="71" t="s">
        <v>74</v>
      </c>
      <c r="D112" s="72" t="s">
        <v>272</v>
      </c>
      <c r="E112" s="73"/>
      <c r="F112" s="73"/>
      <c r="G112" s="73"/>
      <c r="H112" s="74"/>
      <c r="I112" s="73"/>
      <c r="J112" s="73"/>
      <c r="K112" s="73"/>
      <c r="L112" s="73"/>
      <c r="M112" s="73"/>
      <c r="N112" s="73"/>
      <c r="O112" s="75"/>
    </row>
    <row r="113">
      <c r="A113" s="10" t="s">
        <v>273</v>
      </c>
      <c r="B113" s="11" t="s">
        <v>55</v>
      </c>
      <c r="C113" s="11" t="s">
        <v>274</v>
      </c>
      <c r="D113" s="16" t="s">
        <v>275</v>
      </c>
      <c r="E113" s="11"/>
      <c r="F113" s="11" t="s">
        <v>276</v>
      </c>
      <c r="G113" s="62" t="n">
        <v>1</v>
      </c>
      <c r="H113" s="63" t="n">
        <v>0</v>
      </c>
      <c r="I113" s="62">
        <f>ROUND(G113*AO113,2)</f>
      </c>
      <c r="J113" s="62">
        <f>ROUND(G113*AP113,2)</f>
      </c>
      <c r="K113" s="62">
        <f>ROUND(G113*H113,2)</f>
      </c>
      <c r="L113" s="62" t="n">
        <v>3.02914</v>
      </c>
      <c r="M113" s="62" t="n">
        <v>3.02914</v>
      </c>
      <c r="N113" s="62">
        <f>G113*M113</f>
      </c>
      <c r="O113" s="64" t="s">
        <v>63</v>
      </c>
      <c r="Z113" s="62">
        <f>ROUND(IF(AQ113="5",BJ113,0),2)</f>
      </c>
      <c r="AB113" s="62">
        <f>ROUND(IF(AQ113="1",BH113,0),2)</f>
      </c>
      <c r="AC113" s="62">
        <f>ROUND(IF(AQ113="1",BI113,0),2)</f>
      </c>
      <c r="AD113" s="62">
        <f>ROUND(IF(AQ113="7",BH113,0),2)</f>
      </c>
      <c r="AE113" s="62">
        <f>ROUND(IF(AQ113="7",BI113,0),2)</f>
      </c>
      <c r="AF113" s="62">
        <f>ROUND(IF(AQ113="2",BH113,0),2)</f>
      </c>
      <c r="AG113" s="62">
        <f>ROUND(IF(AQ113="2",BI113,0),2)</f>
      </c>
      <c r="AH113" s="62">
        <f>ROUND(IF(AQ113="0",BJ113,0),2)</f>
      </c>
      <c r="AI113" s="35" t="s">
        <v>55</v>
      </c>
      <c r="AJ113" s="62">
        <f>IF(AN113=0,K113,0)</f>
      </c>
      <c r="AK113" s="62">
        <f>IF(AN113=12,K113,0)</f>
      </c>
      <c r="AL113" s="62">
        <f>IF(AN113=21,K113,0)</f>
      </c>
      <c r="AN113" s="62" t="n">
        <v>21</v>
      </c>
      <c r="AO113" s="62">
        <f>H113*0.744239669</f>
      </c>
      <c r="AP113" s="62">
        <f>H113*(1-0.744239669)</f>
      </c>
      <c r="AQ113" s="65" t="s">
        <v>59</v>
      </c>
      <c r="AV113" s="62">
        <f>ROUND(AW113+AX113,2)</f>
      </c>
      <c r="AW113" s="62">
        <f>ROUND(G113*AO113,2)</f>
      </c>
      <c r="AX113" s="62">
        <f>ROUND(G113*AP113,2)</f>
      </c>
      <c r="AY113" s="65" t="s">
        <v>271</v>
      </c>
      <c r="AZ113" s="65" t="s">
        <v>262</v>
      </c>
      <c r="BA113" s="35" t="s">
        <v>66</v>
      </c>
      <c r="BC113" s="62">
        <f>AW113+AX113</f>
      </c>
      <c r="BD113" s="62">
        <f>H113/(100-BE113)*100</f>
      </c>
      <c r="BE113" s="62" t="n">
        <v>0</v>
      </c>
      <c r="BF113" s="62">
        <f>N113</f>
      </c>
      <c r="BH113" s="62">
        <f>G113*AO113</f>
      </c>
      <c r="BI113" s="62">
        <f>G113*AP113</f>
      </c>
      <c r="BJ113" s="62">
        <f>G113*H113</f>
      </c>
      <c r="BK113" s="62"/>
      <c r="BL113" s="62" t="n">
        <v>89</v>
      </c>
      <c r="BW113" s="62" t="n">
        <v>21</v>
      </c>
      <c r="BX113" s="16" t="s">
        <v>275</v>
      </c>
    </row>
    <row r="114" customHeight="true" ht="13.5">
      <c r="A114" s="66"/>
      <c r="C114" s="71" t="s">
        <v>74</v>
      </c>
      <c r="D114" s="72" t="s">
        <v>277</v>
      </c>
      <c r="E114" s="73"/>
      <c r="F114" s="73"/>
      <c r="G114" s="73"/>
      <c r="H114" s="74"/>
      <c r="I114" s="73"/>
      <c r="J114" s="73"/>
      <c r="K114" s="73"/>
      <c r="L114" s="73"/>
      <c r="M114" s="73"/>
      <c r="N114" s="73"/>
      <c r="O114" s="75"/>
    </row>
    <row r="115">
      <c r="A115" s="10" t="s">
        <v>278</v>
      </c>
      <c r="B115" s="11" t="s">
        <v>55</v>
      </c>
      <c r="C115" s="11" t="s">
        <v>279</v>
      </c>
      <c r="D115" s="16" t="s">
        <v>280</v>
      </c>
      <c r="E115" s="11"/>
      <c r="F115" s="11" t="s">
        <v>276</v>
      </c>
      <c r="G115" s="62" t="n">
        <v>1</v>
      </c>
      <c r="H115" s="63" t="n">
        <v>0</v>
      </c>
      <c r="I115" s="62">
        <f>ROUND(G115*AO115,2)</f>
      </c>
      <c r="J115" s="62">
        <f>ROUND(G115*AP115,2)</f>
      </c>
      <c r="K115" s="62">
        <f>ROUND(G115*H115,2)</f>
      </c>
      <c r="L115" s="62" t="n">
        <v>0.00936</v>
      </c>
      <c r="M115" s="62" t="n">
        <v>0.00936</v>
      </c>
      <c r="N115" s="62">
        <f>G115*M115</f>
      </c>
      <c r="O115" s="64" t="s">
        <v>63</v>
      </c>
      <c r="Z115" s="62">
        <f>ROUND(IF(AQ115="5",BJ115,0),2)</f>
      </c>
      <c r="AB115" s="62">
        <f>ROUND(IF(AQ115="1",BH115,0),2)</f>
      </c>
      <c r="AC115" s="62">
        <f>ROUND(IF(AQ115="1",BI115,0),2)</f>
      </c>
      <c r="AD115" s="62">
        <f>ROUND(IF(AQ115="7",BH115,0),2)</f>
      </c>
      <c r="AE115" s="62">
        <f>ROUND(IF(AQ115="7",BI115,0),2)</f>
      </c>
      <c r="AF115" s="62">
        <f>ROUND(IF(AQ115="2",BH115,0),2)</f>
      </c>
      <c r="AG115" s="62">
        <f>ROUND(IF(AQ115="2",BI115,0),2)</f>
      </c>
      <c r="AH115" s="62">
        <f>ROUND(IF(AQ115="0",BJ115,0),2)</f>
      </c>
      <c r="AI115" s="35" t="s">
        <v>55</v>
      </c>
      <c r="AJ115" s="62">
        <f>IF(AN115=0,K115,0)</f>
      </c>
      <c r="AK115" s="62">
        <f>IF(AN115=12,K115,0)</f>
      </c>
      <c r="AL115" s="62">
        <f>IF(AN115=21,K115,0)</f>
      </c>
      <c r="AN115" s="62" t="n">
        <v>21</v>
      </c>
      <c r="AO115" s="62">
        <f>H115*0.009041731</f>
      </c>
      <c r="AP115" s="62">
        <f>H115*(1-0.009041731)</f>
      </c>
      <c r="AQ115" s="65" t="s">
        <v>59</v>
      </c>
      <c r="AV115" s="62">
        <f>ROUND(AW115+AX115,2)</f>
      </c>
      <c r="AW115" s="62">
        <f>ROUND(G115*AO115,2)</f>
      </c>
      <c r="AX115" s="62">
        <f>ROUND(G115*AP115,2)</f>
      </c>
      <c r="AY115" s="65" t="s">
        <v>271</v>
      </c>
      <c r="AZ115" s="65" t="s">
        <v>262</v>
      </c>
      <c r="BA115" s="35" t="s">
        <v>66</v>
      </c>
      <c r="BC115" s="62">
        <f>AW115+AX115</f>
      </c>
      <c r="BD115" s="62">
        <f>H115/(100-BE115)*100</f>
      </c>
      <c r="BE115" s="62" t="n">
        <v>0</v>
      </c>
      <c r="BF115" s="62">
        <f>N115</f>
      </c>
      <c r="BH115" s="62">
        <f>G115*AO115</f>
      </c>
      <c r="BI115" s="62">
        <f>G115*AP115</f>
      </c>
      <c r="BJ115" s="62">
        <f>G115*H115</f>
      </c>
      <c r="BK115" s="62"/>
      <c r="BL115" s="62" t="n">
        <v>89</v>
      </c>
      <c r="BW115" s="62" t="n">
        <v>21</v>
      </c>
      <c r="BX115" s="16" t="s">
        <v>280</v>
      </c>
    </row>
    <row r="116">
      <c r="A116" s="10" t="s">
        <v>281</v>
      </c>
      <c r="B116" s="11" t="s">
        <v>55</v>
      </c>
      <c r="C116" s="11" t="s">
        <v>282</v>
      </c>
      <c r="D116" s="16" t="s">
        <v>283</v>
      </c>
      <c r="E116" s="11"/>
      <c r="F116" s="11" t="s">
        <v>276</v>
      </c>
      <c r="G116" s="62" t="n">
        <v>1</v>
      </c>
      <c r="H116" s="63" t="n">
        <v>0</v>
      </c>
      <c r="I116" s="62">
        <f>ROUND(G116*AO116,2)</f>
      </c>
      <c r="J116" s="62">
        <f>ROUND(G116*AP116,2)</f>
      </c>
      <c r="K116" s="62">
        <f>ROUND(G116*H116,2)</f>
      </c>
      <c r="L116" s="62" t="n">
        <v>0.43382</v>
      </c>
      <c r="M116" s="62" t="n">
        <v>0.43382</v>
      </c>
      <c r="N116" s="62">
        <f>G116*M116</f>
      </c>
      <c r="O116" s="64" t="s">
        <v>63</v>
      </c>
      <c r="Z116" s="62">
        <f>ROUND(IF(AQ116="5",BJ116,0),2)</f>
      </c>
      <c r="AB116" s="62">
        <f>ROUND(IF(AQ116="1",BH116,0),2)</f>
      </c>
      <c r="AC116" s="62">
        <f>ROUND(IF(AQ116="1",BI116,0),2)</f>
      </c>
      <c r="AD116" s="62">
        <f>ROUND(IF(AQ116="7",BH116,0),2)</f>
      </c>
      <c r="AE116" s="62">
        <f>ROUND(IF(AQ116="7",BI116,0),2)</f>
      </c>
      <c r="AF116" s="62">
        <f>ROUND(IF(AQ116="2",BH116,0),2)</f>
      </c>
      <c r="AG116" s="62">
        <f>ROUND(IF(AQ116="2",BI116,0),2)</f>
      </c>
      <c r="AH116" s="62">
        <f>ROUND(IF(AQ116="0",BJ116,0),2)</f>
      </c>
      <c r="AI116" s="35" t="s">
        <v>55</v>
      </c>
      <c r="AJ116" s="62">
        <f>IF(AN116=0,K116,0)</f>
      </c>
      <c r="AK116" s="62">
        <f>IF(AN116=12,K116,0)</f>
      </c>
      <c r="AL116" s="62">
        <f>IF(AN116=21,K116,0)</f>
      </c>
      <c r="AN116" s="62" t="n">
        <v>21</v>
      </c>
      <c r="AO116" s="62">
        <f>H116*0.338885802</f>
      </c>
      <c r="AP116" s="62">
        <f>H116*(1-0.338885802)</f>
      </c>
      <c r="AQ116" s="65" t="s">
        <v>59</v>
      </c>
      <c r="AV116" s="62">
        <f>ROUND(AW116+AX116,2)</f>
      </c>
      <c r="AW116" s="62">
        <f>ROUND(G116*AO116,2)</f>
      </c>
      <c r="AX116" s="62">
        <f>ROUND(G116*AP116,2)</f>
      </c>
      <c r="AY116" s="65" t="s">
        <v>271</v>
      </c>
      <c r="AZ116" s="65" t="s">
        <v>262</v>
      </c>
      <c r="BA116" s="35" t="s">
        <v>66</v>
      </c>
      <c r="BC116" s="62">
        <f>AW116+AX116</f>
      </c>
      <c r="BD116" s="62">
        <f>H116/(100-BE116)*100</f>
      </c>
      <c r="BE116" s="62" t="n">
        <v>0</v>
      </c>
      <c r="BF116" s="62">
        <f>N116</f>
      </c>
      <c r="BH116" s="62">
        <f>G116*AO116</f>
      </c>
      <c r="BI116" s="62">
        <f>G116*AP116</f>
      </c>
      <c r="BJ116" s="62">
        <f>G116*H116</f>
      </c>
      <c r="BK116" s="62"/>
      <c r="BL116" s="62" t="n">
        <v>89</v>
      </c>
      <c r="BW116" s="62" t="n">
        <v>21</v>
      </c>
      <c r="BX116" s="16" t="s">
        <v>283</v>
      </c>
    </row>
    <row r="117">
      <c r="A117" s="10" t="s">
        <v>284</v>
      </c>
      <c r="B117" s="11" t="s">
        <v>55</v>
      </c>
      <c r="C117" s="11" t="s">
        <v>285</v>
      </c>
      <c r="D117" s="16" t="s">
        <v>286</v>
      </c>
      <c r="E117" s="11"/>
      <c r="F117" s="11" t="s">
        <v>276</v>
      </c>
      <c r="G117" s="62" t="n">
        <v>1</v>
      </c>
      <c r="H117" s="63" t="n">
        <v>0</v>
      </c>
      <c r="I117" s="62">
        <f>ROUND(G117*AO117,2)</f>
      </c>
      <c r="J117" s="62">
        <f>ROUND(G117*AP117,2)</f>
      </c>
      <c r="K117" s="62">
        <f>ROUND(G117*H117,2)</f>
      </c>
      <c r="L117" s="62" t="n">
        <v>0.43094</v>
      </c>
      <c r="M117" s="62" t="n">
        <v>0.43094</v>
      </c>
      <c r="N117" s="62">
        <f>G117*M117</f>
      </c>
      <c r="O117" s="64" t="s">
        <v>63</v>
      </c>
      <c r="Z117" s="62">
        <f>ROUND(IF(AQ117="5",BJ117,0),2)</f>
      </c>
      <c r="AB117" s="62">
        <f>ROUND(IF(AQ117="1",BH117,0),2)</f>
      </c>
      <c r="AC117" s="62">
        <f>ROUND(IF(AQ117="1",BI117,0),2)</f>
      </c>
      <c r="AD117" s="62">
        <f>ROUND(IF(AQ117="7",BH117,0),2)</f>
      </c>
      <c r="AE117" s="62">
        <f>ROUND(IF(AQ117="7",BI117,0),2)</f>
      </c>
      <c r="AF117" s="62">
        <f>ROUND(IF(AQ117="2",BH117,0),2)</f>
      </c>
      <c r="AG117" s="62">
        <f>ROUND(IF(AQ117="2",BI117,0),2)</f>
      </c>
      <c r="AH117" s="62">
        <f>ROUND(IF(AQ117="0",BJ117,0),2)</f>
      </c>
      <c r="AI117" s="35" t="s">
        <v>55</v>
      </c>
      <c r="AJ117" s="62">
        <f>IF(AN117=0,K117,0)</f>
      </c>
      <c r="AK117" s="62">
        <f>IF(AN117=12,K117,0)</f>
      </c>
      <c r="AL117" s="62">
        <f>IF(AN117=21,K117,0)</f>
      </c>
      <c r="AN117" s="62" t="n">
        <v>21</v>
      </c>
      <c r="AO117" s="62">
        <f>H117*0.3184608</f>
      </c>
      <c r="AP117" s="62">
        <f>H117*(1-0.3184608)</f>
      </c>
      <c r="AQ117" s="65" t="s">
        <v>59</v>
      </c>
      <c r="AV117" s="62">
        <f>ROUND(AW117+AX117,2)</f>
      </c>
      <c r="AW117" s="62">
        <f>ROUND(G117*AO117,2)</f>
      </c>
      <c r="AX117" s="62">
        <f>ROUND(G117*AP117,2)</f>
      </c>
      <c r="AY117" s="65" t="s">
        <v>271</v>
      </c>
      <c r="AZ117" s="65" t="s">
        <v>262</v>
      </c>
      <c r="BA117" s="35" t="s">
        <v>66</v>
      </c>
      <c r="BC117" s="62">
        <f>AW117+AX117</f>
      </c>
      <c r="BD117" s="62">
        <f>H117/(100-BE117)*100</f>
      </c>
      <c r="BE117" s="62" t="n">
        <v>0</v>
      </c>
      <c r="BF117" s="62">
        <f>N117</f>
      </c>
      <c r="BH117" s="62">
        <f>G117*AO117</f>
      </c>
      <c r="BI117" s="62">
        <f>G117*AP117</f>
      </c>
      <c r="BJ117" s="62">
        <f>G117*H117</f>
      </c>
      <c r="BK117" s="62"/>
      <c r="BL117" s="62" t="n">
        <v>89</v>
      </c>
      <c r="BW117" s="62" t="n">
        <v>21</v>
      </c>
      <c r="BX117" s="16" t="s">
        <v>286</v>
      </c>
    </row>
    <row r="118">
      <c r="A118" s="56" t="s">
        <v>54</v>
      </c>
      <c r="B118" s="57" t="s">
        <v>55</v>
      </c>
      <c r="C118" s="57" t="s">
        <v>287</v>
      </c>
      <c r="D118" s="58" t="s">
        <v>288</v>
      </c>
      <c r="E118" s="57"/>
      <c r="F118" s="59" t="s">
        <v>4</v>
      </c>
      <c r="G118" s="59" t="s">
        <v>4</v>
      </c>
      <c r="H118" s="60" t="s">
        <v>4</v>
      </c>
      <c r="I118" s="2">
        <f>SUM(I119:I135)</f>
      </c>
      <c r="J118" s="2">
        <f>SUM(J119:J135)</f>
      </c>
      <c r="K118" s="2">
        <f>SUM(K119:K135)</f>
      </c>
      <c r="L118" s="35" t="s">
        <v>54</v>
      </c>
      <c r="M118" s="35" t="s">
        <v>54</v>
      </c>
      <c r="N118" s="2">
        <f>SUM(N119:N135)</f>
      </c>
      <c r="O118" s="61" t="s">
        <v>54</v>
      </c>
      <c r="AI118" s="35" t="s">
        <v>55</v>
      </c>
      <c r="AS118" s="2">
        <f>SUM(AJ119:AJ135)</f>
      </c>
      <c r="AT118" s="2">
        <f>SUM(AK119:AK135)</f>
      </c>
      <c r="AU118" s="2">
        <f>SUM(AL119:AL135)</f>
      </c>
    </row>
    <row r="119">
      <c r="A119" s="10" t="s">
        <v>289</v>
      </c>
      <c r="B119" s="11" t="s">
        <v>55</v>
      </c>
      <c r="C119" s="11" t="s">
        <v>290</v>
      </c>
      <c r="D119" s="16" t="s">
        <v>291</v>
      </c>
      <c r="E119" s="11"/>
      <c r="F119" s="11" t="s">
        <v>276</v>
      </c>
      <c r="G119" s="62" t="n">
        <v>2</v>
      </c>
      <c r="H119" s="63" t="n">
        <v>0</v>
      </c>
      <c r="I119" s="62">
        <f>ROUND(G119*AO119,2)</f>
      </c>
      <c r="J119" s="62">
        <f>ROUND(G119*AP119,2)</f>
      </c>
      <c r="K119" s="62">
        <f>ROUND(G119*H119,2)</f>
      </c>
      <c r="L119" s="62" t="n">
        <v>0.1133</v>
      </c>
      <c r="M119" s="62" t="n">
        <v>0.1133</v>
      </c>
      <c r="N119" s="62">
        <f>G119*M119</f>
      </c>
      <c r="O119" s="64" t="s">
        <v>63</v>
      </c>
      <c r="Z119" s="62">
        <f>ROUND(IF(AQ119="5",BJ119,0),2)</f>
      </c>
      <c r="AB119" s="62">
        <f>ROUND(IF(AQ119="1",BH119,0),2)</f>
      </c>
      <c r="AC119" s="62">
        <f>ROUND(IF(AQ119="1",BI119,0),2)</f>
      </c>
      <c r="AD119" s="62">
        <f>ROUND(IF(AQ119="7",BH119,0),2)</f>
      </c>
      <c r="AE119" s="62">
        <f>ROUND(IF(AQ119="7",BI119,0),2)</f>
      </c>
      <c r="AF119" s="62">
        <f>ROUND(IF(AQ119="2",BH119,0),2)</f>
      </c>
      <c r="AG119" s="62">
        <f>ROUND(IF(AQ119="2",BI119,0),2)</f>
      </c>
      <c r="AH119" s="62">
        <f>ROUND(IF(AQ119="0",BJ119,0),2)</f>
      </c>
      <c r="AI119" s="35" t="s">
        <v>55</v>
      </c>
      <c r="AJ119" s="62">
        <f>IF(AN119=0,K119,0)</f>
      </c>
      <c r="AK119" s="62">
        <f>IF(AN119=12,K119,0)</f>
      </c>
      <c r="AL119" s="62">
        <f>IF(AN119=21,K119,0)</f>
      </c>
      <c r="AN119" s="62" t="n">
        <v>21</v>
      </c>
      <c r="AO119" s="62">
        <f>H119*0.60431677</f>
      </c>
      <c r="AP119" s="62">
        <f>H119*(1-0.60431677)</f>
      </c>
      <c r="AQ119" s="65" t="s">
        <v>59</v>
      </c>
      <c r="AV119" s="62">
        <f>ROUND(AW119+AX119,2)</f>
      </c>
      <c r="AW119" s="62">
        <f>ROUND(G119*AO119,2)</f>
      </c>
      <c r="AX119" s="62">
        <f>ROUND(G119*AP119,2)</f>
      </c>
      <c r="AY119" s="65" t="s">
        <v>292</v>
      </c>
      <c r="AZ119" s="65" t="s">
        <v>293</v>
      </c>
      <c r="BA119" s="35" t="s">
        <v>66</v>
      </c>
      <c r="BC119" s="62">
        <f>AW119+AX119</f>
      </c>
      <c r="BD119" s="62">
        <f>H119/(100-BE119)*100</f>
      </c>
      <c r="BE119" s="62" t="n">
        <v>0</v>
      </c>
      <c r="BF119" s="62">
        <f>N119</f>
      </c>
      <c r="BH119" s="62">
        <f>G119*AO119</f>
      </c>
      <c r="BI119" s="62">
        <f>G119*AP119</f>
      </c>
      <c r="BJ119" s="62">
        <f>G119*H119</f>
      </c>
      <c r="BK119" s="62"/>
      <c r="BL119" s="62" t="n">
        <v>91</v>
      </c>
      <c r="BW119" s="62" t="n">
        <v>21</v>
      </c>
      <c r="BX119" s="16" t="s">
        <v>291</v>
      </c>
    </row>
    <row r="120" customHeight="true" ht="13.5">
      <c r="A120" s="66"/>
      <c r="C120" s="71" t="s">
        <v>74</v>
      </c>
      <c r="D120" s="72" t="s">
        <v>294</v>
      </c>
      <c r="E120" s="73"/>
      <c r="F120" s="73"/>
      <c r="G120" s="73"/>
      <c r="H120" s="74"/>
      <c r="I120" s="73"/>
      <c r="J120" s="73"/>
      <c r="K120" s="73"/>
      <c r="L120" s="73"/>
      <c r="M120" s="73"/>
      <c r="N120" s="73"/>
      <c r="O120" s="75"/>
    </row>
    <row r="121">
      <c r="A121" s="10" t="s">
        <v>295</v>
      </c>
      <c r="B121" s="11" t="s">
        <v>55</v>
      </c>
      <c r="C121" s="11" t="s">
        <v>296</v>
      </c>
      <c r="D121" s="16" t="s">
        <v>297</v>
      </c>
      <c r="E121" s="11"/>
      <c r="F121" s="11" t="s">
        <v>87</v>
      </c>
      <c r="G121" s="62" t="n">
        <v>32</v>
      </c>
      <c r="H121" s="63" t="n">
        <v>0</v>
      </c>
      <c r="I121" s="62">
        <f>ROUND(G121*AO121,2)</f>
      </c>
      <c r="J121" s="62">
        <f>ROUND(G121*AP121,2)</f>
      </c>
      <c r="K121" s="62">
        <f>ROUND(G121*H121,2)</f>
      </c>
      <c r="L121" s="62" t="n">
        <v>0.12221</v>
      </c>
      <c r="M121" s="62" t="n">
        <v>0.12221</v>
      </c>
      <c r="N121" s="62">
        <f>G121*M121</f>
      </c>
      <c r="O121" s="64" t="s">
        <v>63</v>
      </c>
      <c r="Z121" s="62">
        <f>ROUND(IF(AQ121="5",BJ121,0),2)</f>
      </c>
      <c r="AB121" s="62">
        <f>ROUND(IF(AQ121="1",BH121,0),2)</f>
      </c>
      <c r="AC121" s="62">
        <f>ROUND(IF(AQ121="1",BI121,0),2)</f>
      </c>
      <c r="AD121" s="62">
        <f>ROUND(IF(AQ121="7",BH121,0),2)</f>
      </c>
      <c r="AE121" s="62">
        <f>ROUND(IF(AQ121="7",BI121,0),2)</f>
      </c>
      <c r="AF121" s="62">
        <f>ROUND(IF(AQ121="2",BH121,0),2)</f>
      </c>
      <c r="AG121" s="62">
        <f>ROUND(IF(AQ121="2",BI121,0),2)</f>
      </c>
      <c r="AH121" s="62">
        <f>ROUND(IF(AQ121="0",BJ121,0),2)</f>
      </c>
      <c r="AI121" s="35" t="s">
        <v>55</v>
      </c>
      <c r="AJ121" s="62">
        <f>IF(AN121=0,K121,0)</f>
      </c>
      <c r="AK121" s="62">
        <f>IF(AN121=12,K121,0)</f>
      </c>
      <c r="AL121" s="62">
        <f>IF(AN121=21,K121,0)</f>
      </c>
      <c r="AN121" s="62" t="n">
        <v>21</v>
      </c>
      <c r="AO121" s="62">
        <f>H121*0.624444197</f>
      </c>
      <c r="AP121" s="62">
        <f>H121*(1-0.624444197)</f>
      </c>
      <c r="AQ121" s="65" t="s">
        <v>59</v>
      </c>
      <c r="AV121" s="62">
        <f>ROUND(AW121+AX121,2)</f>
      </c>
      <c r="AW121" s="62">
        <f>ROUND(G121*AO121,2)</f>
      </c>
      <c r="AX121" s="62">
        <f>ROUND(G121*AP121,2)</f>
      </c>
      <c r="AY121" s="65" t="s">
        <v>292</v>
      </c>
      <c r="AZ121" s="65" t="s">
        <v>293</v>
      </c>
      <c r="BA121" s="35" t="s">
        <v>66</v>
      </c>
      <c r="BC121" s="62">
        <f>AW121+AX121</f>
      </c>
      <c r="BD121" s="62">
        <f>H121/(100-BE121)*100</f>
      </c>
      <c r="BE121" s="62" t="n">
        <v>0</v>
      </c>
      <c r="BF121" s="62">
        <f>N121</f>
      </c>
      <c r="BH121" s="62">
        <f>G121*AO121</f>
      </c>
      <c r="BI121" s="62">
        <f>G121*AP121</f>
      </c>
      <c r="BJ121" s="62">
        <f>G121*H121</f>
      </c>
      <c r="BK121" s="62"/>
      <c r="BL121" s="62" t="n">
        <v>91</v>
      </c>
      <c r="BW121" s="62" t="n">
        <v>21</v>
      </c>
      <c r="BX121" s="16" t="s">
        <v>297</v>
      </c>
    </row>
    <row r="122" customHeight="true" ht="13.5">
      <c r="A122" s="66"/>
      <c r="C122" s="71" t="s">
        <v>74</v>
      </c>
      <c r="D122" s="72" t="s">
        <v>298</v>
      </c>
      <c r="E122" s="73"/>
      <c r="F122" s="73"/>
      <c r="G122" s="73"/>
      <c r="H122" s="74"/>
      <c r="I122" s="73"/>
      <c r="J122" s="73"/>
      <c r="K122" s="73"/>
      <c r="L122" s="73"/>
      <c r="M122" s="73"/>
      <c r="N122" s="73"/>
      <c r="O122" s="75"/>
    </row>
    <row r="123">
      <c r="A123" s="10" t="s">
        <v>299</v>
      </c>
      <c r="B123" s="11" t="s">
        <v>55</v>
      </c>
      <c r="C123" s="11" t="s">
        <v>300</v>
      </c>
      <c r="D123" s="16" t="s">
        <v>301</v>
      </c>
      <c r="E123" s="11"/>
      <c r="F123" s="11" t="s">
        <v>87</v>
      </c>
      <c r="G123" s="62" t="n">
        <v>70</v>
      </c>
      <c r="H123" s="63" t="n">
        <v>0</v>
      </c>
      <c r="I123" s="62">
        <f>ROUND(G123*AO123,2)</f>
      </c>
      <c r="J123" s="62">
        <f>ROUND(G123*AP123,2)</f>
      </c>
      <c r="K123" s="62">
        <f>ROUND(G123*H123,2)</f>
      </c>
      <c r="L123" s="62" t="n">
        <v>0.15674</v>
      </c>
      <c r="M123" s="62" t="n">
        <v>0.15674</v>
      </c>
      <c r="N123" s="62">
        <f>G123*M123</f>
      </c>
      <c r="O123" s="64" t="s">
        <v>63</v>
      </c>
      <c r="Z123" s="62">
        <f>ROUND(IF(AQ123="5",BJ123,0),2)</f>
      </c>
      <c r="AB123" s="62">
        <f>ROUND(IF(AQ123="1",BH123,0),2)</f>
      </c>
      <c r="AC123" s="62">
        <f>ROUND(IF(AQ123="1",BI123,0),2)</f>
      </c>
      <c r="AD123" s="62">
        <f>ROUND(IF(AQ123="7",BH123,0),2)</f>
      </c>
      <c r="AE123" s="62">
        <f>ROUND(IF(AQ123="7",BI123,0),2)</f>
      </c>
      <c r="AF123" s="62">
        <f>ROUND(IF(AQ123="2",BH123,0),2)</f>
      </c>
      <c r="AG123" s="62">
        <f>ROUND(IF(AQ123="2",BI123,0),2)</f>
      </c>
      <c r="AH123" s="62">
        <f>ROUND(IF(AQ123="0",BJ123,0),2)</f>
      </c>
      <c r="AI123" s="35" t="s">
        <v>55</v>
      </c>
      <c r="AJ123" s="62">
        <f>IF(AN123=0,K123,0)</f>
      </c>
      <c r="AK123" s="62">
        <f>IF(AN123=12,K123,0)</f>
      </c>
      <c r="AL123" s="62">
        <f>IF(AN123=21,K123,0)</f>
      </c>
      <c r="AN123" s="62" t="n">
        <v>21</v>
      </c>
      <c r="AO123" s="62">
        <f>H123*0.506519945</f>
      </c>
      <c r="AP123" s="62">
        <f>H123*(1-0.506519945)</f>
      </c>
      <c r="AQ123" s="65" t="s">
        <v>59</v>
      </c>
      <c r="AV123" s="62">
        <f>ROUND(AW123+AX123,2)</f>
      </c>
      <c r="AW123" s="62">
        <f>ROUND(G123*AO123,2)</f>
      </c>
      <c r="AX123" s="62">
        <f>ROUND(G123*AP123,2)</f>
      </c>
      <c r="AY123" s="65" t="s">
        <v>292</v>
      </c>
      <c r="AZ123" s="65" t="s">
        <v>293</v>
      </c>
      <c r="BA123" s="35" t="s">
        <v>66</v>
      </c>
      <c r="BC123" s="62">
        <f>AW123+AX123</f>
      </c>
      <c r="BD123" s="62">
        <f>H123/(100-BE123)*100</f>
      </c>
      <c r="BE123" s="62" t="n">
        <v>0</v>
      </c>
      <c r="BF123" s="62">
        <f>N123</f>
      </c>
      <c r="BH123" s="62">
        <f>G123*AO123</f>
      </c>
      <c r="BI123" s="62">
        <f>G123*AP123</f>
      </c>
      <c r="BJ123" s="62">
        <f>G123*H123</f>
      </c>
      <c r="BK123" s="62"/>
      <c r="BL123" s="62" t="n">
        <v>91</v>
      </c>
      <c r="BW123" s="62" t="n">
        <v>21</v>
      </c>
      <c r="BX123" s="16" t="s">
        <v>301</v>
      </c>
    </row>
    <row r="124" customHeight="true" ht="13.5">
      <c r="A124" s="66"/>
      <c r="C124" s="71" t="s">
        <v>74</v>
      </c>
      <c r="D124" s="72" t="s">
        <v>302</v>
      </c>
      <c r="E124" s="73"/>
      <c r="F124" s="73"/>
      <c r="G124" s="73"/>
      <c r="H124" s="74"/>
      <c r="I124" s="73"/>
      <c r="J124" s="73"/>
      <c r="K124" s="73"/>
      <c r="L124" s="73"/>
      <c r="M124" s="73"/>
      <c r="N124" s="73"/>
      <c r="O124" s="75"/>
    </row>
    <row r="125">
      <c r="A125" s="66"/>
      <c r="D125" s="67" t="s">
        <v>303</v>
      </c>
      <c r="E125" s="68" t="s">
        <v>54</v>
      </c>
      <c r="G125" s="69" t="n">
        <v>70</v>
      </c>
      <c r="O125" s="70"/>
    </row>
    <row r="126" ht="24.75">
      <c r="A126" s="10" t="s">
        <v>304</v>
      </c>
      <c r="B126" s="11" t="s">
        <v>55</v>
      </c>
      <c r="C126" s="11" t="s">
        <v>305</v>
      </c>
      <c r="D126" s="16" t="s">
        <v>306</v>
      </c>
      <c r="E126" s="11"/>
      <c r="F126" s="11" t="s">
        <v>87</v>
      </c>
      <c r="G126" s="62" t="n">
        <v>2</v>
      </c>
      <c r="H126" s="63" t="n">
        <v>0</v>
      </c>
      <c r="I126" s="62">
        <f>ROUND(G126*AO126,2)</f>
      </c>
      <c r="J126" s="62">
        <f>ROUND(G126*AP126,2)</f>
      </c>
      <c r="K126" s="62">
        <f>ROUND(G126*H126,2)</f>
      </c>
      <c r="L126" s="62" t="n">
        <v>0.185</v>
      </c>
      <c r="M126" s="62" t="n">
        <v>0.185</v>
      </c>
      <c r="N126" s="62">
        <f>G126*M126</f>
      </c>
      <c r="O126" s="64" t="s">
        <v>63</v>
      </c>
      <c r="Z126" s="62">
        <f>ROUND(IF(AQ126="5",BJ126,0),2)</f>
      </c>
      <c r="AB126" s="62">
        <f>ROUND(IF(AQ126="1",BH126,0),2)</f>
      </c>
      <c r="AC126" s="62">
        <f>ROUND(IF(AQ126="1",BI126,0),2)</f>
      </c>
      <c r="AD126" s="62">
        <f>ROUND(IF(AQ126="7",BH126,0),2)</f>
      </c>
      <c r="AE126" s="62">
        <f>ROUND(IF(AQ126="7",BI126,0),2)</f>
      </c>
      <c r="AF126" s="62">
        <f>ROUND(IF(AQ126="2",BH126,0),2)</f>
      </c>
      <c r="AG126" s="62">
        <f>ROUND(IF(AQ126="2",BI126,0),2)</f>
      </c>
      <c r="AH126" s="62">
        <f>ROUND(IF(AQ126="0",BJ126,0),2)</f>
      </c>
      <c r="AI126" s="35" t="s">
        <v>55</v>
      </c>
      <c r="AJ126" s="62">
        <f>IF(AN126=0,K126,0)</f>
      </c>
      <c r="AK126" s="62">
        <f>IF(AN126=12,K126,0)</f>
      </c>
      <c r="AL126" s="62">
        <f>IF(AN126=21,K126,0)</f>
      </c>
      <c r="AN126" s="62" t="n">
        <v>21</v>
      </c>
      <c r="AO126" s="62">
        <f>H126*0.566389776</f>
      </c>
      <c r="AP126" s="62">
        <f>H126*(1-0.566389776)</f>
      </c>
      <c r="AQ126" s="65" t="s">
        <v>59</v>
      </c>
      <c r="AV126" s="62">
        <f>ROUND(AW126+AX126,2)</f>
      </c>
      <c r="AW126" s="62">
        <f>ROUND(G126*AO126,2)</f>
      </c>
      <c r="AX126" s="62">
        <f>ROUND(G126*AP126,2)</f>
      </c>
      <c r="AY126" s="65" t="s">
        <v>292</v>
      </c>
      <c r="AZ126" s="65" t="s">
        <v>293</v>
      </c>
      <c r="BA126" s="35" t="s">
        <v>66</v>
      </c>
      <c r="BC126" s="62">
        <f>AW126+AX126</f>
      </c>
      <c r="BD126" s="62">
        <f>H126/(100-BE126)*100</f>
      </c>
      <c r="BE126" s="62" t="n">
        <v>0</v>
      </c>
      <c r="BF126" s="62">
        <f>N126</f>
      </c>
      <c r="BH126" s="62">
        <f>G126*AO126</f>
      </c>
      <c r="BI126" s="62">
        <f>G126*AP126</f>
      </c>
      <c r="BJ126" s="62">
        <f>G126*H126</f>
      </c>
      <c r="BK126" s="62"/>
      <c r="BL126" s="62" t="n">
        <v>91</v>
      </c>
      <c r="BW126" s="62" t="n">
        <v>21</v>
      </c>
      <c r="BX126" s="16" t="s">
        <v>306</v>
      </c>
    </row>
    <row r="127" customHeight="true" ht="13.5">
      <c r="A127" s="66"/>
      <c r="C127" s="71" t="s">
        <v>74</v>
      </c>
      <c r="D127" s="72" t="s">
        <v>307</v>
      </c>
      <c r="E127" s="73"/>
      <c r="F127" s="73"/>
      <c r="G127" s="73"/>
      <c r="H127" s="74"/>
      <c r="I127" s="73"/>
      <c r="J127" s="73"/>
      <c r="K127" s="73"/>
      <c r="L127" s="73"/>
      <c r="M127" s="73"/>
      <c r="N127" s="73"/>
      <c r="O127" s="75"/>
    </row>
    <row r="128" ht="24.75">
      <c r="A128" s="10" t="s">
        <v>196</v>
      </c>
      <c r="B128" s="11" t="s">
        <v>55</v>
      </c>
      <c r="C128" s="11" t="s">
        <v>308</v>
      </c>
      <c r="D128" s="16" t="s">
        <v>309</v>
      </c>
      <c r="E128" s="11"/>
      <c r="F128" s="11" t="s">
        <v>87</v>
      </c>
      <c r="G128" s="62" t="n">
        <v>46</v>
      </c>
      <c r="H128" s="63" t="n">
        <v>0</v>
      </c>
      <c r="I128" s="62">
        <f>ROUND(G128*AO128,2)</f>
      </c>
      <c r="J128" s="62">
        <f>ROUND(G128*AP128,2)</f>
      </c>
      <c r="K128" s="62">
        <f>ROUND(G128*H128,2)</f>
      </c>
      <c r="L128" s="62" t="n">
        <v>0.188</v>
      </c>
      <c r="M128" s="62" t="n">
        <v>0.188</v>
      </c>
      <c r="N128" s="62">
        <f>G128*M128</f>
      </c>
      <c r="O128" s="64" t="s">
        <v>63</v>
      </c>
      <c r="Z128" s="62">
        <f>ROUND(IF(AQ128="5",BJ128,0),2)</f>
      </c>
      <c r="AB128" s="62">
        <f>ROUND(IF(AQ128="1",BH128,0),2)</f>
      </c>
      <c r="AC128" s="62">
        <f>ROUND(IF(AQ128="1",BI128,0),2)</f>
      </c>
      <c r="AD128" s="62">
        <f>ROUND(IF(AQ128="7",BH128,0),2)</f>
      </c>
      <c r="AE128" s="62">
        <f>ROUND(IF(AQ128="7",BI128,0),2)</f>
      </c>
      <c r="AF128" s="62">
        <f>ROUND(IF(AQ128="2",BH128,0),2)</f>
      </c>
      <c r="AG128" s="62">
        <f>ROUND(IF(AQ128="2",BI128,0),2)</f>
      </c>
      <c r="AH128" s="62">
        <f>ROUND(IF(AQ128="0",BJ128,0),2)</f>
      </c>
      <c r="AI128" s="35" t="s">
        <v>55</v>
      </c>
      <c r="AJ128" s="62">
        <f>IF(AN128=0,K128,0)</f>
      </c>
      <c r="AK128" s="62">
        <f>IF(AN128=12,K128,0)</f>
      </c>
      <c r="AL128" s="62">
        <f>IF(AN128=21,K128,0)</f>
      </c>
      <c r="AN128" s="62" t="n">
        <v>21</v>
      </c>
      <c r="AO128" s="62">
        <f>H128*0.621148106</f>
      </c>
      <c r="AP128" s="62">
        <f>H128*(1-0.621148106)</f>
      </c>
      <c r="AQ128" s="65" t="s">
        <v>59</v>
      </c>
      <c r="AV128" s="62">
        <f>ROUND(AW128+AX128,2)</f>
      </c>
      <c r="AW128" s="62">
        <f>ROUND(G128*AO128,2)</f>
      </c>
      <c r="AX128" s="62">
        <f>ROUND(G128*AP128,2)</f>
      </c>
      <c r="AY128" s="65" t="s">
        <v>292</v>
      </c>
      <c r="AZ128" s="65" t="s">
        <v>293</v>
      </c>
      <c r="BA128" s="35" t="s">
        <v>66</v>
      </c>
      <c r="BC128" s="62">
        <f>AW128+AX128</f>
      </c>
      <c r="BD128" s="62">
        <f>H128/(100-BE128)*100</f>
      </c>
      <c r="BE128" s="62" t="n">
        <v>0</v>
      </c>
      <c r="BF128" s="62">
        <f>N128</f>
      </c>
      <c r="BH128" s="62">
        <f>G128*AO128</f>
      </c>
      <c r="BI128" s="62">
        <f>G128*AP128</f>
      </c>
      <c r="BJ128" s="62">
        <f>G128*H128</f>
      </c>
      <c r="BK128" s="62"/>
      <c r="BL128" s="62" t="n">
        <v>91</v>
      </c>
      <c r="BW128" s="62" t="n">
        <v>21</v>
      </c>
      <c r="BX128" s="16" t="s">
        <v>309</v>
      </c>
    </row>
    <row r="129">
      <c r="A129" s="66"/>
      <c r="D129" s="67" t="s">
        <v>310</v>
      </c>
      <c r="E129" s="68" t="s">
        <v>54</v>
      </c>
      <c r="G129" s="69" t="n">
        <v>46</v>
      </c>
      <c r="O129" s="70"/>
    </row>
    <row r="130">
      <c r="A130" s="10" t="s">
        <v>220</v>
      </c>
      <c r="B130" s="11" t="s">
        <v>55</v>
      </c>
      <c r="C130" s="11" t="s">
        <v>311</v>
      </c>
      <c r="D130" s="16" t="s">
        <v>312</v>
      </c>
      <c r="E130" s="11"/>
      <c r="F130" s="11" t="s">
        <v>87</v>
      </c>
      <c r="G130" s="62" t="n">
        <v>15.5</v>
      </c>
      <c r="H130" s="63" t="n">
        <v>0</v>
      </c>
      <c r="I130" s="62">
        <f>ROUND(G130*AO130,2)</f>
      </c>
      <c r="J130" s="62">
        <f>ROUND(G130*AP130,2)</f>
      </c>
      <c r="K130" s="62">
        <f>ROUND(G130*H130,2)</f>
      </c>
      <c r="L130" s="62" t="n">
        <v>0.0001</v>
      </c>
      <c r="M130" s="62" t="n">
        <v>0.0001</v>
      </c>
      <c r="N130" s="62">
        <f>G130*M130</f>
      </c>
      <c r="O130" s="64" t="s">
        <v>63</v>
      </c>
      <c r="Z130" s="62">
        <f>ROUND(IF(AQ130="5",BJ130,0),2)</f>
      </c>
      <c r="AB130" s="62">
        <f>ROUND(IF(AQ130="1",BH130,0),2)</f>
      </c>
      <c r="AC130" s="62">
        <f>ROUND(IF(AQ130="1",BI130,0),2)</f>
      </c>
      <c r="AD130" s="62">
        <f>ROUND(IF(AQ130="7",BH130,0),2)</f>
      </c>
      <c r="AE130" s="62">
        <f>ROUND(IF(AQ130="7",BI130,0),2)</f>
      </c>
      <c r="AF130" s="62">
        <f>ROUND(IF(AQ130="2",BH130,0),2)</f>
      </c>
      <c r="AG130" s="62">
        <f>ROUND(IF(AQ130="2",BI130,0),2)</f>
      </c>
      <c r="AH130" s="62">
        <f>ROUND(IF(AQ130="0",BJ130,0),2)</f>
      </c>
      <c r="AI130" s="35" t="s">
        <v>55</v>
      </c>
      <c r="AJ130" s="62">
        <f>IF(AN130=0,K130,0)</f>
      </c>
      <c r="AK130" s="62">
        <f>IF(AN130=12,K130,0)</f>
      </c>
      <c r="AL130" s="62">
        <f>IF(AN130=21,K130,0)</f>
      </c>
      <c r="AN130" s="62" t="n">
        <v>21</v>
      </c>
      <c r="AO130" s="62">
        <f>H130*0.101075933</f>
      </c>
      <c r="AP130" s="62">
        <f>H130*(1-0.101075933)</f>
      </c>
      <c r="AQ130" s="65" t="s">
        <v>59</v>
      </c>
      <c r="AV130" s="62">
        <f>ROUND(AW130+AX130,2)</f>
      </c>
      <c r="AW130" s="62">
        <f>ROUND(G130*AO130,2)</f>
      </c>
      <c r="AX130" s="62">
        <f>ROUND(G130*AP130,2)</f>
      </c>
      <c r="AY130" s="65" t="s">
        <v>292</v>
      </c>
      <c r="AZ130" s="65" t="s">
        <v>293</v>
      </c>
      <c r="BA130" s="35" t="s">
        <v>66</v>
      </c>
      <c r="BC130" s="62">
        <f>AW130+AX130</f>
      </c>
      <c r="BD130" s="62">
        <f>H130/(100-BE130)*100</f>
      </c>
      <c r="BE130" s="62" t="n">
        <v>0</v>
      </c>
      <c r="BF130" s="62">
        <f>N130</f>
      </c>
      <c r="BH130" s="62">
        <f>G130*AO130</f>
      </c>
      <c r="BI130" s="62">
        <f>G130*AP130</f>
      </c>
      <c r="BJ130" s="62">
        <f>G130*H130</f>
      </c>
      <c r="BK130" s="62"/>
      <c r="BL130" s="62" t="n">
        <v>91</v>
      </c>
      <c r="BW130" s="62" t="n">
        <v>21</v>
      </c>
      <c r="BX130" s="16" t="s">
        <v>312</v>
      </c>
    </row>
    <row r="131" customHeight="true" ht="13.5">
      <c r="A131" s="66"/>
      <c r="C131" s="71" t="s">
        <v>74</v>
      </c>
      <c r="D131" s="72" t="s">
        <v>313</v>
      </c>
      <c r="E131" s="73"/>
      <c r="F131" s="73"/>
      <c r="G131" s="73"/>
      <c r="H131" s="74"/>
      <c r="I131" s="73"/>
      <c r="J131" s="73"/>
      <c r="K131" s="73"/>
      <c r="L131" s="73"/>
      <c r="M131" s="73"/>
      <c r="N131" s="73"/>
      <c r="O131" s="75"/>
    </row>
    <row r="132">
      <c r="A132" s="10" t="s">
        <v>314</v>
      </c>
      <c r="B132" s="11" t="s">
        <v>55</v>
      </c>
      <c r="C132" s="11" t="s">
        <v>315</v>
      </c>
      <c r="D132" s="16" t="s">
        <v>316</v>
      </c>
      <c r="E132" s="11"/>
      <c r="F132" s="11" t="s">
        <v>87</v>
      </c>
      <c r="G132" s="62" t="n">
        <v>17.7</v>
      </c>
      <c r="H132" s="63" t="n">
        <v>0</v>
      </c>
      <c r="I132" s="62">
        <f>ROUND(G132*AO132,2)</f>
      </c>
      <c r="J132" s="62">
        <f>ROUND(G132*AP132,2)</f>
      </c>
      <c r="K132" s="62">
        <f>ROUND(G132*H132,2)</f>
      </c>
      <c r="L132" s="62" t="n">
        <v>0</v>
      </c>
      <c r="M132" s="62" t="n">
        <v>0</v>
      </c>
      <c r="N132" s="62">
        <f>G132*M132</f>
      </c>
      <c r="O132" s="64" t="s">
        <v>63</v>
      </c>
      <c r="Z132" s="62">
        <f>ROUND(IF(AQ132="5",BJ132,0),2)</f>
      </c>
      <c r="AB132" s="62">
        <f>ROUND(IF(AQ132="1",BH132,0),2)</f>
      </c>
      <c r="AC132" s="62">
        <f>ROUND(IF(AQ132="1",BI132,0),2)</f>
      </c>
      <c r="AD132" s="62">
        <f>ROUND(IF(AQ132="7",BH132,0),2)</f>
      </c>
      <c r="AE132" s="62">
        <f>ROUND(IF(AQ132="7",BI132,0),2)</f>
      </c>
      <c r="AF132" s="62">
        <f>ROUND(IF(AQ132="2",BH132,0),2)</f>
      </c>
      <c r="AG132" s="62">
        <f>ROUND(IF(AQ132="2",BI132,0),2)</f>
      </c>
      <c r="AH132" s="62">
        <f>ROUND(IF(AQ132="0",BJ132,0),2)</f>
      </c>
      <c r="AI132" s="35" t="s">
        <v>55</v>
      </c>
      <c r="AJ132" s="62">
        <f>IF(AN132=0,K132,0)</f>
      </c>
      <c r="AK132" s="62">
        <f>IF(AN132=12,K132,0)</f>
      </c>
      <c r="AL132" s="62">
        <f>IF(AN132=21,K132,0)</f>
      </c>
      <c r="AN132" s="62" t="n">
        <v>21</v>
      </c>
      <c r="AO132" s="62">
        <f>H132*0.536698975</f>
      </c>
      <c r="AP132" s="62">
        <f>H132*(1-0.536698975)</f>
      </c>
      <c r="AQ132" s="65" t="s">
        <v>59</v>
      </c>
      <c r="AV132" s="62">
        <f>ROUND(AW132+AX132,2)</f>
      </c>
      <c r="AW132" s="62">
        <f>ROUND(G132*AO132,2)</f>
      </c>
      <c r="AX132" s="62">
        <f>ROUND(G132*AP132,2)</f>
      </c>
      <c r="AY132" s="65" t="s">
        <v>292</v>
      </c>
      <c r="AZ132" s="65" t="s">
        <v>293</v>
      </c>
      <c r="BA132" s="35" t="s">
        <v>66</v>
      </c>
      <c r="BC132" s="62">
        <f>AW132+AX132</f>
      </c>
      <c r="BD132" s="62">
        <f>H132/(100-BE132)*100</f>
      </c>
      <c r="BE132" s="62" t="n">
        <v>0</v>
      </c>
      <c r="BF132" s="62">
        <f>N132</f>
      </c>
      <c r="BH132" s="62">
        <f>G132*AO132</f>
      </c>
      <c r="BI132" s="62">
        <f>G132*AP132</f>
      </c>
      <c r="BJ132" s="62">
        <f>G132*H132</f>
      </c>
      <c r="BK132" s="62"/>
      <c r="BL132" s="62" t="n">
        <v>91</v>
      </c>
      <c r="BW132" s="62" t="n">
        <v>21</v>
      </c>
      <c r="BX132" s="16" t="s">
        <v>316</v>
      </c>
    </row>
    <row r="133">
      <c r="A133" s="66"/>
      <c r="D133" s="67" t="s">
        <v>317</v>
      </c>
      <c r="E133" s="68" t="s">
        <v>54</v>
      </c>
      <c r="G133" s="69" t="n">
        <v>17.7</v>
      </c>
      <c r="O133" s="70"/>
    </row>
    <row r="134">
      <c r="A134" s="10" t="s">
        <v>235</v>
      </c>
      <c r="B134" s="11" t="s">
        <v>55</v>
      </c>
      <c r="C134" s="11" t="s">
        <v>318</v>
      </c>
      <c r="D134" s="16" t="s">
        <v>319</v>
      </c>
      <c r="E134" s="11"/>
      <c r="F134" s="11" t="s">
        <v>62</v>
      </c>
      <c r="G134" s="62" t="n">
        <v>6</v>
      </c>
      <c r="H134" s="63" t="n">
        <v>0</v>
      </c>
      <c r="I134" s="62">
        <f>ROUND(G134*AO134,2)</f>
      </c>
      <c r="J134" s="62">
        <f>ROUND(G134*AP134,2)</f>
      </c>
      <c r="K134" s="62">
        <f>ROUND(G134*H134,2)</f>
      </c>
      <c r="L134" s="62" t="n">
        <v>0</v>
      </c>
      <c r="M134" s="62" t="n">
        <v>0</v>
      </c>
      <c r="N134" s="62">
        <f>G134*M134</f>
      </c>
      <c r="O134" s="64" t="s">
        <v>63</v>
      </c>
      <c r="Z134" s="62">
        <f>ROUND(IF(AQ134="5",BJ134,0),2)</f>
      </c>
      <c r="AB134" s="62">
        <f>ROUND(IF(AQ134="1",BH134,0),2)</f>
      </c>
      <c r="AC134" s="62">
        <f>ROUND(IF(AQ134="1",BI134,0),2)</f>
      </c>
      <c r="AD134" s="62">
        <f>ROUND(IF(AQ134="7",BH134,0),2)</f>
      </c>
      <c r="AE134" s="62">
        <f>ROUND(IF(AQ134="7",BI134,0),2)</f>
      </c>
      <c r="AF134" s="62">
        <f>ROUND(IF(AQ134="2",BH134,0),2)</f>
      </c>
      <c r="AG134" s="62">
        <f>ROUND(IF(AQ134="2",BI134,0),2)</f>
      </c>
      <c r="AH134" s="62">
        <f>ROUND(IF(AQ134="0",BJ134,0),2)</f>
      </c>
      <c r="AI134" s="35" t="s">
        <v>55</v>
      </c>
      <c r="AJ134" s="62">
        <f>IF(AN134=0,K134,0)</f>
      </c>
      <c r="AK134" s="62">
        <f>IF(AN134=12,K134,0)</f>
      </c>
      <c r="AL134" s="62">
        <f>IF(AN134=21,K134,0)</f>
      </c>
      <c r="AN134" s="62" t="n">
        <v>21</v>
      </c>
      <c r="AO134" s="62">
        <f>H134*0</f>
      </c>
      <c r="AP134" s="62">
        <f>H134*(1-0)</f>
      </c>
      <c r="AQ134" s="65" t="s">
        <v>59</v>
      </c>
      <c r="AV134" s="62">
        <f>ROUND(AW134+AX134,2)</f>
      </c>
      <c r="AW134" s="62">
        <f>ROUND(G134*AO134,2)</f>
      </c>
      <c r="AX134" s="62">
        <f>ROUND(G134*AP134,2)</f>
      </c>
      <c r="AY134" s="65" t="s">
        <v>292</v>
      </c>
      <c r="AZ134" s="65" t="s">
        <v>293</v>
      </c>
      <c r="BA134" s="35" t="s">
        <v>66</v>
      </c>
      <c r="BC134" s="62">
        <f>AW134+AX134</f>
      </c>
      <c r="BD134" s="62">
        <f>H134/(100-BE134)*100</f>
      </c>
      <c r="BE134" s="62" t="n">
        <v>0</v>
      </c>
      <c r="BF134" s="62">
        <f>N134</f>
      </c>
      <c r="BH134" s="62">
        <f>G134*AO134</f>
      </c>
      <c r="BI134" s="62">
        <f>G134*AP134</f>
      </c>
      <c r="BJ134" s="62">
        <f>G134*H134</f>
      </c>
      <c r="BK134" s="62"/>
      <c r="BL134" s="62" t="n">
        <v>91</v>
      </c>
      <c r="BW134" s="62" t="n">
        <v>21</v>
      </c>
      <c r="BX134" s="16" t="s">
        <v>319</v>
      </c>
    </row>
    <row r="135">
      <c r="A135" s="10" t="s">
        <v>320</v>
      </c>
      <c r="B135" s="11" t="s">
        <v>55</v>
      </c>
      <c r="C135" s="11" t="s">
        <v>321</v>
      </c>
      <c r="D135" s="16" t="s">
        <v>322</v>
      </c>
      <c r="E135" s="11"/>
      <c r="F135" s="11" t="s">
        <v>62</v>
      </c>
      <c r="G135" s="62" t="n">
        <v>203.96</v>
      </c>
      <c r="H135" s="63" t="n">
        <v>0</v>
      </c>
      <c r="I135" s="62">
        <f>ROUND(G135*AO135,2)</f>
      </c>
      <c r="J135" s="62">
        <f>ROUND(G135*AP135,2)</f>
      </c>
      <c r="K135" s="62">
        <f>ROUND(G135*H135,2)</f>
      </c>
      <c r="L135" s="62" t="n">
        <v>0</v>
      </c>
      <c r="M135" s="62" t="n">
        <v>0</v>
      </c>
      <c r="N135" s="62">
        <f>G135*M135</f>
      </c>
      <c r="O135" s="64" t="s">
        <v>63</v>
      </c>
      <c r="Z135" s="62">
        <f>ROUND(IF(AQ135="5",BJ135,0),2)</f>
      </c>
      <c r="AB135" s="62">
        <f>ROUND(IF(AQ135="1",BH135,0),2)</f>
      </c>
      <c r="AC135" s="62">
        <f>ROUND(IF(AQ135="1",BI135,0),2)</f>
      </c>
      <c r="AD135" s="62">
        <f>ROUND(IF(AQ135="7",BH135,0),2)</f>
      </c>
      <c r="AE135" s="62">
        <f>ROUND(IF(AQ135="7",BI135,0),2)</f>
      </c>
      <c r="AF135" s="62">
        <f>ROUND(IF(AQ135="2",BH135,0),2)</f>
      </c>
      <c r="AG135" s="62">
        <f>ROUND(IF(AQ135="2",BI135,0),2)</f>
      </c>
      <c r="AH135" s="62">
        <f>ROUND(IF(AQ135="0",BJ135,0),2)</f>
      </c>
      <c r="AI135" s="35" t="s">
        <v>55</v>
      </c>
      <c r="AJ135" s="62">
        <f>IF(AN135=0,K135,0)</f>
      </c>
      <c r="AK135" s="62">
        <f>IF(AN135=12,K135,0)</f>
      </c>
      <c r="AL135" s="62">
        <f>IF(AN135=21,K135,0)</f>
      </c>
      <c r="AN135" s="62" t="n">
        <v>21</v>
      </c>
      <c r="AO135" s="62">
        <f>H135*0</f>
      </c>
      <c r="AP135" s="62">
        <f>H135*(1-0)</f>
      </c>
      <c r="AQ135" s="65" t="s">
        <v>59</v>
      </c>
      <c r="AV135" s="62">
        <f>ROUND(AW135+AX135,2)</f>
      </c>
      <c r="AW135" s="62">
        <f>ROUND(G135*AO135,2)</f>
      </c>
      <c r="AX135" s="62">
        <f>ROUND(G135*AP135,2)</f>
      </c>
      <c r="AY135" s="65" t="s">
        <v>292</v>
      </c>
      <c r="AZ135" s="65" t="s">
        <v>293</v>
      </c>
      <c r="BA135" s="35" t="s">
        <v>66</v>
      </c>
      <c r="BC135" s="62">
        <f>AW135+AX135</f>
      </c>
      <c r="BD135" s="62">
        <f>H135/(100-BE135)*100</f>
      </c>
      <c r="BE135" s="62" t="n">
        <v>0</v>
      </c>
      <c r="BF135" s="62">
        <f>N135</f>
      </c>
      <c r="BH135" s="62">
        <f>G135*AO135</f>
      </c>
      <c r="BI135" s="62">
        <f>G135*AP135</f>
      </c>
      <c r="BJ135" s="62">
        <f>G135*H135</f>
      </c>
      <c r="BK135" s="62"/>
      <c r="BL135" s="62" t="n">
        <v>91</v>
      </c>
      <c r="BW135" s="62" t="n">
        <v>21</v>
      </c>
      <c r="BX135" s="16" t="s">
        <v>322</v>
      </c>
    </row>
    <row r="136">
      <c r="A136" s="66"/>
      <c r="D136" s="67" t="s">
        <v>323</v>
      </c>
      <c r="E136" s="68" t="s">
        <v>54</v>
      </c>
      <c r="G136" s="69" t="n">
        <v>203.96</v>
      </c>
      <c r="O136" s="70"/>
    </row>
    <row r="137">
      <c r="A137" s="56" t="s">
        <v>54</v>
      </c>
      <c r="B137" s="57" t="s">
        <v>55</v>
      </c>
      <c r="C137" s="57" t="s">
        <v>324</v>
      </c>
      <c r="D137" s="58" t="s">
        <v>325</v>
      </c>
      <c r="E137" s="57"/>
      <c r="F137" s="59" t="s">
        <v>4</v>
      </c>
      <c r="G137" s="59" t="s">
        <v>4</v>
      </c>
      <c r="H137" s="60" t="s">
        <v>4</v>
      </c>
      <c r="I137" s="2">
        <f>SUM(I138:I138)</f>
      </c>
      <c r="J137" s="2">
        <f>SUM(J138:J138)</f>
      </c>
      <c r="K137" s="2">
        <f>SUM(K138:K138)</f>
      </c>
      <c r="L137" s="35" t="s">
        <v>54</v>
      </c>
      <c r="M137" s="35" t="s">
        <v>54</v>
      </c>
      <c r="N137" s="2">
        <f>SUM(N138:N138)</f>
      </c>
      <c r="O137" s="61" t="s">
        <v>54</v>
      </c>
      <c r="AI137" s="35" t="s">
        <v>55</v>
      </c>
      <c r="AS137" s="2">
        <f>SUM(AJ138:AJ138)</f>
      </c>
      <c r="AT137" s="2">
        <f>SUM(AK138:AK138)</f>
      </c>
      <c r="AU137" s="2">
        <f>SUM(AL138:AL138)</f>
      </c>
    </row>
    <row r="138">
      <c r="A138" s="10" t="s">
        <v>326</v>
      </c>
      <c r="B138" s="11" t="s">
        <v>55</v>
      </c>
      <c r="C138" s="11" t="s">
        <v>327</v>
      </c>
      <c r="D138" s="16" t="s">
        <v>328</v>
      </c>
      <c r="E138" s="11"/>
      <c r="F138" s="11" t="s">
        <v>276</v>
      </c>
      <c r="G138" s="62" t="n">
        <v>2</v>
      </c>
      <c r="H138" s="63" t="n">
        <v>0</v>
      </c>
      <c r="I138" s="62">
        <f>ROUND(G138*AO138,2)</f>
      </c>
      <c r="J138" s="62">
        <f>ROUND(G138*AP138,2)</f>
      </c>
      <c r="K138" s="62">
        <f>ROUND(G138*H138,2)</f>
      </c>
      <c r="L138" s="62" t="n">
        <v>0</v>
      </c>
      <c r="M138" s="62" t="n">
        <v>0.082</v>
      </c>
      <c r="N138" s="62">
        <f>G138*M138</f>
      </c>
      <c r="O138" s="64" t="s">
        <v>63</v>
      </c>
      <c r="Z138" s="62">
        <f>ROUND(IF(AQ138="5",BJ138,0),2)</f>
      </c>
      <c r="AB138" s="62">
        <f>ROUND(IF(AQ138="1",BH138,0),2)</f>
      </c>
      <c r="AC138" s="62">
        <f>ROUND(IF(AQ138="1",BI138,0),2)</f>
      </c>
      <c r="AD138" s="62">
        <f>ROUND(IF(AQ138="7",BH138,0),2)</f>
      </c>
      <c r="AE138" s="62">
        <f>ROUND(IF(AQ138="7",BI138,0),2)</f>
      </c>
      <c r="AF138" s="62">
        <f>ROUND(IF(AQ138="2",BH138,0),2)</f>
      </c>
      <c r="AG138" s="62">
        <f>ROUND(IF(AQ138="2",BI138,0),2)</f>
      </c>
      <c r="AH138" s="62">
        <f>ROUND(IF(AQ138="0",BJ138,0),2)</f>
      </c>
      <c r="AI138" s="35" t="s">
        <v>55</v>
      </c>
      <c r="AJ138" s="62">
        <f>IF(AN138=0,K138,0)</f>
      </c>
      <c r="AK138" s="62">
        <f>IF(AN138=12,K138,0)</f>
      </c>
      <c r="AL138" s="62">
        <f>IF(AN138=21,K138,0)</f>
      </c>
      <c r="AN138" s="62" t="n">
        <v>21</v>
      </c>
      <c r="AO138" s="62">
        <f>H138*0</f>
      </c>
      <c r="AP138" s="62">
        <f>H138*(1-0)</f>
      </c>
      <c r="AQ138" s="65" t="s">
        <v>59</v>
      </c>
      <c r="AV138" s="62">
        <f>ROUND(AW138+AX138,2)</f>
      </c>
      <c r="AW138" s="62">
        <f>ROUND(G138*AO138,2)</f>
      </c>
      <c r="AX138" s="62">
        <f>ROUND(G138*AP138,2)</f>
      </c>
      <c r="AY138" s="65" t="s">
        <v>329</v>
      </c>
      <c r="AZ138" s="65" t="s">
        <v>293</v>
      </c>
      <c r="BA138" s="35" t="s">
        <v>66</v>
      </c>
      <c r="BC138" s="62">
        <f>AW138+AX138</f>
      </c>
      <c r="BD138" s="62">
        <f>H138/(100-BE138)*100</f>
      </c>
      <c r="BE138" s="62" t="n">
        <v>0</v>
      </c>
      <c r="BF138" s="62">
        <f>N138</f>
      </c>
      <c r="BH138" s="62">
        <f>G138*AO138</f>
      </c>
      <c r="BI138" s="62">
        <f>G138*AP138</f>
      </c>
      <c r="BJ138" s="62">
        <f>G138*H138</f>
      </c>
      <c r="BK138" s="62"/>
      <c r="BL138" s="62" t="n">
        <v>96</v>
      </c>
      <c r="BW138" s="62" t="n">
        <v>21</v>
      </c>
      <c r="BX138" s="16" t="s">
        <v>328</v>
      </c>
    </row>
    <row r="139">
      <c r="A139" s="56" t="s">
        <v>54</v>
      </c>
      <c r="B139" s="57" t="s">
        <v>55</v>
      </c>
      <c r="C139" s="57" t="s">
        <v>330</v>
      </c>
      <c r="D139" s="58" t="s">
        <v>331</v>
      </c>
      <c r="E139" s="57"/>
      <c r="F139" s="59" t="s">
        <v>4</v>
      </c>
      <c r="G139" s="59" t="s">
        <v>4</v>
      </c>
      <c r="H139" s="60" t="s">
        <v>4</v>
      </c>
      <c r="I139" s="2">
        <f>SUM(I140:I140)</f>
      </c>
      <c r="J139" s="2">
        <f>SUM(J140:J140)</f>
      </c>
      <c r="K139" s="2">
        <f>SUM(K140:K140)</f>
      </c>
      <c r="L139" s="35" t="s">
        <v>54</v>
      </c>
      <c r="M139" s="35" t="s">
        <v>54</v>
      </c>
      <c r="N139" s="2">
        <f>SUM(N140:N140)</f>
      </c>
      <c r="O139" s="61" t="s">
        <v>54</v>
      </c>
      <c r="AI139" s="35" t="s">
        <v>55</v>
      </c>
      <c r="AS139" s="2">
        <f>SUM(AJ140:AJ140)</f>
      </c>
      <c r="AT139" s="2">
        <f>SUM(AK140:AK140)</f>
      </c>
      <c r="AU139" s="2">
        <f>SUM(AL140:AL140)</f>
      </c>
    </row>
    <row r="140">
      <c r="A140" s="10" t="s">
        <v>332</v>
      </c>
      <c r="B140" s="11" t="s">
        <v>55</v>
      </c>
      <c r="C140" s="11" t="s">
        <v>333</v>
      </c>
      <c r="D140" s="16" t="s">
        <v>334</v>
      </c>
      <c r="E140" s="11"/>
      <c r="F140" s="11" t="s">
        <v>335</v>
      </c>
      <c r="G140" s="62" t="n">
        <v>292.7</v>
      </c>
      <c r="H140" s="63" t="n">
        <v>0</v>
      </c>
      <c r="I140" s="62">
        <f>ROUND(G140*AO140,2)</f>
      </c>
      <c r="J140" s="62">
        <f>ROUND(G140*AP140,2)</f>
      </c>
      <c r="K140" s="62">
        <f>ROUND(G140*H140,2)</f>
      </c>
      <c r="L140" s="62" t="n">
        <v>0</v>
      </c>
      <c r="M140" s="62" t="n">
        <v>0</v>
      </c>
      <c r="N140" s="62">
        <f>G140*M140</f>
      </c>
      <c r="O140" s="64" t="s">
        <v>63</v>
      </c>
      <c r="Z140" s="62">
        <f>ROUND(IF(AQ140="5",BJ140,0),2)</f>
      </c>
      <c r="AB140" s="62">
        <f>ROUND(IF(AQ140="1",BH140,0),2)</f>
      </c>
      <c r="AC140" s="62">
        <f>ROUND(IF(AQ140="1",BI140,0),2)</f>
      </c>
      <c r="AD140" s="62">
        <f>ROUND(IF(AQ140="7",BH140,0),2)</f>
      </c>
      <c r="AE140" s="62">
        <f>ROUND(IF(AQ140="7",BI140,0),2)</f>
      </c>
      <c r="AF140" s="62">
        <f>ROUND(IF(AQ140="2",BH140,0),2)</f>
      </c>
      <c r="AG140" s="62">
        <f>ROUND(IF(AQ140="2",BI140,0),2)</f>
      </c>
      <c r="AH140" s="62">
        <f>ROUND(IF(AQ140="0",BJ140,0),2)</f>
      </c>
      <c r="AI140" s="35" t="s">
        <v>55</v>
      </c>
      <c r="AJ140" s="62">
        <f>IF(AN140=0,K140,0)</f>
      </c>
      <c r="AK140" s="62">
        <f>IF(AN140=12,K140,0)</f>
      </c>
      <c r="AL140" s="62">
        <f>IF(AN140=21,K140,0)</f>
      </c>
      <c r="AN140" s="62" t="n">
        <v>21</v>
      </c>
      <c r="AO140" s="62">
        <f>H140*0</f>
      </c>
      <c r="AP140" s="62">
        <f>H140*(1-0)</f>
      </c>
      <c r="AQ140" s="65" t="s">
        <v>80</v>
      </c>
      <c r="AV140" s="62">
        <f>ROUND(AW140+AX140,2)</f>
      </c>
      <c r="AW140" s="62">
        <f>ROUND(G140*AO140,2)</f>
      </c>
      <c r="AX140" s="62">
        <f>ROUND(G140*AP140,2)</f>
      </c>
      <c r="AY140" s="65" t="s">
        <v>336</v>
      </c>
      <c r="AZ140" s="65" t="s">
        <v>293</v>
      </c>
      <c r="BA140" s="35" t="s">
        <v>66</v>
      </c>
      <c r="BC140" s="62">
        <f>AW140+AX140</f>
      </c>
      <c r="BD140" s="62">
        <f>H140/(100-BE140)*100</f>
      </c>
      <c r="BE140" s="62" t="n">
        <v>0</v>
      </c>
      <c r="BF140" s="62">
        <f>N140</f>
      </c>
      <c r="BH140" s="62">
        <f>G140*AO140</f>
      </c>
      <c r="BI140" s="62">
        <f>G140*AP140</f>
      </c>
      <c r="BJ140" s="62">
        <f>G140*H140</f>
      </c>
      <c r="BK140" s="62"/>
      <c r="BL140" s="62"/>
      <c r="BW140" s="62" t="n">
        <v>21</v>
      </c>
      <c r="BX140" s="16" t="s">
        <v>334</v>
      </c>
    </row>
    <row r="141">
      <c r="A141" s="66"/>
      <c r="D141" s="67" t="s">
        <v>337</v>
      </c>
      <c r="E141" s="68" t="s">
        <v>54</v>
      </c>
      <c r="G141" s="69" t="n">
        <v>292.7</v>
      </c>
      <c r="O141" s="70"/>
    </row>
    <row r="142">
      <c r="A142" s="56" t="s">
        <v>54</v>
      </c>
      <c r="B142" s="57" t="s">
        <v>55</v>
      </c>
      <c r="C142" s="57" t="s">
        <v>338</v>
      </c>
      <c r="D142" s="58" t="s">
        <v>339</v>
      </c>
      <c r="E142" s="57"/>
      <c r="F142" s="59" t="s">
        <v>4</v>
      </c>
      <c r="G142" s="59" t="s">
        <v>4</v>
      </c>
      <c r="H142" s="60" t="s">
        <v>4</v>
      </c>
      <c r="I142" s="2">
        <f>SUM(I143:I143)</f>
      </c>
      <c r="J142" s="2">
        <f>SUM(J143:J143)</f>
      </c>
      <c r="K142" s="2">
        <f>SUM(K143:K143)</f>
      </c>
      <c r="L142" s="35" t="s">
        <v>54</v>
      </c>
      <c r="M142" s="35" t="s">
        <v>54</v>
      </c>
      <c r="N142" s="2">
        <f>SUM(N143:N143)</f>
      </c>
      <c r="O142" s="61" t="s">
        <v>54</v>
      </c>
      <c r="AI142" s="35" t="s">
        <v>55</v>
      </c>
      <c r="AS142" s="2">
        <f>SUM(AJ143:AJ143)</f>
      </c>
      <c r="AT142" s="2">
        <f>SUM(AK143:AK143)</f>
      </c>
      <c r="AU142" s="2">
        <f>SUM(AL143:AL143)</f>
      </c>
    </row>
    <row r="143">
      <c r="A143" s="10" t="s">
        <v>340</v>
      </c>
      <c r="B143" s="11" t="s">
        <v>55</v>
      </c>
      <c r="C143" s="11" t="s">
        <v>341</v>
      </c>
      <c r="D143" s="16" t="s">
        <v>342</v>
      </c>
      <c r="E143" s="11"/>
      <c r="F143" s="11" t="s">
        <v>276</v>
      </c>
      <c r="G143" s="62" t="n">
        <v>1</v>
      </c>
      <c r="H143" s="63" t="n">
        <v>0</v>
      </c>
      <c r="I143" s="62">
        <f>ROUND(G143*AO143,2)</f>
      </c>
      <c r="J143" s="62">
        <f>ROUND(G143*AP143,2)</f>
      </c>
      <c r="K143" s="62">
        <f>ROUND(G143*H143,2)</f>
      </c>
      <c r="L143" s="62" t="n">
        <v>5.2</v>
      </c>
      <c r="M143" s="62" t="n">
        <v>5.2</v>
      </c>
      <c r="N143" s="62">
        <f>G143*M143</f>
      </c>
      <c r="O143" s="64" t="s">
        <v>54</v>
      </c>
      <c r="Z143" s="62">
        <f>ROUND(IF(AQ143="5",BJ143,0),2)</f>
      </c>
      <c r="AB143" s="62">
        <f>ROUND(IF(AQ143="1",BH143,0),2)</f>
      </c>
      <c r="AC143" s="62">
        <f>ROUND(IF(AQ143="1",BI143,0),2)</f>
      </c>
      <c r="AD143" s="62">
        <f>ROUND(IF(AQ143="7",BH143,0),2)</f>
      </c>
      <c r="AE143" s="62">
        <f>ROUND(IF(AQ143="7",BI143,0),2)</f>
      </c>
      <c r="AF143" s="62">
        <f>ROUND(IF(AQ143="2",BH143,0),2)</f>
      </c>
      <c r="AG143" s="62">
        <f>ROUND(IF(AQ143="2",BI143,0),2)</f>
      </c>
      <c r="AH143" s="62">
        <f>ROUND(IF(AQ143="0",BJ143,0),2)</f>
      </c>
      <c r="AI143" s="35" t="s">
        <v>55</v>
      </c>
      <c r="AJ143" s="62">
        <f>IF(AN143=0,K143,0)</f>
      </c>
      <c r="AK143" s="62">
        <f>IF(AN143=12,K143,0)</f>
      </c>
      <c r="AL143" s="62">
        <f>IF(AN143=21,K143,0)</f>
      </c>
      <c r="AN143" s="62" t="n">
        <v>21</v>
      </c>
      <c r="AO143" s="62">
        <f>H143*0</f>
      </c>
      <c r="AP143" s="62">
        <f>H143*(1-0)</f>
      </c>
      <c r="AQ143" s="65" t="s">
        <v>68</v>
      </c>
      <c r="AV143" s="62">
        <f>ROUND(AW143+AX143,2)</f>
      </c>
      <c r="AW143" s="62">
        <f>ROUND(G143*AO143,2)</f>
      </c>
      <c r="AX143" s="62">
        <f>ROUND(G143*AP143,2)</f>
      </c>
      <c r="AY143" s="65" t="s">
        <v>343</v>
      </c>
      <c r="AZ143" s="65" t="s">
        <v>293</v>
      </c>
      <c r="BA143" s="35" t="s">
        <v>66</v>
      </c>
      <c r="BC143" s="62">
        <f>AW143+AX143</f>
      </c>
      <c r="BD143" s="62">
        <f>H143/(100-BE143)*100</f>
      </c>
      <c r="BE143" s="62" t="n">
        <v>0</v>
      </c>
      <c r="BF143" s="62">
        <f>N143</f>
      </c>
      <c r="BH143" s="62">
        <f>G143*AO143</f>
      </c>
      <c r="BI143" s="62">
        <f>G143*AP143</f>
      </c>
      <c r="BJ143" s="62">
        <f>G143*H143</f>
      </c>
      <c r="BK143" s="62"/>
      <c r="BL143" s="62"/>
      <c r="BW143" s="62" t="n">
        <v>21</v>
      </c>
      <c r="BX143" s="16" t="s">
        <v>342</v>
      </c>
    </row>
    <row r="144" customHeight="true" ht="27">
      <c r="A144" s="66"/>
      <c r="C144" s="76" t="s">
        <v>229</v>
      </c>
      <c r="D144" s="77" t="s">
        <v>344</v>
      </c>
      <c r="E144" s="78"/>
      <c r="F144" s="78"/>
      <c r="G144" s="78"/>
      <c r="H144" s="79"/>
      <c r="I144" s="78"/>
      <c r="J144" s="78"/>
      <c r="K144" s="78"/>
      <c r="L144" s="78"/>
      <c r="M144" s="78"/>
      <c r="N144" s="78"/>
      <c r="O144" s="80"/>
    </row>
    <row r="145">
      <c r="A145" s="56" t="s">
        <v>54</v>
      </c>
      <c r="B145" s="57" t="s">
        <v>55</v>
      </c>
      <c r="C145" s="57" t="s">
        <v>345</v>
      </c>
      <c r="D145" s="58" t="s">
        <v>346</v>
      </c>
      <c r="E145" s="57"/>
      <c r="F145" s="59" t="s">
        <v>4</v>
      </c>
      <c r="G145" s="59" t="s">
        <v>4</v>
      </c>
      <c r="H145" s="60" t="s">
        <v>4</v>
      </c>
      <c r="I145" s="2">
        <f>SUM(I146:I156)</f>
      </c>
      <c r="J145" s="2">
        <f>SUM(J146:J156)</f>
      </c>
      <c r="K145" s="2">
        <f>SUM(K146:K156)</f>
      </c>
      <c r="L145" s="35" t="s">
        <v>54</v>
      </c>
      <c r="M145" s="35" t="s">
        <v>54</v>
      </c>
      <c r="N145" s="2">
        <f>SUM(N146:N156)</f>
      </c>
      <c r="O145" s="61" t="s">
        <v>54</v>
      </c>
      <c r="AI145" s="35" t="s">
        <v>55</v>
      </c>
      <c r="AS145" s="2">
        <f>SUM(AJ146:AJ156)</f>
      </c>
      <c r="AT145" s="2">
        <f>SUM(AK146:AK156)</f>
      </c>
      <c r="AU145" s="2">
        <f>SUM(AL146:AL156)</f>
      </c>
    </row>
    <row r="146">
      <c r="A146" s="10" t="s">
        <v>347</v>
      </c>
      <c r="B146" s="11" t="s">
        <v>55</v>
      </c>
      <c r="C146" s="11" t="s">
        <v>348</v>
      </c>
      <c r="D146" s="16" t="s">
        <v>349</v>
      </c>
      <c r="E146" s="11"/>
      <c r="F146" s="11" t="s">
        <v>335</v>
      </c>
      <c r="G146" s="62" t="n">
        <v>113.4</v>
      </c>
      <c r="H146" s="63" t="n">
        <v>0</v>
      </c>
      <c r="I146" s="62">
        <f>ROUND(G146*AO146,2)</f>
      </c>
      <c r="J146" s="62">
        <f>ROUND(G146*AP146,2)</f>
      </c>
      <c r="K146" s="62">
        <f>ROUND(G146*H146,2)</f>
      </c>
      <c r="L146" s="62" t="n">
        <v>0</v>
      </c>
      <c r="M146" s="62" t="n">
        <v>0</v>
      </c>
      <c r="N146" s="62">
        <f>G146*M146</f>
      </c>
      <c r="O146" s="64" t="s">
        <v>63</v>
      </c>
      <c r="Z146" s="62">
        <f>ROUND(IF(AQ146="5",BJ146,0),2)</f>
      </c>
      <c r="AB146" s="62">
        <f>ROUND(IF(AQ146="1",BH146,0),2)</f>
      </c>
      <c r="AC146" s="62">
        <f>ROUND(IF(AQ146="1",BI146,0),2)</f>
      </c>
      <c r="AD146" s="62">
        <f>ROUND(IF(AQ146="7",BH146,0),2)</f>
      </c>
      <c r="AE146" s="62">
        <f>ROUND(IF(AQ146="7",BI146,0),2)</f>
      </c>
      <c r="AF146" s="62">
        <f>ROUND(IF(AQ146="2",BH146,0),2)</f>
      </c>
      <c r="AG146" s="62">
        <f>ROUND(IF(AQ146="2",BI146,0),2)</f>
      </c>
      <c r="AH146" s="62">
        <f>ROUND(IF(AQ146="0",BJ146,0),2)</f>
      </c>
      <c r="AI146" s="35" t="s">
        <v>55</v>
      </c>
      <c r="AJ146" s="62">
        <f>IF(AN146=0,K146,0)</f>
      </c>
      <c r="AK146" s="62">
        <f>IF(AN146=12,K146,0)</f>
      </c>
      <c r="AL146" s="62">
        <f>IF(AN146=21,K146,0)</f>
      </c>
      <c r="AN146" s="62" t="n">
        <v>21</v>
      </c>
      <c r="AO146" s="62">
        <f>H146*0</f>
      </c>
      <c r="AP146" s="62">
        <f>H146*(1-0)</f>
      </c>
      <c r="AQ146" s="65" t="s">
        <v>80</v>
      </c>
      <c r="AV146" s="62">
        <f>ROUND(AW146+AX146,2)</f>
      </c>
      <c r="AW146" s="62">
        <f>ROUND(G146*AO146,2)</f>
      </c>
      <c r="AX146" s="62">
        <f>ROUND(G146*AP146,2)</f>
      </c>
      <c r="AY146" s="65" t="s">
        <v>350</v>
      </c>
      <c r="AZ146" s="65" t="s">
        <v>293</v>
      </c>
      <c r="BA146" s="35" t="s">
        <v>66</v>
      </c>
      <c r="BC146" s="62">
        <f>AW146+AX146</f>
      </c>
      <c r="BD146" s="62">
        <f>H146/(100-BE146)*100</f>
      </c>
      <c r="BE146" s="62" t="n">
        <v>0</v>
      </c>
      <c r="BF146" s="62">
        <f>N146</f>
      </c>
      <c r="BH146" s="62">
        <f>G146*AO146</f>
      </c>
      <c r="BI146" s="62">
        <f>G146*AP146</f>
      </c>
      <c r="BJ146" s="62">
        <f>G146*H146</f>
      </c>
      <c r="BK146" s="62"/>
      <c r="BL146" s="62"/>
      <c r="BW146" s="62" t="n">
        <v>21</v>
      </c>
      <c r="BX146" s="16" t="s">
        <v>349</v>
      </c>
    </row>
    <row r="147">
      <c r="A147" s="66"/>
      <c r="D147" s="67" t="s">
        <v>351</v>
      </c>
      <c r="E147" s="68" t="s">
        <v>54</v>
      </c>
      <c r="G147" s="69" t="n">
        <v>113.4</v>
      </c>
      <c r="O147" s="70"/>
    </row>
    <row r="148">
      <c r="A148" s="10" t="s">
        <v>352</v>
      </c>
      <c r="B148" s="11" t="s">
        <v>55</v>
      </c>
      <c r="C148" s="11" t="s">
        <v>353</v>
      </c>
      <c r="D148" s="16" t="s">
        <v>354</v>
      </c>
      <c r="E148" s="11"/>
      <c r="F148" s="11" t="s">
        <v>335</v>
      </c>
      <c r="G148" s="62" t="n">
        <v>1020.6</v>
      </c>
      <c r="H148" s="63" t="n">
        <v>0</v>
      </c>
      <c r="I148" s="62">
        <f>ROUND(G148*AO148,2)</f>
      </c>
      <c r="J148" s="62">
        <f>ROUND(G148*AP148,2)</f>
      </c>
      <c r="K148" s="62">
        <f>ROUND(G148*H148,2)</f>
      </c>
      <c r="L148" s="62" t="n">
        <v>0</v>
      </c>
      <c r="M148" s="62" t="n">
        <v>0</v>
      </c>
      <c r="N148" s="62">
        <f>G148*M148</f>
      </c>
      <c r="O148" s="64" t="s">
        <v>63</v>
      </c>
      <c r="Z148" s="62">
        <f>ROUND(IF(AQ148="5",BJ148,0),2)</f>
      </c>
      <c r="AB148" s="62">
        <f>ROUND(IF(AQ148="1",BH148,0),2)</f>
      </c>
      <c r="AC148" s="62">
        <f>ROUND(IF(AQ148="1",BI148,0),2)</f>
      </c>
      <c r="AD148" s="62">
        <f>ROUND(IF(AQ148="7",BH148,0),2)</f>
      </c>
      <c r="AE148" s="62">
        <f>ROUND(IF(AQ148="7",BI148,0),2)</f>
      </c>
      <c r="AF148" s="62">
        <f>ROUND(IF(AQ148="2",BH148,0),2)</f>
      </c>
      <c r="AG148" s="62">
        <f>ROUND(IF(AQ148="2",BI148,0),2)</f>
      </c>
      <c r="AH148" s="62">
        <f>ROUND(IF(AQ148="0",BJ148,0),2)</f>
      </c>
      <c r="AI148" s="35" t="s">
        <v>55</v>
      </c>
      <c r="AJ148" s="62">
        <f>IF(AN148=0,K148,0)</f>
      </c>
      <c r="AK148" s="62">
        <f>IF(AN148=12,K148,0)</f>
      </c>
      <c r="AL148" s="62">
        <f>IF(AN148=21,K148,0)</f>
      </c>
      <c r="AN148" s="62" t="n">
        <v>21</v>
      </c>
      <c r="AO148" s="62">
        <f>H148*0</f>
      </c>
      <c r="AP148" s="62">
        <f>H148*(1-0)</f>
      </c>
      <c r="AQ148" s="65" t="s">
        <v>80</v>
      </c>
      <c r="AV148" s="62">
        <f>ROUND(AW148+AX148,2)</f>
      </c>
      <c r="AW148" s="62">
        <f>ROUND(G148*AO148,2)</f>
      </c>
      <c r="AX148" s="62">
        <f>ROUND(G148*AP148,2)</f>
      </c>
      <c r="AY148" s="65" t="s">
        <v>350</v>
      </c>
      <c r="AZ148" s="65" t="s">
        <v>293</v>
      </c>
      <c r="BA148" s="35" t="s">
        <v>66</v>
      </c>
      <c r="BC148" s="62">
        <f>AW148+AX148</f>
      </c>
      <c r="BD148" s="62">
        <f>H148/(100-BE148)*100</f>
      </c>
      <c r="BE148" s="62" t="n">
        <v>0</v>
      </c>
      <c r="BF148" s="62">
        <f>N148</f>
      </c>
      <c r="BH148" s="62">
        <f>G148*AO148</f>
      </c>
      <c r="BI148" s="62">
        <f>G148*AP148</f>
      </c>
      <c r="BJ148" s="62">
        <f>G148*H148</f>
      </c>
      <c r="BK148" s="62"/>
      <c r="BL148" s="62"/>
      <c r="BW148" s="62" t="n">
        <v>21</v>
      </c>
      <c r="BX148" s="16" t="s">
        <v>354</v>
      </c>
    </row>
    <row r="149">
      <c r="A149" s="66"/>
      <c r="D149" s="67" t="s">
        <v>355</v>
      </c>
      <c r="E149" s="68" t="s">
        <v>54</v>
      </c>
      <c r="G149" s="69" t="n">
        <v>1020.6</v>
      </c>
      <c r="O149" s="70"/>
    </row>
    <row r="150" customHeight="true" ht="13.5">
      <c r="A150" s="66"/>
      <c r="C150" s="76" t="s">
        <v>229</v>
      </c>
      <c r="D150" s="77" t="s">
        <v>356</v>
      </c>
      <c r="E150" s="78"/>
      <c r="F150" s="78"/>
      <c r="G150" s="78"/>
      <c r="H150" s="79"/>
      <c r="I150" s="78"/>
      <c r="J150" s="78"/>
      <c r="K150" s="78"/>
      <c r="L150" s="78"/>
      <c r="M150" s="78"/>
      <c r="N150" s="78"/>
      <c r="O150" s="80"/>
    </row>
    <row r="151">
      <c r="A151" s="10" t="s">
        <v>357</v>
      </c>
      <c r="B151" s="11" t="s">
        <v>55</v>
      </c>
      <c r="C151" s="11" t="s">
        <v>358</v>
      </c>
      <c r="D151" s="16" t="s">
        <v>359</v>
      </c>
      <c r="E151" s="11"/>
      <c r="F151" s="11" t="s">
        <v>335</v>
      </c>
      <c r="G151" s="62" t="n">
        <v>40.55</v>
      </c>
      <c r="H151" s="63" t="n">
        <v>0</v>
      </c>
      <c r="I151" s="62">
        <f>ROUND(G151*AO151,2)</f>
      </c>
      <c r="J151" s="62">
        <f>ROUND(G151*AP151,2)</f>
      </c>
      <c r="K151" s="62">
        <f>ROUND(G151*H151,2)</f>
      </c>
      <c r="L151" s="62" t="n">
        <v>0</v>
      </c>
      <c r="M151" s="62" t="n">
        <v>0</v>
      </c>
      <c r="N151" s="62">
        <f>G151*M151</f>
      </c>
      <c r="O151" s="64" t="s">
        <v>63</v>
      </c>
      <c r="Z151" s="62">
        <f>ROUND(IF(AQ151="5",BJ151,0),2)</f>
      </c>
      <c r="AB151" s="62">
        <f>ROUND(IF(AQ151="1",BH151,0),2)</f>
      </c>
      <c r="AC151" s="62">
        <f>ROUND(IF(AQ151="1",BI151,0),2)</f>
      </c>
      <c r="AD151" s="62">
        <f>ROUND(IF(AQ151="7",BH151,0),2)</f>
      </c>
      <c r="AE151" s="62">
        <f>ROUND(IF(AQ151="7",BI151,0),2)</f>
      </c>
      <c r="AF151" s="62">
        <f>ROUND(IF(AQ151="2",BH151,0),2)</f>
      </c>
      <c r="AG151" s="62">
        <f>ROUND(IF(AQ151="2",BI151,0),2)</f>
      </c>
      <c r="AH151" s="62">
        <f>ROUND(IF(AQ151="0",BJ151,0),2)</f>
      </c>
      <c r="AI151" s="35" t="s">
        <v>55</v>
      </c>
      <c r="AJ151" s="62">
        <f>IF(AN151=0,K151,0)</f>
      </c>
      <c r="AK151" s="62">
        <f>IF(AN151=12,K151,0)</f>
      </c>
      <c r="AL151" s="62">
        <f>IF(AN151=21,K151,0)</f>
      </c>
      <c r="AN151" s="62" t="n">
        <v>21</v>
      </c>
      <c r="AO151" s="62">
        <f>H151*0</f>
      </c>
      <c r="AP151" s="62">
        <f>H151*(1-0)</f>
      </c>
      <c r="AQ151" s="65" t="s">
        <v>80</v>
      </c>
      <c r="AV151" s="62">
        <f>ROUND(AW151+AX151,2)</f>
      </c>
      <c r="AW151" s="62">
        <f>ROUND(G151*AO151,2)</f>
      </c>
      <c r="AX151" s="62">
        <f>ROUND(G151*AP151,2)</f>
      </c>
      <c r="AY151" s="65" t="s">
        <v>350</v>
      </c>
      <c r="AZ151" s="65" t="s">
        <v>293</v>
      </c>
      <c r="BA151" s="35" t="s">
        <v>66</v>
      </c>
      <c r="BC151" s="62">
        <f>AW151+AX151</f>
      </c>
      <c r="BD151" s="62">
        <f>H151/(100-BE151)*100</f>
      </c>
      <c r="BE151" s="62" t="n">
        <v>0</v>
      </c>
      <c r="BF151" s="62">
        <f>N151</f>
      </c>
      <c r="BH151" s="62">
        <f>G151*AO151</f>
      </c>
      <c r="BI151" s="62">
        <f>G151*AP151</f>
      </c>
      <c r="BJ151" s="62">
        <f>G151*H151</f>
      </c>
      <c r="BK151" s="62"/>
      <c r="BL151" s="62"/>
      <c r="BW151" s="62" t="n">
        <v>21</v>
      </c>
      <c r="BX151" s="16" t="s">
        <v>359</v>
      </c>
    </row>
    <row r="152" customHeight="true" ht="13.5">
      <c r="A152" s="66"/>
      <c r="C152" s="76" t="s">
        <v>229</v>
      </c>
      <c r="D152" s="77" t="s">
        <v>360</v>
      </c>
      <c r="E152" s="78"/>
      <c r="F152" s="78"/>
      <c r="G152" s="78"/>
      <c r="H152" s="79"/>
      <c r="I152" s="78"/>
      <c r="J152" s="78"/>
      <c r="K152" s="78"/>
      <c r="L152" s="78"/>
      <c r="M152" s="78"/>
      <c r="N152" s="78"/>
      <c r="O152" s="80"/>
    </row>
    <row r="153">
      <c r="A153" s="10" t="s">
        <v>361</v>
      </c>
      <c r="B153" s="11" t="s">
        <v>55</v>
      </c>
      <c r="C153" s="11" t="s">
        <v>362</v>
      </c>
      <c r="D153" s="16" t="s">
        <v>363</v>
      </c>
      <c r="E153" s="11"/>
      <c r="F153" s="11" t="s">
        <v>335</v>
      </c>
      <c r="G153" s="62" t="n">
        <v>40.55</v>
      </c>
      <c r="H153" s="63" t="n">
        <v>0</v>
      </c>
      <c r="I153" s="62">
        <f>ROUND(G153*AO153,2)</f>
      </c>
      <c r="J153" s="62">
        <f>ROUND(G153*AP153,2)</f>
      </c>
      <c r="K153" s="62">
        <f>ROUND(G153*H153,2)</f>
      </c>
      <c r="L153" s="62" t="n">
        <v>0</v>
      </c>
      <c r="M153" s="62" t="n">
        <v>0</v>
      </c>
      <c r="N153" s="62">
        <f>G153*M153</f>
      </c>
      <c r="O153" s="64" t="s">
        <v>63</v>
      </c>
      <c r="Z153" s="62">
        <f>ROUND(IF(AQ153="5",BJ153,0),2)</f>
      </c>
      <c r="AB153" s="62">
        <f>ROUND(IF(AQ153="1",BH153,0),2)</f>
      </c>
      <c r="AC153" s="62">
        <f>ROUND(IF(AQ153="1",BI153,0),2)</f>
      </c>
      <c r="AD153" s="62">
        <f>ROUND(IF(AQ153="7",BH153,0),2)</f>
      </c>
      <c r="AE153" s="62">
        <f>ROUND(IF(AQ153="7",BI153,0),2)</f>
      </c>
      <c r="AF153" s="62">
        <f>ROUND(IF(AQ153="2",BH153,0),2)</f>
      </c>
      <c r="AG153" s="62">
        <f>ROUND(IF(AQ153="2",BI153,0),2)</f>
      </c>
      <c r="AH153" s="62">
        <f>ROUND(IF(AQ153="0",BJ153,0),2)</f>
      </c>
      <c r="AI153" s="35" t="s">
        <v>55</v>
      </c>
      <c r="AJ153" s="62">
        <f>IF(AN153=0,K153,0)</f>
      </c>
      <c r="AK153" s="62">
        <f>IF(AN153=12,K153,0)</f>
      </c>
      <c r="AL153" s="62">
        <f>IF(AN153=21,K153,0)</f>
      </c>
      <c r="AN153" s="62" t="n">
        <v>21</v>
      </c>
      <c r="AO153" s="62">
        <f>H153*0</f>
      </c>
      <c r="AP153" s="62">
        <f>H153*(1-0)</f>
      </c>
      <c r="AQ153" s="65" t="s">
        <v>80</v>
      </c>
      <c r="AV153" s="62">
        <f>ROUND(AW153+AX153,2)</f>
      </c>
      <c r="AW153" s="62">
        <f>ROUND(G153*AO153,2)</f>
      </c>
      <c r="AX153" s="62">
        <f>ROUND(G153*AP153,2)</f>
      </c>
      <c r="AY153" s="65" t="s">
        <v>350</v>
      </c>
      <c r="AZ153" s="65" t="s">
        <v>293</v>
      </c>
      <c r="BA153" s="35" t="s">
        <v>66</v>
      </c>
      <c r="BC153" s="62">
        <f>AW153+AX153</f>
      </c>
      <c r="BD153" s="62">
        <f>H153/(100-BE153)*100</f>
      </c>
      <c r="BE153" s="62" t="n">
        <v>0</v>
      </c>
      <c r="BF153" s="62">
        <f>N153</f>
      </c>
      <c r="BH153" s="62">
        <f>G153*AO153</f>
      </c>
      <c r="BI153" s="62">
        <f>G153*AP153</f>
      </c>
      <c r="BJ153" s="62">
        <f>G153*H153</f>
      </c>
      <c r="BK153" s="62"/>
      <c r="BL153" s="62"/>
      <c r="BW153" s="62" t="n">
        <v>21</v>
      </c>
      <c r="BX153" s="16" t="s">
        <v>363</v>
      </c>
    </row>
    <row r="154">
      <c r="A154" s="66"/>
      <c r="D154" s="67" t="s">
        <v>364</v>
      </c>
      <c r="E154" s="68" t="s">
        <v>54</v>
      </c>
      <c r="G154" s="69" t="n">
        <v>40.55</v>
      </c>
      <c r="O154" s="70"/>
    </row>
    <row r="155" customHeight="true" ht="13.5">
      <c r="A155" s="66"/>
      <c r="C155" s="76" t="s">
        <v>229</v>
      </c>
      <c r="D155" s="77" t="s">
        <v>365</v>
      </c>
      <c r="E155" s="78"/>
      <c r="F155" s="78"/>
      <c r="G155" s="78"/>
      <c r="H155" s="79"/>
      <c r="I155" s="78"/>
      <c r="J155" s="78"/>
      <c r="K155" s="78"/>
      <c r="L155" s="78"/>
      <c r="M155" s="78"/>
      <c r="N155" s="78"/>
      <c r="O155" s="80"/>
    </row>
    <row r="156">
      <c r="A156" s="10" t="s">
        <v>366</v>
      </c>
      <c r="B156" s="11" t="s">
        <v>55</v>
      </c>
      <c r="C156" s="11" t="s">
        <v>367</v>
      </c>
      <c r="D156" s="16" t="s">
        <v>368</v>
      </c>
      <c r="E156" s="11"/>
      <c r="F156" s="11" t="s">
        <v>335</v>
      </c>
      <c r="G156" s="62" t="n">
        <v>113.4</v>
      </c>
      <c r="H156" s="63" t="n">
        <v>0</v>
      </c>
      <c r="I156" s="62">
        <f>ROUND(G156*AO156,2)</f>
      </c>
      <c r="J156" s="62">
        <f>ROUND(G156*AP156,2)</f>
      </c>
      <c r="K156" s="62">
        <f>ROUND(G156*H156,2)</f>
      </c>
      <c r="L156" s="62" t="n">
        <v>0</v>
      </c>
      <c r="M156" s="62" t="n">
        <v>0</v>
      </c>
      <c r="N156" s="62">
        <f>G156*M156</f>
      </c>
      <c r="O156" s="64" t="s">
        <v>63</v>
      </c>
      <c r="Z156" s="62">
        <f>ROUND(IF(AQ156="5",BJ156,0),2)</f>
      </c>
      <c r="AB156" s="62">
        <f>ROUND(IF(AQ156="1",BH156,0),2)</f>
      </c>
      <c r="AC156" s="62">
        <f>ROUND(IF(AQ156="1",BI156,0),2)</f>
      </c>
      <c r="AD156" s="62">
        <f>ROUND(IF(AQ156="7",BH156,0),2)</f>
      </c>
      <c r="AE156" s="62">
        <f>ROUND(IF(AQ156="7",BI156,0),2)</f>
      </c>
      <c r="AF156" s="62">
        <f>ROUND(IF(AQ156="2",BH156,0),2)</f>
      </c>
      <c r="AG156" s="62">
        <f>ROUND(IF(AQ156="2",BI156,0),2)</f>
      </c>
      <c r="AH156" s="62">
        <f>ROUND(IF(AQ156="0",BJ156,0),2)</f>
      </c>
      <c r="AI156" s="35" t="s">
        <v>55</v>
      </c>
      <c r="AJ156" s="62">
        <f>IF(AN156=0,K156,0)</f>
      </c>
      <c r="AK156" s="62">
        <f>IF(AN156=12,K156,0)</f>
      </c>
      <c r="AL156" s="62">
        <f>IF(AN156=21,K156,0)</f>
      </c>
      <c r="AN156" s="62" t="n">
        <v>21</v>
      </c>
      <c r="AO156" s="62">
        <f>H156*0</f>
      </c>
      <c r="AP156" s="62">
        <f>H156*(1-0)</f>
      </c>
      <c r="AQ156" s="65" t="s">
        <v>80</v>
      </c>
      <c r="AV156" s="62">
        <f>ROUND(AW156+AX156,2)</f>
      </c>
      <c r="AW156" s="62">
        <f>ROUND(G156*AO156,2)</f>
      </c>
      <c r="AX156" s="62">
        <f>ROUND(G156*AP156,2)</f>
      </c>
      <c r="AY156" s="65" t="s">
        <v>350</v>
      </c>
      <c r="AZ156" s="65" t="s">
        <v>293</v>
      </c>
      <c r="BA156" s="35" t="s">
        <v>66</v>
      </c>
      <c r="BC156" s="62">
        <f>AW156+AX156</f>
      </c>
      <c r="BD156" s="62">
        <f>H156/(100-BE156)*100</f>
      </c>
      <c r="BE156" s="62" t="n">
        <v>0</v>
      </c>
      <c r="BF156" s="62">
        <f>N156</f>
      </c>
      <c r="BH156" s="62">
        <f>G156*AO156</f>
      </c>
      <c r="BI156" s="62">
        <f>G156*AP156</f>
      </c>
      <c r="BJ156" s="62">
        <f>G156*H156</f>
      </c>
      <c r="BK156" s="62"/>
      <c r="BL156" s="62"/>
      <c r="BW156" s="62" t="n">
        <v>21</v>
      </c>
      <c r="BX156" s="16" t="s">
        <v>368</v>
      </c>
    </row>
    <row r="157" customHeight="true" ht="13.5">
      <c r="A157" s="66"/>
      <c r="C157" s="71" t="s">
        <v>74</v>
      </c>
      <c r="D157" s="72" t="s">
        <v>369</v>
      </c>
      <c r="E157" s="73"/>
      <c r="F157" s="73"/>
      <c r="G157" s="73"/>
      <c r="H157" s="74"/>
      <c r="I157" s="73"/>
      <c r="J157" s="73"/>
      <c r="K157" s="73"/>
      <c r="L157" s="73"/>
      <c r="M157" s="73"/>
      <c r="N157" s="73"/>
      <c r="O157" s="75"/>
    </row>
    <row r="158">
      <c r="A158" s="56" t="s">
        <v>54</v>
      </c>
      <c r="B158" s="57" t="s">
        <v>55</v>
      </c>
      <c r="C158" s="57" t="s">
        <v>370</v>
      </c>
      <c r="D158" s="58" t="s">
        <v>371</v>
      </c>
      <c r="E158" s="57"/>
      <c r="F158" s="59" t="s">
        <v>4</v>
      </c>
      <c r="G158" s="59" t="s">
        <v>4</v>
      </c>
      <c r="H158" s="60" t="s">
        <v>4</v>
      </c>
      <c r="I158" s="2">
        <f>SUM(I159:I209)</f>
      </c>
      <c r="J158" s="2">
        <f>SUM(J159:J209)</f>
      </c>
      <c r="K158" s="2">
        <f>SUM(K159:K209)</f>
      </c>
      <c r="L158" s="35" t="s">
        <v>54</v>
      </c>
      <c r="M158" s="35" t="s">
        <v>54</v>
      </c>
      <c r="N158" s="2">
        <f>SUM(N159:N209)</f>
      </c>
      <c r="O158" s="61" t="s">
        <v>54</v>
      </c>
      <c r="AI158" s="35" t="s">
        <v>55</v>
      </c>
      <c r="AS158" s="2">
        <f>SUM(AJ159:AJ209)</f>
      </c>
      <c r="AT158" s="2">
        <f>SUM(AK159:AK209)</f>
      </c>
      <c r="AU158" s="2">
        <f>SUM(AL159:AL209)</f>
      </c>
    </row>
    <row r="159">
      <c r="A159" s="10" t="s">
        <v>372</v>
      </c>
      <c r="B159" s="11" t="s">
        <v>55</v>
      </c>
      <c r="C159" s="11" t="s">
        <v>373</v>
      </c>
      <c r="D159" s="16" t="s">
        <v>374</v>
      </c>
      <c r="E159" s="11"/>
      <c r="F159" s="11" t="s">
        <v>375</v>
      </c>
      <c r="G159" s="62" t="n">
        <v>2.85</v>
      </c>
      <c r="H159" s="63" t="n">
        <v>0</v>
      </c>
      <c r="I159" s="62">
        <f>ROUND(G159*AO159,2)</f>
      </c>
      <c r="J159" s="62">
        <f>ROUND(G159*AP159,2)</f>
      </c>
      <c r="K159" s="62">
        <f>ROUND(G159*H159,2)</f>
      </c>
      <c r="L159" s="62" t="n">
        <v>0.001</v>
      </c>
      <c r="M159" s="62" t="n">
        <v>0.001</v>
      </c>
      <c r="N159" s="62">
        <f>G159*M159</f>
      </c>
      <c r="O159" s="64" t="s">
        <v>63</v>
      </c>
      <c r="Z159" s="62">
        <f>ROUND(IF(AQ159="5",BJ159,0),2)</f>
      </c>
      <c r="AB159" s="62">
        <f>ROUND(IF(AQ159="1",BH159,0),2)</f>
      </c>
      <c r="AC159" s="62">
        <f>ROUND(IF(AQ159="1",BI159,0),2)</f>
      </c>
      <c r="AD159" s="62">
        <f>ROUND(IF(AQ159="7",BH159,0),2)</f>
      </c>
      <c r="AE159" s="62">
        <f>ROUND(IF(AQ159="7",BI159,0),2)</f>
      </c>
      <c r="AF159" s="62">
        <f>ROUND(IF(AQ159="2",BH159,0),2)</f>
      </c>
      <c r="AG159" s="62">
        <f>ROUND(IF(AQ159="2",BI159,0),2)</f>
      </c>
      <c r="AH159" s="62">
        <f>ROUND(IF(AQ159="0",BJ159,0),2)</f>
      </c>
      <c r="AI159" s="35" t="s">
        <v>55</v>
      </c>
      <c r="AJ159" s="62">
        <f>IF(AN159=0,K159,0)</f>
      </c>
      <c r="AK159" s="62">
        <f>IF(AN159=12,K159,0)</f>
      </c>
      <c r="AL159" s="62">
        <f>IF(AN159=21,K159,0)</f>
      </c>
      <c r="AN159" s="62" t="n">
        <v>21</v>
      </c>
      <c r="AO159" s="62">
        <f>H159*1</f>
      </c>
      <c r="AP159" s="62">
        <f>H159*(1-1)</f>
      </c>
      <c r="AQ159" s="65" t="s">
        <v>376</v>
      </c>
      <c r="AV159" s="62">
        <f>ROUND(AW159+AX159,2)</f>
      </c>
      <c r="AW159" s="62">
        <f>ROUND(G159*AO159,2)</f>
      </c>
      <c r="AX159" s="62">
        <f>ROUND(G159*AP159,2)</f>
      </c>
      <c r="AY159" s="65" t="s">
        <v>377</v>
      </c>
      <c r="AZ159" s="65" t="s">
        <v>378</v>
      </c>
      <c r="BA159" s="35" t="s">
        <v>66</v>
      </c>
      <c r="BC159" s="62">
        <f>AW159+AX159</f>
      </c>
      <c r="BD159" s="62">
        <f>H159/(100-BE159)*100</f>
      </c>
      <c r="BE159" s="62" t="n">
        <v>0</v>
      </c>
      <c r="BF159" s="62">
        <f>N159</f>
      </c>
      <c r="BH159" s="62">
        <f>G159*AO159</f>
      </c>
      <c r="BI159" s="62">
        <f>G159*AP159</f>
      </c>
      <c r="BJ159" s="62">
        <f>G159*H159</f>
      </c>
      <c r="BK159" s="62"/>
      <c r="BL159" s="62"/>
      <c r="BW159" s="62" t="n">
        <v>21</v>
      </c>
      <c r="BX159" s="16" t="s">
        <v>374</v>
      </c>
    </row>
    <row r="160">
      <c r="A160" s="66"/>
      <c r="D160" s="67" t="s">
        <v>379</v>
      </c>
      <c r="E160" s="68" t="s">
        <v>54</v>
      </c>
      <c r="G160" s="69" t="n">
        <v>2.85</v>
      </c>
      <c r="O160" s="70"/>
    </row>
    <row r="161">
      <c r="A161" s="10" t="s">
        <v>380</v>
      </c>
      <c r="B161" s="11" t="s">
        <v>55</v>
      </c>
      <c r="C161" s="11" t="s">
        <v>381</v>
      </c>
      <c r="D161" s="16" t="s">
        <v>382</v>
      </c>
      <c r="E161" s="11"/>
      <c r="F161" s="11" t="s">
        <v>276</v>
      </c>
      <c r="G161" s="62" t="n">
        <v>1</v>
      </c>
      <c r="H161" s="63" t="n">
        <v>0</v>
      </c>
      <c r="I161" s="62">
        <f>ROUND(G161*AO161,2)</f>
      </c>
      <c r="J161" s="62">
        <f>ROUND(G161*AP161,2)</f>
      </c>
      <c r="K161" s="62">
        <f>ROUND(G161*H161,2)</f>
      </c>
      <c r="L161" s="62" t="n">
        <v>0.085</v>
      </c>
      <c r="M161" s="62" t="n">
        <v>0.085</v>
      </c>
      <c r="N161" s="62">
        <f>G161*M161</f>
      </c>
      <c r="O161" s="64" t="s">
        <v>63</v>
      </c>
      <c r="Z161" s="62">
        <f>ROUND(IF(AQ161="5",BJ161,0),2)</f>
      </c>
      <c r="AB161" s="62">
        <f>ROUND(IF(AQ161="1",BH161,0),2)</f>
      </c>
      <c r="AC161" s="62">
        <f>ROUND(IF(AQ161="1",BI161,0),2)</f>
      </c>
      <c r="AD161" s="62">
        <f>ROUND(IF(AQ161="7",BH161,0),2)</f>
      </c>
      <c r="AE161" s="62">
        <f>ROUND(IF(AQ161="7",BI161,0),2)</f>
      </c>
      <c r="AF161" s="62">
        <f>ROUND(IF(AQ161="2",BH161,0),2)</f>
      </c>
      <c r="AG161" s="62">
        <f>ROUND(IF(AQ161="2",BI161,0),2)</f>
      </c>
      <c r="AH161" s="62">
        <f>ROUND(IF(AQ161="0",BJ161,0),2)</f>
      </c>
      <c r="AI161" s="35" t="s">
        <v>55</v>
      </c>
      <c r="AJ161" s="62">
        <f>IF(AN161=0,K161,0)</f>
      </c>
      <c r="AK161" s="62">
        <f>IF(AN161=12,K161,0)</f>
      </c>
      <c r="AL161" s="62">
        <f>IF(AN161=21,K161,0)</f>
      </c>
      <c r="AN161" s="62" t="n">
        <v>21</v>
      </c>
      <c r="AO161" s="62">
        <f>H161*1</f>
      </c>
      <c r="AP161" s="62">
        <f>H161*(1-1)</f>
      </c>
      <c r="AQ161" s="65" t="s">
        <v>376</v>
      </c>
      <c r="AV161" s="62">
        <f>ROUND(AW161+AX161,2)</f>
      </c>
      <c r="AW161" s="62">
        <f>ROUND(G161*AO161,2)</f>
      </c>
      <c r="AX161" s="62">
        <f>ROUND(G161*AP161,2)</f>
      </c>
      <c r="AY161" s="65" t="s">
        <v>377</v>
      </c>
      <c r="AZ161" s="65" t="s">
        <v>378</v>
      </c>
      <c r="BA161" s="35" t="s">
        <v>66</v>
      </c>
      <c r="BC161" s="62">
        <f>AW161+AX161</f>
      </c>
      <c r="BD161" s="62">
        <f>H161/(100-BE161)*100</f>
      </c>
      <c r="BE161" s="62" t="n">
        <v>0</v>
      </c>
      <c r="BF161" s="62">
        <f>N161</f>
      </c>
      <c r="BH161" s="62">
        <f>G161*AO161</f>
      </c>
      <c r="BI161" s="62">
        <f>G161*AP161</f>
      </c>
      <c r="BJ161" s="62">
        <f>G161*H161</f>
      </c>
      <c r="BK161" s="62"/>
      <c r="BL161" s="62"/>
      <c r="BW161" s="62" t="n">
        <v>21</v>
      </c>
      <c r="BX161" s="16" t="s">
        <v>382</v>
      </c>
    </row>
    <row r="162">
      <c r="A162" s="10" t="s">
        <v>383</v>
      </c>
      <c r="B162" s="11" t="s">
        <v>55</v>
      </c>
      <c r="C162" s="11" t="s">
        <v>384</v>
      </c>
      <c r="D162" s="16" t="s">
        <v>385</v>
      </c>
      <c r="E162" s="11"/>
      <c r="F162" s="11" t="s">
        <v>276</v>
      </c>
      <c r="G162" s="62" t="n">
        <v>1</v>
      </c>
      <c r="H162" s="63" t="n">
        <v>0</v>
      </c>
      <c r="I162" s="62">
        <f>ROUND(G162*AO162,2)</f>
      </c>
      <c r="J162" s="62">
        <f>ROUND(G162*AP162,2)</f>
      </c>
      <c r="K162" s="62">
        <f>ROUND(G162*H162,2)</f>
      </c>
      <c r="L162" s="62" t="n">
        <v>0.007</v>
      </c>
      <c r="M162" s="62" t="n">
        <v>0.007</v>
      </c>
      <c r="N162" s="62">
        <f>G162*M162</f>
      </c>
      <c r="O162" s="64" t="s">
        <v>63</v>
      </c>
      <c r="Z162" s="62">
        <f>ROUND(IF(AQ162="5",BJ162,0),2)</f>
      </c>
      <c r="AB162" s="62">
        <f>ROUND(IF(AQ162="1",BH162,0),2)</f>
      </c>
      <c r="AC162" s="62">
        <f>ROUND(IF(AQ162="1",BI162,0),2)</f>
      </c>
      <c r="AD162" s="62">
        <f>ROUND(IF(AQ162="7",BH162,0),2)</f>
      </c>
      <c r="AE162" s="62">
        <f>ROUND(IF(AQ162="7",BI162,0),2)</f>
      </c>
      <c r="AF162" s="62">
        <f>ROUND(IF(AQ162="2",BH162,0),2)</f>
      </c>
      <c r="AG162" s="62">
        <f>ROUND(IF(AQ162="2",BI162,0),2)</f>
      </c>
      <c r="AH162" s="62">
        <f>ROUND(IF(AQ162="0",BJ162,0),2)</f>
      </c>
      <c r="AI162" s="35" t="s">
        <v>55</v>
      </c>
      <c r="AJ162" s="62">
        <f>IF(AN162=0,K162,0)</f>
      </c>
      <c r="AK162" s="62">
        <f>IF(AN162=12,K162,0)</f>
      </c>
      <c r="AL162" s="62">
        <f>IF(AN162=21,K162,0)</f>
      </c>
      <c r="AN162" s="62" t="n">
        <v>21</v>
      </c>
      <c r="AO162" s="62">
        <f>H162*1</f>
      </c>
      <c r="AP162" s="62">
        <f>H162*(1-1)</f>
      </c>
      <c r="AQ162" s="65" t="s">
        <v>376</v>
      </c>
      <c r="AV162" s="62">
        <f>ROUND(AW162+AX162,2)</f>
      </c>
      <c r="AW162" s="62">
        <f>ROUND(G162*AO162,2)</f>
      </c>
      <c r="AX162" s="62">
        <f>ROUND(G162*AP162,2)</f>
      </c>
      <c r="AY162" s="65" t="s">
        <v>377</v>
      </c>
      <c r="AZ162" s="65" t="s">
        <v>378</v>
      </c>
      <c r="BA162" s="35" t="s">
        <v>66</v>
      </c>
      <c r="BC162" s="62">
        <f>AW162+AX162</f>
      </c>
      <c r="BD162" s="62">
        <f>H162/(100-BE162)*100</f>
      </c>
      <c r="BE162" s="62" t="n">
        <v>0</v>
      </c>
      <c r="BF162" s="62">
        <f>N162</f>
      </c>
      <c r="BH162" s="62">
        <f>G162*AO162</f>
      </c>
      <c r="BI162" s="62">
        <f>G162*AP162</f>
      </c>
      <c r="BJ162" s="62">
        <f>G162*H162</f>
      </c>
      <c r="BK162" s="62"/>
      <c r="BL162" s="62"/>
      <c r="BW162" s="62" t="n">
        <v>21</v>
      </c>
      <c r="BX162" s="16" t="s">
        <v>385</v>
      </c>
    </row>
    <row r="163">
      <c r="A163" s="10" t="s">
        <v>386</v>
      </c>
      <c r="B163" s="11" t="s">
        <v>55</v>
      </c>
      <c r="C163" s="11" t="s">
        <v>387</v>
      </c>
      <c r="D163" s="16" t="s">
        <v>388</v>
      </c>
      <c r="E163" s="11"/>
      <c r="F163" s="11" t="s">
        <v>62</v>
      </c>
      <c r="G163" s="62" t="n">
        <v>46.92</v>
      </c>
      <c r="H163" s="63" t="n">
        <v>0</v>
      </c>
      <c r="I163" s="62">
        <f>ROUND(G163*AO163,2)</f>
      </c>
      <c r="J163" s="62">
        <f>ROUND(G163*AP163,2)</f>
      </c>
      <c r="K163" s="62">
        <f>ROUND(G163*H163,2)</f>
      </c>
      <c r="L163" s="62" t="n">
        <v>0.154</v>
      </c>
      <c r="M163" s="62" t="n">
        <v>0.154</v>
      </c>
      <c r="N163" s="62">
        <f>G163*M163</f>
      </c>
      <c r="O163" s="64" t="s">
        <v>63</v>
      </c>
      <c r="Z163" s="62">
        <f>ROUND(IF(AQ163="5",BJ163,0),2)</f>
      </c>
      <c r="AB163" s="62">
        <f>ROUND(IF(AQ163="1",BH163,0),2)</f>
      </c>
      <c r="AC163" s="62">
        <f>ROUND(IF(AQ163="1",BI163,0),2)</f>
      </c>
      <c r="AD163" s="62">
        <f>ROUND(IF(AQ163="7",BH163,0),2)</f>
      </c>
      <c r="AE163" s="62">
        <f>ROUND(IF(AQ163="7",BI163,0),2)</f>
      </c>
      <c r="AF163" s="62">
        <f>ROUND(IF(AQ163="2",BH163,0),2)</f>
      </c>
      <c r="AG163" s="62">
        <f>ROUND(IF(AQ163="2",BI163,0),2)</f>
      </c>
      <c r="AH163" s="62">
        <f>ROUND(IF(AQ163="0",BJ163,0),2)</f>
      </c>
      <c r="AI163" s="35" t="s">
        <v>55</v>
      </c>
      <c r="AJ163" s="62">
        <f>IF(AN163=0,K163,0)</f>
      </c>
      <c r="AK163" s="62">
        <f>IF(AN163=12,K163,0)</f>
      </c>
      <c r="AL163" s="62">
        <f>IF(AN163=21,K163,0)</f>
      </c>
      <c r="AN163" s="62" t="n">
        <v>21</v>
      </c>
      <c r="AO163" s="62">
        <f>H163*1</f>
      </c>
      <c r="AP163" s="62">
        <f>H163*(1-1)</f>
      </c>
      <c r="AQ163" s="65" t="s">
        <v>376</v>
      </c>
      <c r="AV163" s="62">
        <f>ROUND(AW163+AX163,2)</f>
      </c>
      <c r="AW163" s="62">
        <f>ROUND(G163*AO163,2)</f>
      </c>
      <c r="AX163" s="62">
        <f>ROUND(G163*AP163,2)</f>
      </c>
      <c r="AY163" s="65" t="s">
        <v>377</v>
      </c>
      <c r="AZ163" s="65" t="s">
        <v>378</v>
      </c>
      <c r="BA163" s="35" t="s">
        <v>66</v>
      </c>
      <c r="BC163" s="62">
        <f>AW163+AX163</f>
      </c>
      <c r="BD163" s="62">
        <f>H163/(100-BE163)*100</f>
      </c>
      <c r="BE163" s="62" t="n">
        <v>0</v>
      </c>
      <c r="BF163" s="62">
        <f>N163</f>
      </c>
      <c r="BH163" s="62">
        <f>G163*AO163</f>
      </c>
      <c r="BI163" s="62">
        <f>G163*AP163</f>
      </c>
      <c r="BJ163" s="62">
        <f>G163*H163</f>
      </c>
      <c r="BK163" s="62"/>
      <c r="BL163" s="62"/>
      <c r="BW163" s="62" t="n">
        <v>21</v>
      </c>
      <c r="BX163" s="16" t="s">
        <v>388</v>
      </c>
    </row>
    <row r="164">
      <c r="A164" s="66"/>
      <c r="D164" s="67" t="s">
        <v>389</v>
      </c>
      <c r="E164" s="68" t="s">
        <v>54</v>
      </c>
      <c r="G164" s="69" t="n">
        <v>46</v>
      </c>
      <c r="O164" s="70"/>
    </row>
    <row r="165">
      <c r="A165" s="66"/>
      <c r="D165" s="67" t="s">
        <v>390</v>
      </c>
      <c r="E165" s="68" t="s">
        <v>54</v>
      </c>
      <c r="G165" s="69" t="n">
        <v>0.92</v>
      </c>
      <c r="O165" s="70"/>
    </row>
    <row r="166" customHeight="true" ht="27">
      <c r="A166" s="66"/>
      <c r="C166" s="76" t="s">
        <v>229</v>
      </c>
      <c r="D166" s="77" t="s">
        <v>391</v>
      </c>
      <c r="E166" s="78"/>
      <c r="F166" s="78"/>
      <c r="G166" s="78"/>
      <c r="H166" s="79"/>
      <c r="I166" s="78"/>
      <c r="J166" s="78"/>
      <c r="K166" s="78"/>
      <c r="L166" s="78"/>
      <c r="M166" s="78"/>
      <c r="N166" s="78"/>
      <c r="O166" s="80"/>
    </row>
    <row r="167">
      <c r="A167" s="10" t="s">
        <v>392</v>
      </c>
      <c r="B167" s="11" t="s">
        <v>55</v>
      </c>
      <c r="C167" s="11" t="s">
        <v>393</v>
      </c>
      <c r="D167" s="16" t="s">
        <v>394</v>
      </c>
      <c r="E167" s="11"/>
      <c r="F167" s="11" t="s">
        <v>62</v>
      </c>
      <c r="G167" s="62" t="n">
        <v>3</v>
      </c>
      <c r="H167" s="63" t="n">
        <v>0</v>
      </c>
      <c r="I167" s="62">
        <f>ROUND(G167*AO167,2)</f>
      </c>
      <c r="J167" s="62">
        <f>ROUND(G167*AP167,2)</f>
      </c>
      <c r="K167" s="62">
        <f>ROUND(G167*H167,2)</f>
      </c>
      <c r="L167" s="62" t="n">
        <v>0.2</v>
      </c>
      <c r="M167" s="62" t="n">
        <v>0.2</v>
      </c>
      <c r="N167" s="62">
        <f>G167*M167</f>
      </c>
      <c r="O167" s="64" t="s">
        <v>63</v>
      </c>
      <c r="Z167" s="62">
        <f>ROUND(IF(AQ167="5",BJ167,0),2)</f>
      </c>
      <c r="AB167" s="62">
        <f>ROUND(IF(AQ167="1",BH167,0),2)</f>
      </c>
      <c r="AC167" s="62">
        <f>ROUND(IF(AQ167="1",BI167,0),2)</f>
      </c>
      <c r="AD167" s="62">
        <f>ROUND(IF(AQ167="7",BH167,0),2)</f>
      </c>
      <c r="AE167" s="62">
        <f>ROUND(IF(AQ167="7",BI167,0),2)</f>
      </c>
      <c r="AF167" s="62">
        <f>ROUND(IF(AQ167="2",BH167,0),2)</f>
      </c>
      <c r="AG167" s="62">
        <f>ROUND(IF(AQ167="2",BI167,0),2)</f>
      </c>
      <c r="AH167" s="62">
        <f>ROUND(IF(AQ167="0",BJ167,0),2)</f>
      </c>
      <c r="AI167" s="35" t="s">
        <v>55</v>
      </c>
      <c r="AJ167" s="62">
        <f>IF(AN167=0,K167,0)</f>
      </c>
      <c r="AK167" s="62">
        <f>IF(AN167=12,K167,0)</f>
      </c>
      <c r="AL167" s="62">
        <f>IF(AN167=21,K167,0)</f>
      </c>
      <c r="AN167" s="62" t="n">
        <v>21</v>
      </c>
      <c r="AO167" s="62">
        <f>H167*1</f>
      </c>
      <c r="AP167" s="62">
        <f>H167*(1-1)</f>
      </c>
      <c r="AQ167" s="65" t="s">
        <v>376</v>
      </c>
      <c r="AV167" s="62">
        <f>ROUND(AW167+AX167,2)</f>
      </c>
      <c r="AW167" s="62">
        <f>ROUND(G167*AO167,2)</f>
      </c>
      <c r="AX167" s="62">
        <f>ROUND(G167*AP167,2)</f>
      </c>
      <c r="AY167" s="65" t="s">
        <v>377</v>
      </c>
      <c r="AZ167" s="65" t="s">
        <v>378</v>
      </c>
      <c r="BA167" s="35" t="s">
        <v>66</v>
      </c>
      <c r="BC167" s="62">
        <f>AW167+AX167</f>
      </c>
      <c r="BD167" s="62">
        <f>H167/(100-BE167)*100</f>
      </c>
      <c r="BE167" s="62" t="n">
        <v>0</v>
      </c>
      <c r="BF167" s="62">
        <f>N167</f>
      </c>
      <c r="BH167" s="62">
        <f>G167*AO167</f>
      </c>
      <c r="BI167" s="62">
        <f>G167*AP167</f>
      </c>
      <c r="BJ167" s="62">
        <f>G167*H167</f>
      </c>
      <c r="BK167" s="62"/>
      <c r="BL167" s="62"/>
      <c r="BW167" s="62" t="n">
        <v>21</v>
      </c>
      <c r="BX167" s="16" t="s">
        <v>394</v>
      </c>
    </row>
    <row r="168" customHeight="true" ht="13.5">
      <c r="A168" s="66"/>
      <c r="C168" s="76" t="s">
        <v>229</v>
      </c>
      <c r="D168" s="77" t="s">
        <v>395</v>
      </c>
      <c r="E168" s="78"/>
      <c r="F168" s="78"/>
      <c r="G168" s="78"/>
      <c r="H168" s="79"/>
      <c r="I168" s="78"/>
      <c r="J168" s="78"/>
      <c r="K168" s="78"/>
      <c r="L168" s="78"/>
      <c r="M168" s="78"/>
      <c r="N168" s="78"/>
      <c r="O168" s="80"/>
    </row>
    <row r="169">
      <c r="A169" s="10" t="s">
        <v>396</v>
      </c>
      <c r="B169" s="11" t="s">
        <v>55</v>
      </c>
      <c r="C169" s="11" t="s">
        <v>397</v>
      </c>
      <c r="D169" s="16" t="s">
        <v>398</v>
      </c>
      <c r="E169" s="11"/>
      <c r="F169" s="11" t="s">
        <v>335</v>
      </c>
      <c r="G169" s="62" t="n">
        <v>23.08</v>
      </c>
      <c r="H169" s="63" t="n">
        <v>0</v>
      </c>
      <c r="I169" s="62">
        <f>ROUND(G169*AO169,2)</f>
      </c>
      <c r="J169" s="62">
        <f>ROUND(G169*AP169,2)</f>
      </c>
      <c r="K169" s="62">
        <f>ROUND(G169*H169,2)</f>
      </c>
      <c r="L169" s="62" t="n">
        <v>1</v>
      </c>
      <c r="M169" s="62" t="n">
        <v>1</v>
      </c>
      <c r="N169" s="62">
        <f>G169*M169</f>
      </c>
      <c r="O169" s="64" t="s">
        <v>63</v>
      </c>
      <c r="Z169" s="62">
        <f>ROUND(IF(AQ169="5",BJ169,0),2)</f>
      </c>
      <c r="AB169" s="62">
        <f>ROUND(IF(AQ169="1",BH169,0),2)</f>
      </c>
      <c r="AC169" s="62">
        <f>ROUND(IF(AQ169="1",BI169,0),2)</f>
      </c>
      <c r="AD169" s="62">
        <f>ROUND(IF(AQ169="7",BH169,0),2)</f>
      </c>
      <c r="AE169" s="62">
        <f>ROUND(IF(AQ169="7",BI169,0),2)</f>
      </c>
      <c r="AF169" s="62">
        <f>ROUND(IF(AQ169="2",BH169,0),2)</f>
      </c>
      <c r="AG169" s="62">
        <f>ROUND(IF(AQ169="2",BI169,0),2)</f>
      </c>
      <c r="AH169" s="62">
        <f>ROUND(IF(AQ169="0",BJ169,0),2)</f>
      </c>
      <c r="AI169" s="35" t="s">
        <v>55</v>
      </c>
      <c r="AJ169" s="62">
        <f>IF(AN169=0,K169,0)</f>
      </c>
      <c r="AK169" s="62">
        <f>IF(AN169=12,K169,0)</f>
      </c>
      <c r="AL169" s="62">
        <f>IF(AN169=21,K169,0)</f>
      </c>
      <c r="AN169" s="62" t="n">
        <v>21</v>
      </c>
      <c r="AO169" s="62">
        <f>H169*1</f>
      </c>
      <c r="AP169" s="62">
        <f>H169*(1-1)</f>
      </c>
      <c r="AQ169" s="65" t="s">
        <v>376</v>
      </c>
      <c r="AV169" s="62">
        <f>ROUND(AW169+AX169,2)</f>
      </c>
      <c r="AW169" s="62">
        <f>ROUND(G169*AO169,2)</f>
      </c>
      <c r="AX169" s="62">
        <f>ROUND(G169*AP169,2)</f>
      </c>
      <c r="AY169" s="65" t="s">
        <v>377</v>
      </c>
      <c r="AZ169" s="65" t="s">
        <v>378</v>
      </c>
      <c r="BA169" s="35" t="s">
        <v>66</v>
      </c>
      <c r="BC169" s="62">
        <f>AW169+AX169</f>
      </c>
      <c r="BD169" s="62">
        <f>H169/(100-BE169)*100</f>
      </c>
      <c r="BE169" s="62" t="n">
        <v>0</v>
      </c>
      <c r="BF169" s="62">
        <f>N169</f>
      </c>
      <c r="BH169" s="62">
        <f>G169*AO169</f>
      </c>
      <c r="BI169" s="62">
        <f>G169*AP169</f>
      </c>
      <c r="BJ169" s="62">
        <f>G169*H169</f>
      </c>
      <c r="BK169" s="62"/>
      <c r="BL169" s="62"/>
      <c r="BW169" s="62" t="n">
        <v>21</v>
      </c>
      <c r="BX169" s="16" t="s">
        <v>398</v>
      </c>
    </row>
    <row r="170">
      <c r="A170" s="66"/>
      <c r="D170" s="67" t="s">
        <v>399</v>
      </c>
      <c r="E170" s="68" t="s">
        <v>54</v>
      </c>
      <c r="G170" s="69" t="n">
        <v>22.63</v>
      </c>
      <c r="O170" s="70"/>
    </row>
    <row r="171">
      <c r="A171" s="66"/>
      <c r="D171" s="67" t="s">
        <v>400</v>
      </c>
      <c r="E171" s="68" t="s">
        <v>54</v>
      </c>
      <c r="G171" s="69" t="n">
        <v>0.45</v>
      </c>
      <c r="O171" s="70"/>
    </row>
    <row r="172" customHeight="true" ht="40.5">
      <c r="A172" s="66"/>
      <c r="C172" s="76" t="s">
        <v>229</v>
      </c>
      <c r="D172" s="77" t="s">
        <v>401</v>
      </c>
      <c r="E172" s="78"/>
      <c r="F172" s="78"/>
      <c r="G172" s="78"/>
      <c r="H172" s="79"/>
      <c r="I172" s="78"/>
      <c r="J172" s="78"/>
      <c r="K172" s="78"/>
      <c r="L172" s="78"/>
      <c r="M172" s="78"/>
      <c r="N172" s="78"/>
      <c r="O172" s="80"/>
    </row>
    <row r="173">
      <c r="A173" s="10" t="s">
        <v>402</v>
      </c>
      <c r="B173" s="11" t="s">
        <v>55</v>
      </c>
      <c r="C173" s="11" t="s">
        <v>403</v>
      </c>
      <c r="D173" s="16" t="s">
        <v>404</v>
      </c>
      <c r="E173" s="11"/>
      <c r="F173" s="11" t="s">
        <v>335</v>
      </c>
      <c r="G173" s="62" t="n">
        <v>2.22</v>
      </c>
      <c r="H173" s="63" t="n">
        <v>0</v>
      </c>
      <c r="I173" s="62">
        <f>ROUND(G173*AO173,2)</f>
      </c>
      <c r="J173" s="62">
        <f>ROUND(G173*AP173,2)</f>
      </c>
      <c r="K173" s="62">
        <f>ROUND(G173*H173,2)</f>
      </c>
      <c r="L173" s="62" t="n">
        <v>1</v>
      </c>
      <c r="M173" s="62" t="n">
        <v>1</v>
      </c>
      <c r="N173" s="62">
        <f>G173*M173</f>
      </c>
      <c r="O173" s="64" t="s">
        <v>63</v>
      </c>
      <c r="Z173" s="62">
        <f>ROUND(IF(AQ173="5",BJ173,0),2)</f>
      </c>
      <c r="AB173" s="62">
        <f>ROUND(IF(AQ173="1",BH173,0),2)</f>
      </c>
      <c r="AC173" s="62">
        <f>ROUND(IF(AQ173="1",BI173,0),2)</f>
      </c>
      <c r="AD173" s="62">
        <f>ROUND(IF(AQ173="7",BH173,0),2)</f>
      </c>
      <c r="AE173" s="62">
        <f>ROUND(IF(AQ173="7",BI173,0),2)</f>
      </c>
      <c r="AF173" s="62">
        <f>ROUND(IF(AQ173="2",BH173,0),2)</f>
      </c>
      <c r="AG173" s="62">
        <f>ROUND(IF(AQ173="2",BI173,0),2)</f>
      </c>
      <c r="AH173" s="62">
        <f>ROUND(IF(AQ173="0",BJ173,0),2)</f>
      </c>
      <c r="AI173" s="35" t="s">
        <v>55</v>
      </c>
      <c r="AJ173" s="62">
        <f>IF(AN173=0,K173,0)</f>
      </c>
      <c r="AK173" s="62">
        <f>IF(AN173=12,K173,0)</f>
      </c>
      <c r="AL173" s="62">
        <f>IF(AN173=21,K173,0)</f>
      </c>
      <c r="AN173" s="62" t="n">
        <v>21</v>
      </c>
      <c r="AO173" s="62">
        <f>H173*1</f>
      </c>
      <c r="AP173" s="62">
        <f>H173*(1-1)</f>
      </c>
      <c r="AQ173" s="65" t="s">
        <v>376</v>
      </c>
      <c r="AV173" s="62">
        <f>ROUND(AW173+AX173,2)</f>
      </c>
      <c r="AW173" s="62">
        <f>ROUND(G173*AO173,2)</f>
      </c>
      <c r="AX173" s="62">
        <f>ROUND(G173*AP173,2)</f>
      </c>
      <c r="AY173" s="65" t="s">
        <v>377</v>
      </c>
      <c r="AZ173" s="65" t="s">
        <v>378</v>
      </c>
      <c r="BA173" s="35" t="s">
        <v>66</v>
      </c>
      <c r="BC173" s="62">
        <f>AW173+AX173</f>
      </c>
      <c r="BD173" s="62">
        <f>H173/(100-BE173)*100</f>
      </c>
      <c r="BE173" s="62" t="n">
        <v>0</v>
      </c>
      <c r="BF173" s="62">
        <f>N173</f>
      </c>
      <c r="BH173" s="62">
        <f>G173*AO173</f>
      </c>
      <c r="BI173" s="62">
        <f>G173*AP173</f>
      </c>
      <c r="BJ173" s="62">
        <f>G173*H173</f>
      </c>
      <c r="BK173" s="62"/>
      <c r="BL173" s="62"/>
      <c r="BW173" s="62" t="n">
        <v>21</v>
      </c>
      <c r="BX173" s="16" t="s">
        <v>404</v>
      </c>
    </row>
    <row r="174">
      <c r="A174" s="66"/>
      <c r="D174" s="67" t="s">
        <v>405</v>
      </c>
      <c r="E174" s="68" t="s">
        <v>54</v>
      </c>
      <c r="G174" s="69" t="n">
        <v>2.18</v>
      </c>
      <c r="O174" s="70"/>
    </row>
    <row r="175">
      <c r="A175" s="66"/>
      <c r="D175" s="67" t="s">
        <v>406</v>
      </c>
      <c r="E175" s="68" t="s">
        <v>54</v>
      </c>
      <c r="G175" s="69" t="n">
        <v>0.04</v>
      </c>
      <c r="O175" s="70"/>
    </row>
    <row r="176" customHeight="true" ht="40.5">
      <c r="A176" s="66"/>
      <c r="C176" s="76" t="s">
        <v>229</v>
      </c>
      <c r="D176" s="77" t="s">
        <v>407</v>
      </c>
      <c r="E176" s="78"/>
      <c r="F176" s="78"/>
      <c r="G176" s="78"/>
      <c r="H176" s="79"/>
      <c r="I176" s="78"/>
      <c r="J176" s="78"/>
      <c r="K176" s="78"/>
      <c r="L176" s="78"/>
      <c r="M176" s="78"/>
      <c r="N176" s="78"/>
      <c r="O176" s="80"/>
    </row>
    <row r="177">
      <c r="A177" s="10" t="s">
        <v>408</v>
      </c>
      <c r="B177" s="11" t="s">
        <v>55</v>
      </c>
      <c r="C177" s="11" t="s">
        <v>409</v>
      </c>
      <c r="D177" s="16" t="s">
        <v>410</v>
      </c>
      <c r="E177" s="11"/>
      <c r="F177" s="11" t="s">
        <v>87</v>
      </c>
      <c r="G177" s="62" t="n">
        <v>71.4</v>
      </c>
      <c r="H177" s="63" t="n">
        <v>0</v>
      </c>
      <c r="I177" s="62">
        <f>ROUND(G177*AO177,2)</f>
      </c>
      <c r="J177" s="62">
        <f>ROUND(G177*AP177,2)</f>
      </c>
      <c r="K177" s="62">
        <f>ROUND(G177*H177,2)</f>
      </c>
      <c r="L177" s="62" t="n">
        <v>0.065</v>
      </c>
      <c r="M177" s="62" t="n">
        <v>0.065</v>
      </c>
      <c r="N177" s="62">
        <f>G177*M177</f>
      </c>
      <c r="O177" s="64" t="s">
        <v>63</v>
      </c>
      <c r="Z177" s="62">
        <f>ROUND(IF(AQ177="5",BJ177,0),2)</f>
      </c>
      <c r="AB177" s="62">
        <f>ROUND(IF(AQ177="1",BH177,0),2)</f>
      </c>
      <c r="AC177" s="62">
        <f>ROUND(IF(AQ177="1",BI177,0),2)</f>
      </c>
      <c r="AD177" s="62">
        <f>ROUND(IF(AQ177="7",BH177,0),2)</f>
      </c>
      <c r="AE177" s="62">
        <f>ROUND(IF(AQ177="7",BI177,0),2)</f>
      </c>
      <c r="AF177" s="62">
        <f>ROUND(IF(AQ177="2",BH177,0),2)</f>
      </c>
      <c r="AG177" s="62">
        <f>ROUND(IF(AQ177="2",BI177,0),2)</f>
      </c>
      <c r="AH177" s="62">
        <f>ROUND(IF(AQ177="0",BJ177,0),2)</f>
      </c>
      <c r="AI177" s="35" t="s">
        <v>55</v>
      </c>
      <c r="AJ177" s="62">
        <f>IF(AN177=0,K177,0)</f>
      </c>
      <c r="AK177" s="62">
        <f>IF(AN177=12,K177,0)</f>
      </c>
      <c r="AL177" s="62">
        <f>IF(AN177=21,K177,0)</f>
      </c>
      <c r="AN177" s="62" t="n">
        <v>21</v>
      </c>
      <c r="AO177" s="62">
        <f>H177*1</f>
      </c>
      <c r="AP177" s="62">
        <f>H177*(1-1)</f>
      </c>
      <c r="AQ177" s="65" t="s">
        <v>376</v>
      </c>
      <c r="AV177" s="62">
        <f>ROUND(AW177+AX177,2)</f>
      </c>
      <c r="AW177" s="62">
        <f>ROUND(G177*AO177,2)</f>
      </c>
      <c r="AX177" s="62">
        <f>ROUND(G177*AP177,2)</f>
      </c>
      <c r="AY177" s="65" t="s">
        <v>377</v>
      </c>
      <c r="AZ177" s="65" t="s">
        <v>378</v>
      </c>
      <c r="BA177" s="35" t="s">
        <v>66</v>
      </c>
      <c r="BC177" s="62">
        <f>AW177+AX177</f>
      </c>
      <c r="BD177" s="62">
        <f>H177/(100-BE177)*100</f>
      </c>
      <c r="BE177" s="62" t="n">
        <v>0</v>
      </c>
      <c r="BF177" s="62">
        <f>N177</f>
      </c>
      <c r="BH177" s="62">
        <f>G177*AO177</f>
      </c>
      <c r="BI177" s="62">
        <f>G177*AP177</f>
      </c>
      <c r="BJ177" s="62">
        <f>G177*H177</f>
      </c>
      <c r="BK177" s="62"/>
      <c r="BL177" s="62"/>
      <c r="BW177" s="62" t="n">
        <v>21</v>
      </c>
      <c r="BX177" s="16" t="s">
        <v>410</v>
      </c>
    </row>
    <row r="178">
      <c r="A178" s="66"/>
      <c r="D178" s="67" t="s">
        <v>411</v>
      </c>
      <c r="E178" s="68" t="s">
        <v>54</v>
      </c>
      <c r="G178" s="69" t="n">
        <v>70</v>
      </c>
      <c r="O178" s="70"/>
    </row>
    <row r="179">
      <c r="A179" s="66"/>
      <c r="D179" s="67" t="s">
        <v>412</v>
      </c>
      <c r="E179" s="68" t="s">
        <v>54</v>
      </c>
      <c r="G179" s="69" t="n">
        <v>1.4</v>
      </c>
      <c r="O179" s="70"/>
    </row>
    <row r="180" customHeight="true" ht="27">
      <c r="A180" s="66"/>
      <c r="C180" s="76" t="s">
        <v>229</v>
      </c>
      <c r="D180" s="77" t="s">
        <v>413</v>
      </c>
      <c r="E180" s="78"/>
      <c r="F180" s="78"/>
      <c r="G180" s="78"/>
      <c r="H180" s="79"/>
      <c r="I180" s="78"/>
      <c r="J180" s="78"/>
      <c r="K180" s="78"/>
      <c r="L180" s="78"/>
      <c r="M180" s="78"/>
      <c r="N180" s="78"/>
      <c r="O180" s="80"/>
    </row>
    <row r="181">
      <c r="A181" s="10" t="s">
        <v>414</v>
      </c>
      <c r="B181" s="11" t="s">
        <v>55</v>
      </c>
      <c r="C181" s="11" t="s">
        <v>415</v>
      </c>
      <c r="D181" s="16" t="s">
        <v>416</v>
      </c>
      <c r="E181" s="11"/>
      <c r="F181" s="11" t="s">
        <v>62</v>
      </c>
      <c r="G181" s="62" t="n">
        <v>1.76</v>
      </c>
      <c r="H181" s="63" t="n">
        <v>0</v>
      </c>
      <c r="I181" s="62">
        <f>ROUND(G181*AO181,2)</f>
      </c>
      <c r="J181" s="62">
        <f>ROUND(G181*AP181,2)</f>
      </c>
      <c r="K181" s="62">
        <f>ROUND(G181*H181,2)</f>
      </c>
      <c r="L181" s="62" t="n">
        <v>0.135</v>
      </c>
      <c r="M181" s="62" t="n">
        <v>0.135</v>
      </c>
      <c r="N181" s="62">
        <f>G181*M181</f>
      </c>
      <c r="O181" s="64" t="s">
        <v>63</v>
      </c>
      <c r="Z181" s="62">
        <f>ROUND(IF(AQ181="5",BJ181,0),2)</f>
      </c>
      <c r="AB181" s="62">
        <f>ROUND(IF(AQ181="1",BH181,0),2)</f>
      </c>
      <c r="AC181" s="62">
        <f>ROUND(IF(AQ181="1",BI181,0),2)</f>
      </c>
      <c r="AD181" s="62">
        <f>ROUND(IF(AQ181="7",BH181,0),2)</f>
      </c>
      <c r="AE181" s="62">
        <f>ROUND(IF(AQ181="7",BI181,0),2)</f>
      </c>
      <c r="AF181" s="62">
        <f>ROUND(IF(AQ181="2",BH181,0),2)</f>
      </c>
      <c r="AG181" s="62">
        <f>ROUND(IF(AQ181="2",BI181,0),2)</f>
      </c>
      <c r="AH181" s="62">
        <f>ROUND(IF(AQ181="0",BJ181,0),2)</f>
      </c>
      <c r="AI181" s="35" t="s">
        <v>55</v>
      </c>
      <c r="AJ181" s="62">
        <f>IF(AN181=0,K181,0)</f>
      </c>
      <c r="AK181" s="62">
        <f>IF(AN181=12,K181,0)</f>
      </c>
      <c r="AL181" s="62">
        <f>IF(AN181=21,K181,0)</f>
      </c>
      <c r="AN181" s="62" t="n">
        <v>21</v>
      </c>
      <c r="AO181" s="62">
        <f>H181*1</f>
      </c>
      <c r="AP181" s="62">
        <f>H181*(1-1)</f>
      </c>
      <c r="AQ181" s="65" t="s">
        <v>376</v>
      </c>
      <c r="AV181" s="62">
        <f>ROUND(AW181+AX181,2)</f>
      </c>
      <c r="AW181" s="62">
        <f>ROUND(G181*AO181,2)</f>
      </c>
      <c r="AX181" s="62">
        <f>ROUND(G181*AP181,2)</f>
      </c>
      <c r="AY181" s="65" t="s">
        <v>377</v>
      </c>
      <c r="AZ181" s="65" t="s">
        <v>378</v>
      </c>
      <c r="BA181" s="35" t="s">
        <v>66</v>
      </c>
      <c r="BC181" s="62">
        <f>AW181+AX181</f>
      </c>
      <c r="BD181" s="62">
        <f>H181/(100-BE181)*100</f>
      </c>
      <c r="BE181" s="62" t="n">
        <v>0</v>
      </c>
      <c r="BF181" s="62">
        <f>N181</f>
      </c>
      <c r="BH181" s="62">
        <f>G181*AO181</f>
      </c>
      <c r="BI181" s="62">
        <f>G181*AP181</f>
      </c>
      <c r="BJ181" s="62">
        <f>G181*H181</f>
      </c>
      <c r="BK181" s="62"/>
      <c r="BL181" s="62"/>
      <c r="BW181" s="62" t="n">
        <v>21</v>
      </c>
      <c r="BX181" s="16" t="s">
        <v>416</v>
      </c>
    </row>
    <row r="182">
      <c r="A182" s="66"/>
      <c r="D182" s="67" t="s">
        <v>417</v>
      </c>
      <c r="E182" s="68" t="s">
        <v>54</v>
      </c>
      <c r="G182" s="69" t="n">
        <v>1.6</v>
      </c>
      <c r="O182" s="70"/>
    </row>
    <row r="183">
      <c r="A183" s="66"/>
      <c r="D183" s="67" t="s">
        <v>418</v>
      </c>
      <c r="E183" s="68" t="s">
        <v>54</v>
      </c>
      <c r="G183" s="69" t="n">
        <v>0.16</v>
      </c>
      <c r="O183" s="70"/>
    </row>
    <row r="184" customHeight="true" ht="13.5">
      <c r="A184" s="66"/>
      <c r="C184" s="76" t="s">
        <v>229</v>
      </c>
      <c r="D184" s="77" t="s">
        <v>419</v>
      </c>
      <c r="E184" s="78"/>
      <c r="F184" s="78"/>
      <c r="G184" s="78"/>
      <c r="H184" s="79"/>
      <c r="I184" s="78"/>
      <c r="J184" s="78"/>
      <c r="K184" s="78"/>
      <c r="L184" s="78"/>
      <c r="M184" s="78"/>
      <c r="N184" s="78"/>
      <c r="O184" s="80"/>
    </row>
    <row r="185">
      <c r="A185" s="10" t="s">
        <v>420</v>
      </c>
      <c r="B185" s="11" t="s">
        <v>55</v>
      </c>
      <c r="C185" s="11" t="s">
        <v>421</v>
      </c>
      <c r="D185" s="16" t="s">
        <v>422</v>
      </c>
      <c r="E185" s="11"/>
      <c r="F185" s="11" t="s">
        <v>276</v>
      </c>
      <c r="G185" s="62" t="n">
        <v>33.66</v>
      </c>
      <c r="H185" s="63" t="n">
        <v>0</v>
      </c>
      <c r="I185" s="62">
        <f>ROUND(G185*AO185,2)</f>
      </c>
      <c r="J185" s="62">
        <f>ROUND(G185*AP185,2)</f>
      </c>
      <c r="K185" s="62">
        <f>ROUND(G185*H185,2)</f>
      </c>
      <c r="L185" s="62" t="n">
        <v>0.036</v>
      </c>
      <c r="M185" s="62" t="n">
        <v>0.036</v>
      </c>
      <c r="N185" s="62">
        <f>G185*M185</f>
      </c>
      <c r="O185" s="64" t="s">
        <v>63</v>
      </c>
      <c r="Z185" s="62">
        <f>ROUND(IF(AQ185="5",BJ185,0),2)</f>
      </c>
      <c r="AB185" s="62">
        <f>ROUND(IF(AQ185="1",BH185,0),2)</f>
      </c>
      <c r="AC185" s="62">
        <f>ROUND(IF(AQ185="1",BI185,0),2)</f>
      </c>
      <c r="AD185" s="62">
        <f>ROUND(IF(AQ185="7",BH185,0),2)</f>
      </c>
      <c r="AE185" s="62">
        <f>ROUND(IF(AQ185="7",BI185,0),2)</f>
      </c>
      <c r="AF185" s="62">
        <f>ROUND(IF(AQ185="2",BH185,0),2)</f>
      </c>
      <c r="AG185" s="62">
        <f>ROUND(IF(AQ185="2",BI185,0),2)</f>
      </c>
      <c r="AH185" s="62">
        <f>ROUND(IF(AQ185="0",BJ185,0),2)</f>
      </c>
      <c r="AI185" s="35" t="s">
        <v>55</v>
      </c>
      <c r="AJ185" s="62">
        <f>IF(AN185=0,K185,0)</f>
      </c>
      <c r="AK185" s="62">
        <f>IF(AN185=12,K185,0)</f>
      </c>
      <c r="AL185" s="62">
        <f>IF(AN185=21,K185,0)</f>
      </c>
      <c r="AN185" s="62" t="n">
        <v>21</v>
      </c>
      <c r="AO185" s="62">
        <f>H185*1</f>
      </c>
      <c r="AP185" s="62">
        <f>H185*(1-1)</f>
      </c>
      <c r="AQ185" s="65" t="s">
        <v>376</v>
      </c>
      <c r="AV185" s="62">
        <f>ROUND(AW185+AX185,2)</f>
      </c>
      <c r="AW185" s="62">
        <f>ROUND(G185*AO185,2)</f>
      </c>
      <c r="AX185" s="62">
        <f>ROUND(G185*AP185,2)</f>
      </c>
      <c r="AY185" s="65" t="s">
        <v>377</v>
      </c>
      <c r="AZ185" s="65" t="s">
        <v>378</v>
      </c>
      <c r="BA185" s="35" t="s">
        <v>66</v>
      </c>
      <c r="BC185" s="62">
        <f>AW185+AX185</f>
      </c>
      <c r="BD185" s="62">
        <f>H185/(100-BE185)*100</f>
      </c>
      <c r="BE185" s="62" t="n">
        <v>0</v>
      </c>
      <c r="BF185" s="62">
        <f>N185</f>
      </c>
      <c r="BH185" s="62">
        <f>G185*AO185</f>
      </c>
      <c r="BI185" s="62">
        <f>G185*AP185</f>
      </c>
      <c r="BJ185" s="62">
        <f>G185*H185</f>
      </c>
      <c r="BK185" s="62"/>
      <c r="BL185" s="62"/>
      <c r="BW185" s="62" t="n">
        <v>21</v>
      </c>
      <c r="BX185" s="16" t="s">
        <v>422</v>
      </c>
    </row>
    <row r="186">
      <c r="A186" s="66"/>
      <c r="D186" s="67" t="s">
        <v>423</v>
      </c>
      <c r="E186" s="68" t="s">
        <v>54</v>
      </c>
      <c r="G186" s="69" t="n">
        <v>33</v>
      </c>
      <c r="O186" s="70"/>
    </row>
    <row r="187">
      <c r="A187" s="66"/>
      <c r="D187" s="67" t="s">
        <v>424</v>
      </c>
      <c r="E187" s="68" t="s">
        <v>54</v>
      </c>
      <c r="G187" s="69" t="n">
        <v>0.66</v>
      </c>
      <c r="O187" s="70"/>
    </row>
    <row r="188">
      <c r="A188" s="10" t="s">
        <v>425</v>
      </c>
      <c r="B188" s="11" t="s">
        <v>55</v>
      </c>
      <c r="C188" s="11" t="s">
        <v>426</v>
      </c>
      <c r="D188" s="16" t="s">
        <v>427</v>
      </c>
      <c r="E188" s="11"/>
      <c r="F188" s="11" t="s">
        <v>276</v>
      </c>
      <c r="G188" s="62" t="n">
        <v>11.22</v>
      </c>
      <c r="H188" s="63" t="n">
        <v>0</v>
      </c>
      <c r="I188" s="62">
        <f>ROUND(G188*AO188,2)</f>
      </c>
      <c r="J188" s="62">
        <f>ROUND(G188*AP188,2)</f>
      </c>
      <c r="K188" s="62">
        <f>ROUND(G188*H188,2)</f>
      </c>
      <c r="L188" s="62" t="n">
        <v>0.08</v>
      </c>
      <c r="M188" s="62" t="n">
        <v>0.08</v>
      </c>
      <c r="N188" s="62">
        <f>G188*M188</f>
      </c>
      <c r="O188" s="64" t="s">
        <v>63</v>
      </c>
      <c r="Z188" s="62">
        <f>ROUND(IF(AQ188="5",BJ188,0),2)</f>
      </c>
      <c r="AB188" s="62">
        <f>ROUND(IF(AQ188="1",BH188,0),2)</f>
      </c>
      <c r="AC188" s="62">
        <f>ROUND(IF(AQ188="1",BI188,0),2)</f>
      </c>
      <c r="AD188" s="62">
        <f>ROUND(IF(AQ188="7",BH188,0),2)</f>
      </c>
      <c r="AE188" s="62">
        <f>ROUND(IF(AQ188="7",BI188,0),2)</f>
      </c>
      <c r="AF188" s="62">
        <f>ROUND(IF(AQ188="2",BH188,0),2)</f>
      </c>
      <c r="AG188" s="62">
        <f>ROUND(IF(AQ188="2",BI188,0),2)</f>
      </c>
      <c r="AH188" s="62">
        <f>ROUND(IF(AQ188="0",BJ188,0),2)</f>
      </c>
      <c r="AI188" s="35" t="s">
        <v>55</v>
      </c>
      <c r="AJ188" s="62">
        <f>IF(AN188=0,K188,0)</f>
      </c>
      <c r="AK188" s="62">
        <f>IF(AN188=12,K188,0)</f>
      </c>
      <c r="AL188" s="62">
        <f>IF(AN188=21,K188,0)</f>
      </c>
      <c r="AN188" s="62" t="n">
        <v>21</v>
      </c>
      <c r="AO188" s="62">
        <f>H188*1</f>
      </c>
      <c r="AP188" s="62">
        <f>H188*(1-1)</f>
      </c>
      <c r="AQ188" s="65" t="s">
        <v>376</v>
      </c>
      <c r="AV188" s="62">
        <f>ROUND(AW188+AX188,2)</f>
      </c>
      <c r="AW188" s="62">
        <f>ROUND(G188*AO188,2)</f>
      </c>
      <c r="AX188" s="62">
        <f>ROUND(G188*AP188,2)</f>
      </c>
      <c r="AY188" s="65" t="s">
        <v>377</v>
      </c>
      <c r="AZ188" s="65" t="s">
        <v>378</v>
      </c>
      <c r="BA188" s="35" t="s">
        <v>66</v>
      </c>
      <c r="BC188" s="62">
        <f>AW188+AX188</f>
      </c>
      <c r="BD188" s="62">
        <f>H188/(100-BE188)*100</f>
      </c>
      <c r="BE188" s="62" t="n">
        <v>0</v>
      </c>
      <c r="BF188" s="62">
        <f>N188</f>
      </c>
      <c r="BH188" s="62">
        <f>G188*AO188</f>
      </c>
      <c r="BI188" s="62">
        <f>G188*AP188</f>
      </c>
      <c r="BJ188" s="62">
        <f>G188*H188</f>
      </c>
      <c r="BK188" s="62"/>
      <c r="BL188" s="62"/>
      <c r="BW188" s="62" t="n">
        <v>21</v>
      </c>
      <c r="BX188" s="16" t="s">
        <v>427</v>
      </c>
    </row>
    <row r="189">
      <c r="A189" s="66"/>
      <c r="D189" s="67" t="s">
        <v>428</v>
      </c>
      <c r="E189" s="68" t="s">
        <v>54</v>
      </c>
      <c r="G189" s="69" t="n">
        <v>11</v>
      </c>
      <c r="O189" s="70"/>
    </row>
    <row r="190">
      <c r="A190" s="66"/>
      <c r="D190" s="67" t="s">
        <v>429</v>
      </c>
      <c r="E190" s="68" t="s">
        <v>54</v>
      </c>
      <c r="G190" s="69" t="n">
        <v>0.22</v>
      </c>
      <c r="O190" s="70"/>
    </row>
    <row r="191">
      <c r="A191" s="10" t="s">
        <v>430</v>
      </c>
      <c r="B191" s="11" t="s">
        <v>55</v>
      </c>
      <c r="C191" s="11" t="s">
        <v>431</v>
      </c>
      <c r="D191" s="16" t="s">
        <v>432</v>
      </c>
      <c r="E191" s="11"/>
      <c r="F191" s="11" t="s">
        <v>276</v>
      </c>
      <c r="G191" s="62" t="n">
        <v>2.04</v>
      </c>
      <c r="H191" s="63" t="n">
        <v>0</v>
      </c>
      <c r="I191" s="62">
        <f>ROUND(G191*AO191,2)</f>
      </c>
      <c r="J191" s="62">
        <f>ROUND(G191*AP191,2)</f>
      </c>
      <c r="K191" s="62">
        <f>ROUND(G191*H191,2)</f>
      </c>
      <c r="L191" s="62" t="n">
        <v>0.052</v>
      </c>
      <c r="M191" s="62" t="n">
        <v>0.052</v>
      </c>
      <c r="N191" s="62">
        <f>G191*M191</f>
      </c>
      <c r="O191" s="64" t="s">
        <v>63</v>
      </c>
      <c r="Z191" s="62">
        <f>ROUND(IF(AQ191="5",BJ191,0),2)</f>
      </c>
      <c r="AB191" s="62">
        <f>ROUND(IF(AQ191="1",BH191,0),2)</f>
      </c>
      <c r="AC191" s="62">
        <f>ROUND(IF(AQ191="1",BI191,0),2)</f>
      </c>
      <c r="AD191" s="62">
        <f>ROUND(IF(AQ191="7",BH191,0),2)</f>
      </c>
      <c r="AE191" s="62">
        <f>ROUND(IF(AQ191="7",BI191,0),2)</f>
      </c>
      <c r="AF191" s="62">
        <f>ROUND(IF(AQ191="2",BH191,0),2)</f>
      </c>
      <c r="AG191" s="62">
        <f>ROUND(IF(AQ191="2",BI191,0),2)</f>
      </c>
      <c r="AH191" s="62">
        <f>ROUND(IF(AQ191="0",BJ191,0),2)</f>
      </c>
      <c r="AI191" s="35" t="s">
        <v>55</v>
      </c>
      <c r="AJ191" s="62">
        <f>IF(AN191=0,K191,0)</f>
      </c>
      <c r="AK191" s="62">
        <f>IF(AN191=12,K191,0)</f>
      </c>
      <c r="AL191" s="62">
        <f>IF(AN191=21,K191,0)</f>
      </c>
      <c r="AN191" s="62" t="n">
        <v>21</v>
      </c>
      <c r="AO191" s="62">
        <f>H191*1</f>
      </c>
      <c r="AP191" s="62">
        <f>H191*(1-1)</f>
      </c>
      <c r="AQ191" s="65" t="s">
        <v>376</v>
      </c>
      <c r="AV191" s="62">
        <f>ROUND(AW191+AX191,2)</f>
      </c>
      <c r="AW191" s="62">
        <f>ROUND(G191*AO191,2)</f>
      </c>
      <c r="AX191" s="62">
        <f>ROUND(G191*AP191,2)</f>
      </c>
      <c r="AY191" s="65" t="s">
        <v>377</v>
      </c>
      <c r="AZ191" s="65" t="s">
        <v>378</v>
      </c>
      <c r="BA191" s="35" t="s">
        <v>66</v>
      </c>
      <c r="BC191" s="62">
        <f>AW191+AX191</f>
      </c>
      <c r="BD191" s="62">
        <f>H191/(100-BE191)*100</f>
      </c>
      <c r="BE191" s="62" t="n">
        <v>0</v>
      </c>
      <c r="BF191" s="62">
        <f>N191</f>
      </c>
      <c r="BH191" s="62">
        <f>G191*AO191</f>
      </c>
      <c r="BI191" s="62">
        <f>G191*AP191</f>
      </c>
      <c r="BJ191" s="62">
        <f>G191*H191</f>
      </c>
      <c r="BK191" s="62"/>
      <c r="BL191" s="62"/>
      <c r="BW191" s="62" t="n">
        <v>21</v>
      </c>
      <c r="BX191" s="16" t="s">
        <v>432</v>
      </c>
    </row>
    <row r="192">
      <c r="A192" s="66"/>
      <c r="D192" s="67" t="s">
        <v>68</v>
      </c>
      <c r="E192" s="68" t="s">
        <v>54</v>
      </c>
      <c r="G192" s="69" t="n">
        <v>2</v>
      </c>
      <c r="O192" s="70"/>
    </row>
    <row r="193">
      <c r="A193" s="66"/>
      <c r="D193" s="67" t="s">
        <v>433</v>
      </c>
      <c r="E193" s="68" t="s">
        <v>54</v>
      </c>
      <c r="G193" s="69" t="n">
        <v>0.04</v>
      </c>
      <c r="O193" s="70"/>
    </row>
    <row r="194">
      <c r="A194" s="10" t="s">
        <v>434</v>
      </c>
      <c r="B194" s="11" t="s">
        <v>55</v>
      </c>
      <c r="C194" s="11" t="s">
        <v>435</v>
      </c>
      <c r="D194" s="16" t="s">
        <v>436</v>
      </c>
      <c r="E194" s="11"/>
      <c r="F194" s="11" t="s">
        <v>276</v>
      </c>
      <c r="G194" s="62" t="n">
        <v>1.02</v>
      </c>
      <c r="H194" s="63" t="n">
        <v>0</v>
      </c>
      <c r="I194" s="62">
        <f>ROUND(G194*AO194,2)</f>
      </c>
      <c r="J194" s="62">
        <f>ROUND(G194*AP194,2)</f>
      </c>
      <c r="K194" s="62">
        <f>ROUND(G194*H194,2)</f>
      </c>
      <c r="L194" s="62" t="n">
        <v>0.069</v>
      </c>
      <c r="M194" s="62" t="n">
        <v>0.069</v>
      </c>
      <c r="N194" s="62">
        <f>G194*M194</f>
      </c>
      <c r="O194" s="64" t="s">
        <v>63</v>
      </c>
      <c r="Z194" s="62">
        <f>ROUND(IF(AQ194="5",BJ194,0),2)</f>
      </c>
      <c r="AB194" s="62">
        <f>ROUND(IF(AQ194="1",BH194,0),2)</f>
      </c>
      <c r="AC194" s="62">
        <f>ROUND(IF(AQ194="1",BI194,0),2)</f>
      </c>
      <c r="AD194" s="62">
        <f>ROUND(IF(AQ194="7",BH194,0),2)</f>
      </c>
      <c r="AE194" s="62">
        <f>ROUND(IF(AQ194="7",BI194,0),2)</f>
      </c>
      <c r="AF194" s="62">
        <f>ROUND(IF(AQ194="2",BH194,0),2)</f>
      </c>
      <c r="AG194" s="62">
        <f>ROUND(IF(AQ194="2",BI194,0),2)</f>
      </c>
      <c r="AH194" s="62">
        <f>ROUND(IF(AQ194="0",BJ194,0),2)</f>
      </c>
      <c r="AI194" s="35" t="s">
        <v>55</v>
      </c>
      <c r="AJ194" s="62">
        <f>IF(AN194=0,K194,0)</f>
      </c>
      <c r="AK194" s="62">
        <f>IF(AN194=12,K194,0)</f>
      </c>
      <c r="AL194" s="62">
        <f>IF(AN194=21,K194,0)</f>
      </c>
      <c r="AN194" s="62" t="n">
        <v>21</v>
      </c>
      <c r="AO194" s="62">
        <f>H194*1</f>
      </c>
      <c r="AP194" s="62">
        <f>H194*(1-1)</f>
      </c>
      <c r="AQ194" s="65" t="s">
        <v>376</v>
      </c>
      <c r="AV194" s="62">
        <f>ROUND(AW194+AX194,2)</f>
      </c>
      <c r="AW194" s="62">
        <f>ROUND(G194*AO194,2)</f>
      </c>
      <c r="AX194" s="62">
        <f>ROUND(G194*AP194,2)</f>
      </c>
      <c r="AY194" s="65" t="s">
        <v>377</v>
      </c>
      <c r="AZ194" s="65" t="s">
        <v>378</v>
      </c>
      <c r="BA194" s="35" t="s">
        <v>66</v>
      </c>
      <c r="BC194" s="62">
        <f>AW194+AX194</f>
      </c>
      <c r="BD194" s="62">
        <f>H194/(100-BE194)*100</f>
      </c>
      <c r="BE194" s="62" t="n">
        <v>0</v>
      </c>
      <c r="BF194" s="62">
        <f>N194</f>
      </c>
      <c r="BH194" s="62">
        <f>G194*AO194</f>
      </c>
      <c r="BI194" s="62">
        <f>G194*AP194</f>
      </c>
      <c r="BJ194" s="62">
        <f>G194*H194</f>
      </c>
      <c r="BK194" s="62"/>
      <c r="BL194" s="62"/>
      <c r="BW194" s="62" t="n">
        <v>21</v>
      </c>
      <c r="BX194" s="16" t="s">
        <v>436</v>
      </c>
    </row>
    <row r="195">
      <c r="A195" s="66"/>
      <c r="D195" s="67" t="s">
        <v>59</v>
      </c>
      <c r="E195" s="68" t="s">
        <v>54</v>
      </c>
      <c r="G195" s="69" t="n">
        <v>1</v>
      </c>
      <c r="O195" s="70"/>
    </row>
    <row r="196">
      <c r="A196" s="66"/>
      <c r="D196" s="67" t="s">
        <v>437</v>
      </c>
      <c r="E196" s="68" t="s">
        <v>54</v>
      </c>
      <c r="G196" s="69" t="n">
        <v>0.02</v>
      </c>
      <c r="O196" s="70"/>
    </row>
    <row r="197">
      <c r="A197" s="10" t="s">
        <v>438</v>
      </c>
      <c r="B197" s="11" t="s">
        <v>55</v>
      </c>
      <c r="C197" s="11" t="s">
        <v>439</v>
      </c>
      <c r="D197" s="16" t="s">
        <v>440</v>
      </c>
      <c r="E197" s="11"/>
      <c r="F197" s="11" t="s">
        <v>276</v>
      </c>
      <c r="G197" s="62" t="n">
        <v>1.02</v>
      </c>
      <c r="H197" s="63" t="n">
        <v>0</v>
      </c>
      <c r="I197" s="62">
        <f>ROUND(G197*AO197,2)</f>
      </c>
      <c r="J197" s="62">
        <f>ROUND(G197*AP197,2)</f>
      </c>
      <c r="K197" s="62">
        <f>ROUND(G197*H197,2)</f>
      </c>
      <c r="L197" s="62" t="n">
        <v>0.069</v>
      </c>
      <c r="M197" s="62" t="n">
        <v>0.069</v>
      </c>
      <c r="N197" s="62">
        <f>G197*M197</f>
      </c>
      <c r="O197" s="64" t="s">
        <v>63</v>
      </c>
      <c r="Z197" s="62">
        <f>ROUND(IF(AQ197="5",BJ197,0),2)</f>
      </c>
      <c r="AB197" s="62">
        <f>ROUND(IF(AQ197="1",BH197,0),2)</f>
      </c>
      <c r="AC197" s="62">
        <f>ROUND(IF(AQ197="1",BI197,0),2)</f>
      </c>
      <c r="AD197" s="62">
        <f>ROUND(IF(AQ197="7",BH197,0),2)</f>
      </c>
      <c r="AE197" s="62">
        <f>ROUND(IF(AQ197="7",BI197,0),2)</f>
      </c>
      <c r="AF197" s="62">
        <f>ROUND(IF(AQ197="2",BH197,0),2)</f>
      </c>
      <c r="AG197" s="62">
        <f>ROUND(IF(AQ197="2",BI197,0),2)</f>
      </c>
      <c r="AH197" s="62">
        <f>ROUND(IF(AQ197="0",BJ197,0),2)</f>
      </c>
      <c r="AI197" s="35" t="s">
        <v>55</v>
      </c>
      <c r="AJ197" s="62">
        <f>IF(AN197=0,K197,0)</f>
      </c>
      <c r="AK197" s="62">
        <f>IF(AN197=12,K197,0)</f>
      </c>
      <c r="AL197" s="62">
        <f>IF(AN197=21,K197,0)</f>
      </c>
      <c r="AN197" s="62" t="n">
        <v>21</v>
      </c>
      <c r="AO197" s="62">
        <f>H197*1</f>
      </c>
      <c r="AP197" s="62">
        <f>H197*(1-1)</f>
      </c>
      <c r="AQ197" s="65" t="s">
        <v>376</v>
      </c>
      <c r="AV197" s="62">
        <f>ROUND(AW197+AX197,2)</f>
      </c>
      <c r="AW197" s="62">
        <f>ROUND(G197*AO197,2)</f>
      </c>
      <c r="AX197" s="62">
        <f>ROUND(G197*AP197,2)</f>
      </c>
      <c r="AY197" s="65" t="s">
        <v>377</v>
      </c>
      <c r="AZ197" s="65" t="s">
        <v>378</v>
      </c>
      <c r="BA197" s="35" t="s">
        <v>66</v>
      </c>
      <c r="BC197" s="62">
        <f>AW197+AX197</f>
      </c>
      <c r="BD197" s="62">
        <f>H197/(100-BE197)*100</f>
      </c>
      <c r="BE197" s="62" t="n">
        <v>0</v>
      </c>
      <c r="BF197" s="62">
        <f>N197</f>
      </c>
      <c r="BH197" s="62">
        <f>G197*AO197</f>
      </c>
      <c r="BI197" s="62">
        <f>G197*AP197</f>
      </c>
      <c r="BJ197" s="62">
        <f>G197*H197</f>
      </c>
      <c r="BK197" s="62"/>
      <c r="BL197" s="62"/>
      <c r="BW197" s="62" t="n">
        <v>21</v>
      </c>
      <c r="BX197" s="16" t="s">
        <v>440</v>
      </c>
    </row>
    <row r="198">
      <c r="A198" s="66"/>
      <c r="D198" s="67" t="s">
        <v>441</v>
      </c>
      <c r="E198" s="68" t="s">
        <v>54</v>
      </c>
      <c r="G198" s="69" t="n">
        <v>1</v>
      </c>
      <c r="O198" s="70"/>
    </row>
    <row r="199">
      <c r="A199" s="66"/>
      <c r="D199" s="67" t="s">
        <v>437</v>
      </c>
      <c r="E199" s="68" t="s">
        <v>54</v>
      </c>
      <c r="G199" s="69" t="n">
        <v>0.02</v>
      </c>
      <c r="O199" s="70"/>
    </row>
    <row r="200">
      <c r="A200" s="10" t="s">
        <v>256</v>
      </c>
      <c r="B200" s="11" t="s">
        <v>55</v>
      </c>
      <c r="C200" s="11" t="s">
        <v>442</v>
      </c>
      <c r="D200" s="16" t="s">
        <v>443</v>
      </c>
      <c r="E200" s="11"/>
      <c r="F200" s="11" t="s">
        <v>62</v>
      </c>
      <c r="G200" s="62" t="n">
        <v>0.84</v>
      </c>
      <c r="H200" s="63" t="n">
        <v>0</v>
      </c>
      <c r="I200" s="62">
        <f>ROUND(G200*AO200,2)</f>
      </c>
      <c r="J200" s="62">
        <f>ROUND(G200*AP200,2)</f>
      </c>
      <c r="K200" s="62">
        <f>ROUND(G200*H200,2)</f>
      </c>
      <c r="L200" s="62" t="n">
        <v>0.1315</v>
      </c>
      <c r="M200" s="62" t="n">
        <v>0.1315</v>
      </c>
      <c r="N200" s="62">
        <f>G200*M200</f>
      </c>
      <c r="O200" s="64" t="s">
        <v>63</v>
      </c>
      <c r="Z200" s="62">
        <f>ROUND(IF(AQ200="5",BJ200,0),2)</f>
      </c>
      <c r="AB200" s="62">
        <f>ROUND(IF(AQ200="1",BH200,0),2)</f>
      </c>
      <c r="AC200" s="62">
        <f>ROUND(IF(AQ200="1",BI200,0),2)</f>
      </c>
      <c r="AD200" s="62">
        <f>ROUND(IF(AQ200="7",BH200,0),2)</f>
      </c>
      <c r="AE200" s="62">
        <f>ROUND(IF(AQ200="7",BI200,0),2)</f>
      </c>
      <c r="AF200" s="62">
        <f>ROUND(IF(AQ200="2",BH200,0),2)</f>
      </c>
      <c r="AG200" s="62">
        <f>ROUND(IF(AQ200="2",BI200,0),2)</f>
      </c>
      <c r="AH200" s="62">
        <f>ROUND(IF(AQ200="0",BJ200,0),2)</f>
      </c>
      <c r="AI200" s="35" t="s">
        <v>55</v>
      </c>
      <c r="AJ200" s="62">
        <f>IF(AN200=0,K200,0)</f>
      </c>
      <c r="AK200" s="62">
        <f>IF(AN200=12,K200,0)</f>
      </c>
      <c r="AL200" s="62">
        <f>IF(AN200=21,K200,0)</f>
      </c>
      <c r="AN200" s="62" t="n">
        <v>21</v>
      </c>
      <c r="AO200" s="62">
        <f>H200*1</f>
      </c>
      <c r="AP200" s="62">
        <f>H200*(1-1)</f>
      </c>
      <c r="AQ200" s="65" t="s">
        <v>376</v>
      </c>
      <c r="AV200" s="62">
        <f>ROUND(AW200+AX200,2)</f>
      </c>
      <c r="AW200" s="62">
        <f>ROUND(G200*AO200,2)</f>
      </c>
      <c r="AX200" s="62">
        <f>ROUND(G200*AP200,2)</f>
      </c>
      <c r="AY200" s="65" t="s">
        <v>377</v>
      </c>
      <c r="AZ200" s="65" t="s">
        <v>378</v>
      </c>
      <c r="BA200" s="35" t="s">
        <v>66</v>
      </c>
      <c r="BC200" s="62">
        <f>AW200+AX200</f>
      </c>
      <c r="BD200" s="62">
        <f>H200/(100-BE200)*100</f>
      </c>
      <c r="BE200" s="62" t="n">
        <v>0</v>
      </c>
      <c r="BF200" s="62">
        <f>N200</f>
      </c>
      <c r="BH200" s="62">
        <f>G200*AO200</f>
      </c>
      <c r="BI200" s="62">
        <f>G200*AP200</f>
      </c>
      <c r="BJ200" s="62">
        <f>G200*H200</f>
      </c>
      <c r="BK200" s="62"/>
      <c r="BL200" s="62"/>
      <c r="BW200" s="62" t="n">
        <v>21</v>
      </c>
      <c r="BX200" s="16" t="s">
        <v>443</v>
      </c>
    </row>
    <row r="201">
      <c r="A201" s="66"/>
      <c r="D201" s="67" t="s">
        <v>444</v>
      </c>
      <c r="E201" s="68" t="s">
        <v>54</v>
      </c>
      <c r="G201" s="69" t="n">
        <v>0.8</v>
      </c>
      <c r="O201" s="70"/>
    </row>
    <row r="202">
      <c r="A202" s="66"/>
      <c r="D202" s="67" t="s">
        <v>445</v>
      </c>
      <c r="E202" s="68" t="s">
        <v>54</v>
      </c>
      <c r="G202" s="69" t="n">
        <v>0.04</v>
      </c>
      <c r="O202" s="70"/>
    </row>
    <row r="203">
      <c r="A203" s="10" t="s">
        <v>446</v>
      </c>
      <c r="B203" s="11" t="s">
        <v>55</v>
      </c>
      <c r="C203" s="11" t="s">
        <v>447</v>
      </c>
      <c r="D203" s="16" t="s">
        <v>448</v>
      </c>
      <c r="E203" s="11"/>
      <c r="F203" s="11" t="s">
        <v>62</v>
      </c>
      <c r="G203" s="62" t="n">
        <v>2.64</v>
      </c>
      <c r="H203" s="63" t="n">
        <v>0</v>
      </c>
      <c r="I203" s="62">
        <f>ROUND(G203*AO203,2)</f>
      </c>
      <c r="J203" s="62">
        <f>ROUND(G203*AP203,2)</f>
      </c>
      <c r="K203" s="62">
        <f>ROUND(G203*H203,2)</f>
      </c>
      <c r="L203" s="62" t="n">
        <v>0.136</v>
      </c>
      <c r="M203" s="62" t="n">
        <v>0.136</v>
      </c>
      <c r="N203" s="62">
        <f>G203*M203</f>
      </c>
      <c r="O203" s="64" t="s">
        <v>63</v>
      </c>
      <c r="Z203" s="62">
        <f>ROUND(IF(AQ203="5",BJ203,0),2)</f>
      </c>
      <c r="AB203" s="62">
        <f>ROUND(IF(AQ203="1",BH203,0),2)</f>
      </c>
      <c r="AC203" s="62">
        <f>ROUND(IF(AQ203="1",BI203,0),2)</f>
      </c>
      <c r="AD203" s="62">
        <f>ROUND(IF(AQ203="7",BH203,0),2)</f>
      </c>
      <c r="AE203" s="62">
        <f>ROUND(IF(AQ203="7",BI203,0),2)</f>
      </c>
      <c r="AF203" s="62">
        <f>ROUND(IF(AQ203="2",BH203,0),2)</f>
      </c>
      <c r="AG203" s="62">
        <f>ROUND(IF(AQ203="2",BI203,0),2)</f>
      </c>
      <c r="AH203" s="62">
        <f>ROUND(IF(AQ203="0",BJ203,0),2)</f>
      </c>
      <c r="AI203" s="35" t="s">
        <v>55</v>
      </c>
      <c r="AJ203" s="62">
        <f>IF(AN203=0,K203,0)</f>
      </c>
      <c r="AK203" s="62">
        <f>IF(AN203=12,K203,0)</f>
      </c>
      <c r="AL203" s="62">
        <f>IF(AN203=21,K203,0)</f>
      </c>
      <c r="AN203" s="62" t="n">
        <v>21</v>
      </c>
      <c r="AO203" s="62">
        <f>H203*1</f>
      </c>
      <c r="AP203" s="62">
        <f>H203*(1-1)</f>
      </c>
      <c r="AQ203" s="65" t="s">
        <v>376</v>
      </c>
      <c r="AV203" s="62">
        <f>ROUND(AW203+AX203,2)</f>
      </c>
      <c r="AW203" s="62">
        <f>ROUND(G203*AO203,2)</f>
      </c>
      <c r="AX203" s="62">
        <f>ROUND(G203*AP203,2)</f>
      </c>
      <c r="AY203" s="65" t="s">
        <v>377</v>
      </c>
      <c r="AZ203" s="65" t="s">
        <v>378</v>
      </c>
      <c r="BA203" s="35" t="s">
        <v>66</v>
      </c>
      <c r="BC203" s="62">
        <f>AW203+AX203</f>
      </c>
      <c r="BD203" s="62">
        <f>H203/(100-BE203)*100</f>
      </c>
      <c r="BE203" s="62" t="n">
        <v>0</v>
      </c>
      <c r="BF203" s="62">
        <f>N203</f>
      </c>
      <c r="BH203" s="62">
        <f>G203*AO203</f>
      </c>
      <c r="BI203" s="62">
        <f>G203*AP203</f>
      </c>
      <c r="BJ203" s="62">
        <f>G203*H203</f>
      </c>
      <c r="BK203" s="62"/>
      <c r="BL203" s="62"/>
      <c r="BW203" s="62" t="n">
        <v>21</v>
      </c>
      <c r="BX203" s="16" t="s">
        <v>448</v>
      </c>
    </row>
    <row r="204">
      <c r="A204" s="66"/>
      <c r="D204" s="67" t="s">
        <v>449</v>
      </c>
      <c r="E204" s="68" t="s">
        <v>54</v>
      </c>
      <c r="G204" s="69" t="n">
        <v>2.4</v>
      </c>
      <c r="O204" s="70"/>
    </row>
    <row r="205">
      <c r="A205" s="66"/>
      <c r="D205" s="67" t="s">
        <v>450</v>
      </c>
      <c r="E205" s="68" t="s">
        <v>54</v>
      </c>
      <c r="G205" s="69" t="n">
        <v>0.24</v>
      </c>
      <c r="O205" s="70"/>
    </row>
    <row r="206">
      <c r="A206" s="10" t="s">
        <v>451</v>
      </c>
      <c r="B206" s="11" t="s">
        <v>55</v>
      </c>
      <c r="C206" s="11" t="s">
        <v>452</v>
      </c>
      <c r="D206" s="16" t="s">
        <v>453</v>
      </c>
      <c r="E206" s="11"/>
      <c r="F206" s="11" t="s">
        <v>62</v>
      </c>
      <c r="G206" s="62" t="n">
        <v>63</v>
      </c>
      <c r="H206" s="63" t="n">
        <v>0</v>
      </c>
      <c r="I206" s="62">
        <f>ROUND(G206*AO206,2)</f>
      </c>
      <c r="J206" s="62">
        <f>ROUND(G206*AP206,2)</f>
      </c>
      <c r="K206" s="62">
        <f>ROUND(G206*H206,2)</f>
      </c>
      <c r="L206" s="62" t="n">
        <v>0.113</v>
      </c>
      <c r="M206" s="62" t="n">
        <v>0.113</v>
      </c>
      <c r="N206" s="62">
        <f>G206*M206</f>
      </c>
      <c r="O206" s="64" t="s">
        <v>63</v>
      </c>
      <c r="Z206" s="62">
        <f>ROUND(IF(AQ206="5",BJ206,0),2)</f>
      </c>
      <c r="AB206" s="62">
        <f>ROUND(IF(AQ206="1",BH206,0),2)</f>
      </c>
      <c r="AC206" s="62">
        <f>ROUND(IF(AQ206="1",BI206,0),2)</f>
      </c>
      <c r="AD206" s="62">
        <f>ROUND(IF(AQ206="7",BH206,0),2)</f>
      </c>
      <c r="AE206" s="62">
        <f>ROUND(IF(AQ206="7",BI206,0),2)</f>
      </c>
      <c r="AF206" s="62">
        <f>ROUND(IF(AQ206="2",BH206,0),2)</f>
      </c>
      <c r="AG206" s="62">
        <f>ROUND(IF(AQ206="2",BI206,0),2)</f>
      </c>
      <c r="AH206" s="62">
        <f>ROUND(IF(AQ206="0",BJ206,0),2)</f>
      </c>
      <c r="AI206" s="35" t="s">
        <v>55</v>
      </c>
      <c r="AJ206" s="62">
        <f>IF(AN206=0,K206,0)</f>
      </c>
      <c r="AK206" s="62">
        <f>IF(AN206=12,K206,0)</f>
      </c>
      <c r="AL206" s="62">
        <f>IF(AN206=21,K206,0)</f>
      </c>
      <c r="AN206" s="62" t="n">
        <v>21</v>
      </c>
      <c r="AO206" s="62">
        <f>H206*1</f>
      </c>
      <c r="AP206" s="62">
        <f>H206*(1-1)</f>
      </c>
      <c r="AQ206" s="65" t="s">
        <v>376</v>
      </c>
      <c r="AV206" s="62">
        <f>ROUND(AW206+AX206,2)</f>
      </c>
      <c r="AW206" s="62">
        <f>ROUND(G206*AO206,2)</f>
      </c>
      <c r="AX206" s="62">
        <f>ROUND(G206*AP206,2)</f>
      </c>
      <c r="AY206" s="65" t="s">
        <v>377</v>
      </c>
      <c r="AZ206" s="65" t="s">
        <v>378</v>
      </c>
      <c r="BA206" s="35" t="s">
        <v>66</v>
      </c>
      <c r="BC206" s="62">
        <f>AW206+AX206</f>
      </c>
      <c r="BD206" s="62">
        <f>H206/(100-BE206)*100</f>
      </c>
      <c r="BE206" s="62" t="n">
        <v>0</v>
      </c>
      <c r="BF206" s="62">
        <f>N206</f>
      </c>
      <c r="BH206" s="62">
        <f>G206*AO206</f>
      </c>
      <c r="BI206" s="62">
        <f>G206*AP206</f>
      </c>
      <c r="BJ206" s="62">
        <f>G206*H206</f>
      </c>
      <c r="BK206" s="62"/>
      <c r="BL206" s="62"/>
      <c r="BW206" s="62" t="n">
        <v>21</v>
      </c>
      <c r="BX206" s="16" t="s">
        <v>453</v>
      </c>
    </row>
    <row r="207">
      <c r="A207" s="66"/>
      <c r="D207" s="67" t="s">
        <v>320</v>
      </c>
      <c r="E207" s="68" t="s">
        <v>54</v>
      </c>
      <c r="G207" s="69" t="n">
        <v>60</v>
      </c>
      <c r="O207" s="70"/>
    </row>
    <row r="208">
      <c r="A208" s="66"/>
      <c r="D208" s="67" t="s">
        <v>454</v>
      </c>
      <c r="E208" s="68" t="s">
        <v>54</v>
      </c>
      <c r="G208" s="69" t="n">
        <v>3</v>
      </c>
      <c r="O208" s="70"/>
    </row>
    <row r="209">
      <c r="A209" s="10" t="s">
        <v>455</v>
      </c>
      <c r="B209" s="11" t="s">
        <v>55</v>
      </c>
      <c r="C209" s="11" t="s">
        <v>456</v>
      </c>
      <c r="D209" s="16" t="s">
        <v>457</v>
      </c>
      <c r="E209" s="11"/>
      <c r="F209" s="11" t="s">
        <v>62</v>
      </c>
      <c r="G209" s="62" t="n">
        <v>3.85</v>
      </c>
      <c r="H209" s="63" t="n">
        <v>0</v>
      </c>
      <c r="I209" s="62">
        <f>ROUND(G209*AO209,2)</f>
      </c>
      <c r="J209" s="62">
        <f>ROUND(G209*AP209,2)</f>
      </c>
      <c r="K209" s="62">
        <f>ROUND(G209*H209,2)</f>
      </c>
      <c r="L209" s="62" t="n">
        <v>0.126</v>
      </c>
      <c r="M209" s="62" t="n">
        <v>0.126</v>
      </c>
      <c r="N209" s="62">
        <f>G209*M209</f>
      </c>
      <c r="O209" s="64" t="s">
        <v>63</v>
      </c>
      <c r="Z209" s="62">
        <f>ROUND(IF(AQ209="5",BJ209,0),2)</f>
      </c>
      <c r="AB209" s="62">
        <f>ROUND(IF(AQ209="1",BH209,0),2)</f>
      </c>
      <c r="AC209" s="62">
        <f>ROUND(IF(AQ209="1",BI209,0),2)</f>
      </c>
      <c r="AD209" s="62">
        <f>ROUND(IF(AQ209="7",BH209,0),2)</f>
      </c>
      <c r="AE209" s="62">
        <f>ROUND(IF(AQ209="7",BI209,0),2)</f>
      </c>
      <c r="AF209" s="62">
        <f>ROUND(IF(AQ209="2",BH209,0),2)</f>
      </c>
      <c r="AG209" s="62">
        <f>ROUND(IF(AQ209="2",BI209,0),2)</f>
      </c>
      <c r="AH209" s="62">
        <f>ROUND(IF(AQ209="0",BJ209,0),2)</f>
      </c>
      <c r="AI209" s="35" t="s">
        <v>55</v>
      </c>
      <c r="AJ209" s="62">
        <f>IF(AN209=0,K209,0)</f>
      </c>
      <c r="AK209" s="62">
        <f>IF(AN209=12,K209,0)</f>
      </c>
      <c r="AL209" s="62">
        <f>IF(AN209=21,K209,0)</f>
      </c>
      <c r="AN209" s="62" t="n">
        <v>21</v>
      </c>
      <c r="AO209" s="62">
        <f>H209*1</f>
      </c>
      <c r="AP209" s="62">
        <f>H209*(1-1)</f>
      </c>
      <c r="AQ209" s="65" t="s">
        <v>376</v>
      </c>
      <c r="AV209" s="62">
        <f>ROUND(AW209+AX209,2)</f>
      </c>
      <c r="AW209" s="62">
        <f>ROUND(G209*AO209,2)</f>
      </c>
      <c r="AX209" s="62">
        <f>ROUND(G209*AP209,2)</f>
      </c>
      <c r="AY209" s="65" t="s">
        <v>377</v>
      </c>
      <c r="AZ209" s="65" t="s">
        <v>378</v>
      </c>
      <c r="BA209" s="35" t="s">
        <v>66</v>
      </c>
      <c r="BC209" s="62">
        <f>AW209+AX209</f>
      </c>
      <c r="BD209" s="62">
        <f>H209/(100-BE209)*100</f>
      </c>
      <c r="BE209" s="62" t="n">
        <v>0</v>
      </c>
      <c r="BF209" s="62">
        <f>N209</f>
      </c>
      <c r="BH209" s="62">
        <f>G209*AO209</f>
      </c>
      <c r="BI209" s="62">
        <f>G209*AP209</f>
      </c>
      <c r="BJ209" s="62">
        <f>G209*H209</f>
      </c>
      <c r="BK209" s="62"/>
      <c r="BL209" s="62"/>
      <c r="BW209" s="62" t="n">
        <v>21</v>
      </c>
      <c r="BX209" s="16" t="s">
        <v>457</v>
      </c>
    </row>
    <row r="210">
      <c r="A210" s="66"/>
      <c r="D210" s="67" t="s">
        <v>458</v>
      </c>
      <c r="E210" s="68" t="s">
        <v>54</v>
      </c>
      <c r="G210" s="69" t="n">
        <v>3.5</v>
      </c>
      <c r="O210" s="70"/>
    </row>
    <row r="211">
      <c r="A211" s="66"/>
      <c r="D211" s="67" t="s">
        <v>459</v>
      </c>
      <c r="E211" s="68" t="s">
        <v>54</v>
      </c>
      <c r="G211" s="69" t="n">
        <v>0.35</v>
      </c>
      <c r="O211" s="70"/>
    </row>
    <row r="212">
      <c r="A212" s="56" t="s">
        <v>54</v>
      </c>
      <c r="B212" s="57" t="s">
        <v>460</v>
      </c>
      <c r="C212" s="57" t="s">
        <v>54</v>
      </c>
      <c r="D212" s="58" t="s">
        <v>461</v>
      </c>
      <c r="E212" s="57"/>
      <c r="F212" s="59" t="s">
        <v>4</v>
      </c>
      <c r="G212" s="59" t="s">
        <v>4</v>
      </c>
      <c r="H212" s="60" t="s">
        <v>4</v>
      </c>
      <c r="I212" s="2">
        <f>I213</f>
      </c>
      <c r="J212" s="2">
        <f>J213</f>
      </c>
      <c r="K212" s="2">
        <f>K213</f>
      </c>
      <c r="L212" s="35" t="s">
        <v>54</v>
      </c>
      <c r="M212" s="35" t="s">
        <v>54</v>
      </c>
      <c r="N212" s="2">
        <f>N213</f>
      </c>
      <c r="O212" s="61" t="s">
        <v>54</v>
      </c>
    </row>
    <row r="213">
      <c r="A213" s="56" t="s">
        <v>54</v>
      </c>
      <c r="B213" s="57" t="s">
        <v>460</v>
      </c>
      <c r="C213" s="57" t="s">
        <v>462</v>
      </c>
      <c r="D213" s="58" t="s">
        <v>463</v>
      </c>
      <c r="E213" s="57"/>
      <c r="F213" s="59" t="s">
        <v>4</v>
      </c>
      <c r="G213" s="59" t="s">
        <v>4</v>
      </c>
      <c r="H213" s="60" t="s">
        <v>4</v>
      </c>
      <c r="I213" s="2">
        <f>SUM(I214:I238)</f>
      </c>
      <c r="J213" s="2">
        <f>SUM(J214:J238)</f>
      </c>
      <c r="K213" s="2">
        <f>SUM(K214:K238)</f>
      </c>
      <c r="L213" s="35" t="s">
        <v>54</v>
      </c>
      <c r="M213" s="35" t="s">
        <v>54</v>
      </c>
      <c r="N213" s="2">
        <f>SUM(N214:N238)</f>
      </c>
      <c r="O213" s="61" t="s">
        <v>54</v>
      </c>
      <c r="AI213" s="35" t="s">
        <v>460</v>
      </c>
      <c r="AS213" s="2">
        <f>SUM(AJ214:AJ238)</f>
      </c>
      <c r="AT213" s="2">
        <f>SUM(AK214:AK238)</f>
      </c>
      <c r="AU213" s="2">
        <f>SUM(AL214:AL238)</f>
      </c>
    </row>
    <row r="214">
      <c r="A214" s="10" t="s">
        <v>464</v>
      </c>
      <c r="B214" s="11" t="s">
        <v>460</v>
      </c>
      <c r="C214" s="11" t="s">
        <v>465</v>
      </c>
      <c r="D214" s="16" t="s">
        <v>466</v>
      </c>
      <c r="E214" s="11"/>
      <c r="F214" s="11" t="s">
        <v>270</v>
      </c>
      <c r="G214" s="62" t="n">
        <v>1</v>
      </c>
      <c r="H214" s="63" t="n">
        <v>0</v>
      </c>
      <c r="I214" s="62">
        <f>ROUND(G214*AO214,2)</f>
      </c>
      <c r="J214" s="62">
        <f>ROUND(G214*AP214,2)</f>
      </c>
      <c r="K214" s="62">
        <f>ROUND(G214*H214,2)</f>
      </c>
      <c r="L214" s="62" t="n">
        <v>0</v>
      </c>
      <c r="M214" s="62" t="n">
        <v>0</v>
      </c>
      <c r="N214" s="62">
        <f>G214*M214</f>
      </c>
      <c r="O214" s="64" t="s">
        <v>467</v>
      </c>
      <c r="Z214" s="62">
        <f>ROUND(IF(AQ214="5",BJ214,0),2)</f>
      </c>
      <c r="AB214" s="62">
        <f>ROUND(IF(AQ214="1",BH214,0),2)</f>
      </c>
      <c r="AC214" s="62">
        <f>ROUND(IF(AQ214="1",BI214,0),2)</f>
      </c>
      <c r="AD214" s="62">
        <f>ROUND(IF(AQ214="7",BH214,0),2)</f>
      </c>
      <c r="AE214" s="62">
        <f>ROUND(IF(AQ214="7",BI214,0),2)</f>
      </c>
      <c r="AF214" s="62">
        <f>ROUND(IF(AQ214="2",BH214,0),2)</f>
      </c>
      <c r="AG214" s="62">
        <f>ROUND(IF(AQ214="2",BI214,0),2)</f>
      </c>
      <c r="AH214" s="62">
        <f>ROUND(IF(AQ214="0",BJ214,0),2)</f>
      </c>
      <c r="AI214" s="35" t="s">
        <v>460</v>
      </c>
      <c r="AJ214" s="62">
        <f>IF(AN214=0,K214,0)</f>
      </c>
      <c r="AK214" s="62">
        <f>IF(AN214=12,K214,0)</f>
      </c>
      <c r="AL214" s="62">
        <f>IF(AN214=21,K214,0)</f>
      </c>
      <c r="AN214" s="62" t="n">
        <v>21</v>
      </c>
      <c r="AO214" s="62">
        <f>H214*0</f>
      </c>
      <c r="AP214" s="62">
        <f>H214*(1-0)</f>
      </c>
      <c r="AQ214" s="65" t="s">
        <v>59</v>
      </c>
      <c r="AV214" s="62">
        <f>ROUND(AW214+AX214,2)</f>
      </c>
      <c r="AW214" s="62">
        <f>ROUND(G214*AO214,2)</f>
      </c>
      <c r="AX214" s="62">
        <f>ROUND(G214*AP214,2)</f>
      </c>
      <c r="AY214" s="65" t="s">
        <v>468</v>
      </c>
      <c r="AZ214" s="65" t="s">
        <v>469</v>
      </c>
      <c r="BA214" s="35" t="s">
        <v>470</v>
      </c>
      <c r="BC214" s="62">
        <f>AW214+AX214</f>
      </c>
      <c r="BD214" s="62">
        <f>H214/(100-BE214)*100</f>
      </c>
      <c r="BE214" s="62" t="n">
        <v>0</v>
      </c>
      <c r="BF214" s="62">
        <f>N214</f>
      </c>
      <c r="BH214" s="62">
        <f>G214*AO214</f>
      </c>
      <c r="BI214" s="62">
        <f>G214*AP214</f>
      </c>
      <c r="BJ214" s="62">
        <f>G214*H214</f>
      </c>
      <c r="BK214" s="62"/>
      <c r="BL214" s="62"/>
      <c r="BW214" s="62" t="n">
        <v>21</v>
      </c>
      <c r="BX214" s="16" t="s">
        <v>466</v>
      </c>
    </row>
    <row r="215" customHeight="true" ht="13.5">
      <c r="A215" s="66"/>
      <c r="C215" s="76" t="s">
        <v>229</v>
      </c>
      <c r="D215" s="77" t="s">
        <v>471</v>
      </c>
      <c r="E215" s="78"/>
      <c r="F215" s="78"/>
      <c r="G215" s="78"/>
      <c r="H215" s="79"/>
      <c r="I215" s="78"/>
      <c r="J215" s="78"/>
      <c r="K215" s="78"/>
      <c r="L215" s="78"/>
      <c r="M215" s="78"/>
      <c r="N215" s="78"/>
      <c r="O215" s="80"/>
    </row>
    <row r="216">
      <c r="A216" s="10" t="s">
        <v>472</v>
      </c>
      <c r="B216" s="11" t="s">
        <v>460</v>
      </c>
      <c r="C216" s="11" t="s">
        <v>465</v>
      </c>
      <c r="D216" s="16" t="s">
        <v>473</v>
      </c>
      <c r="E216" s="11"/>
      <c r="F216" s="11" t="s">
        <v>270</v>
      </c>
      <c r="G216" s="62" t="n">
        <v>1</v>
      </c>
      <c r="H216" s="63" t="n">
        <v>0</v>
      </c>
      <c r="I216" s="62">
        <f>ROUND(G216*AO216,2)</f>
      </c>
      <c r="J216" s="62">
        <f>ROUND(G216*AP216,2)</f>
      </c>
      <c r="K216" s="62">
        <f>ROUND(G216*H216,2)</f>
      </c>
      <c r="L216" s="62" t="n">
        <v>0</v>
      </c>
      <c r="M216" s="62" t="n">
        <v>0</v>
      </c>
      <c r="N216" s="62">
        <f>G216*M216</f>
      </c>
      <c r="O216" s="64" t="s">
        <v>467</v>
      </c>
      <c r="Z216" s="62">
        <f>ROUND(IF(AQ216="5",BJ216,0),2)</f>
      </c>
      <c r="AB216" s="62">
        <f>ROUND(IF(AQ216="1",BH216,0),2)</f>
      </c>
      <c r="AC216" s="62">
        <f>ROUND(IF(AQ216="1",BI216,0),2)</f>
      </c>
      <c r="AD216" s="62">
        <f>ROUND(IF(AQ216="7",BH216,0),2)</f>
      </c>
      <c r="AE216" s="62">
        <f>ROUND(IF(AQ216="7",BI216,0),2)</f>
      </c>
      <c r="AF216" s="62">
        <f>ROUND(IF(AQ216="2",BH216,0),2)</f>
      </c>
      <c r="AG216" s="62">
        <f>ROUND(IF(AQ216="2",BI216,0),2)</f>
      </c>
      <c r="AH216" s="62">
        <f>ROUND(IF(AQ216="0",BJ216,0),2)</f>
      </c>
      <c r="AI216" s="35" t="s">
        <v>460</v>
      </c>
      <c r="AJ216" s="62">
        <f>IF(AN216=0,K216,0)</f>
      </c>
      <c r="AK216" s="62">
        <f>IF(AN216=12,K216,0)</f>
      </c>
      <c r="AL216" s="62">
        <f>IF(AN216=21,K216,0)</f>
      </c>
      <c r="AN216" s="62" t="n">
        <v>21</v>
      </c>
      <c r="AO216" s="62">
        <f>H216*0</f>
      </c>
      <c r="AP216" s="62">
        <f>H216*(1-0)</f>
      </c>
      <c r="AQ216" s="65" t="s">
        <v>59</v>
      </c>
      <c r="AV216" s="62">
        <f>ROUND(AW216+AX216,2)</f>
      </c>
      <c r="AW216" s="62">
        <f>ROUND(G216*AO216,2)</f>
      </c>
      <c r="AX216" s="62">
        <f>ROUND(G216*AP216,2)</f>
      </c>
      <c r="AY216" s="65" t="s">
        <v>468</v>
      </c>
      <c r="AZ216" s="65" t="s">
        <v>469</v>
      </c>
      <c r="BA216" s="35" t="s">
        <v>470</v>
      </c>
      <c r="BC216" s="62">
        <f>AW216+AX216</f>
      </c>
      <c r="BD216" s="62">
        <f>H216/(100-BE216)*100</f>
      </c>
      <c r="BE216" s="62" t="n">
        <v>0</v>
      </c>
      <c r="BF216" s="62">
        <f>N216</f>
      </c>
      <c r="BH216" s="62">
        <f>G216*AO216</f>
      </c>
      <c r="BI216" s="62">
        <f>G216*AP216</f>
      </c>
      <c r="BJ216" s="62">
        <f>G216*H216</f>
      </c>
      <c r="BK216" s="62"/>
      <c r="BL216" s="62"/>
      <c r="BW216" s="62" t="n">
        <v>21</v>
      </c>
      <c r="BX216" s="16" t="s">
        <v>473</v>
      </c>
    </row>
    <row r="217" customHeight="true" ht="67.5">
      <c r="A217" s="66"/>
      <c r="C217" s="76" t="s">
        <v>229</v>
      </c>
      <c r="D217" s="77" t="s">
        <v>474</v>
      </c>
      <c r="E217" s="78"/>
      <c r="F217" s="78"/>
      <c r="G217" s="78"/>
      <c r="H217" s="79"/>
      <c r="I217" s="78"/>
      <c r="J217" s="78"/>
      <c r="K217" s="78"/>
      <c r="L217" s="78"/>
      <c r="M217" s="78"/>
      <c r="N217" s="78"/>
      <c r="O217" s="80"/>
    </row>
    <row r="218">
      <c r="A218" s="10" t="s">
        <v>265</v>
      </c>
      <c r="B218" s="11" t="s">
        <v>460</v>
      </c>
      <c r="C218" s="11" t="s">
        <v>465</v>
      </c>
      <c r="D218" s="16" t="s">
        <v>475</v>
      </c>
      <c r="E218" s="11"/>
      <c r="F218" s="11" t="s">
        <v>270</v>
      </c>
      <c r="G218" s="62" t="n">
        <v>1</v>
      </c>
      <c r="H218" s="63" t="n">
        <v>0</v>
      </c>
      <c r="I218" s="62">
        <f>ROUND(G218*AO218,2)</f>
      </c>
      <c r="J218" s="62">
        <f>ROUND(G218*AP218,2)</f>
      </c>
      <c r="K218" s="62">
        <f>ROUND(G218*H218,2)</f>
      </c>
      <c r="L218" s="62" t="n">
        <v>0</v>
      </c>
      <c r="M218" s="62" t="n">
        <v>0</v>
      </c>
      <c r="N218" s="62">
        <f>G218*M218</f>
      </c>
      <c r="O218" s="64" t="s">
        <v>467</v>
      </c>
      <c r="Z218" s="62">
        <f>ROUND(IF(AQ218="5",BJ218,0),2)</f>
      </c>
      <c r="AB218" s="62">
        <f>ROUND(IF(AQ218="1",BH218,0),2)</f>
      </c>
      <c r="AC218" s="62">
        <f>ROUND(IF(AQ218="1",BI218,0),2)</f>
      </c>
      <c r="AD218" s="62">
        <f>ROUND(IF(AQ218="7",BH218,0),2)</f>
      </c>
      <c r="AE218" s="62">
        <f>ROUND(IF(AQ218="7",BI218,0),2)</f>
      </c>
      <c r="AF218" s="62">
        <f>ROUND(IF(AQ218="2",BH218,0),2)</f>
      </c>
      <c r="AG218" s="62">
        <f>ROUND(IF(AQ218="2",BI218,0),2)</f>
      </c>
      <c r="AH218" s="62">
        <f>ROUND(IF(AQ218="0",BJ218,0),2)</f>
      </c>
      <c r="AI218" s="35" t="s">
        <v>460</v>
      </c>
      <c r="AJ218" s="62">
        <f>IF(AN218=0,K218,0)</f>
      </c>
      <c r="AK218" s="62">
        <f>IF(AN218=12,K218,0)</f>
      </c>
      <c r="AL218" s="62">
        <f>IF(AN218=21,K218,0)</f>
      </c>
      <c r="AN218" s="62" t="n">
        <v>21</v>
      </c>
      <c r="AO218" s="62">
        <f>H218*0</f>
      </c>
      <c r="AP218" s="62">
        <f>H218*(1-0)</f>
      </c>
      <c r="AQ218" s="65" t="s">
        <v>59</v>
      </c>
      <c r="AV218" s="62">
        <f>ROUND(AW218+AX218,2)</f>
      </c>
      <c r="AW218" s="62">
        <f>ROUND(G218*AO218,2)</f>
      </c>
      <c r="AX218" s="62">
        <f>ROUND(G218*AP218,2)</f>
      </c>
      <c r="AY218" s="65" t="s">
        <v>468</v>
      </c>
      <c r="AZ218" s="65" t="s">
        <v>469</v>
      </c>
      <c r="BA218" s="35" t="s">
        <v>470</v>
      </c>
      <c r="BC218" s="62">
        <f>AW218+AX218</f>
      </c>
      <c r="BD218" s="62">
        <f>H218/(100-BE218)*100</f>
      </c>
      <c r="BE218" s="62" t="n">
        <v>0</v>
      </c>
      <c r="BF218" s="62">
        <f>N218</f>
      </c>
      <c r="BH218" s="62">
        <f>G218*AO218</f>
      </c>
      <c r="BI218" s="62">
        <f>G218*AP218</f>
      </c>
      <c r="BJ218" s="62">
        <f>G218*H218</f>
      </c>
      <c r="BK218" s="62"/>
      <c r="BL218" s="62"/>
      <c r="BW218" s="62" t="n">
        <v>21</v>
      </c>
      <c r="BX218" s="16" t="s">
        <v>475</v>
      </c>
    </row>
    <row r="219" customHeight="true" ht="13.5">
      <c r="A219" s="66"/>
      <c r="C219" s="76" t="s">
        <v>229</v>
      </c>
      <c r="D219" s="77" t="s">
        <v>476</v>
      </c>
      <c r="E219" s="78"/>
      <c r="F219" s="78"/>
      <c r="G219" s="78"/>
      <c r="H219" s="79"/>
      <c r="I219" s="78"/>
      <c r="J219" s="78"/>
      <c r="K219" s="78"/>
      <c r="L219" s="78"/>
      <c r="M219" s="78"/>
      <c r="N219" s="78"/>
      <c r="O219" s="80"/>
    </row>
    <row r="220">
      <c r="A220" s="10" t="s">
        <v>477</v>
      </c>
      <c r="B220" s="11" t="s">
        <v>460</v>
      </c>
      <c r="C220" s="11" t="s">
        <v>465</v>
      </c>
      <c r="D220" s="16" t="s">
        <v>478</v>
      </c>
      <c r="E220" s="11"/>
      <c r="F220" s="11" t="s">
        <v>270</v>
      </c>
      <c r="G220" s="62" t="n">
        <v>1</v>
      </c>
      <c r="H220" s="63" t="n">
        <v>0</v>
      </c>
      <c r="I220" s="62">
        <f>ROUND(G220*AO220,2)</f>
      </c>
      <c r="J220" s="62">
        <f>ROUND(G220*AP220,2)</f>
      </c>
      <c r="K220" s="62">
        <f>ROUND(G220*H220,2)</f>
      </c>
      <c r="L220" s="62" t="n">
        <v>0</v>
      </c>
      <c r="M220" s="62" t="n">
        <v>0</v>
      </c>
      <c r="N220" s="62">
        <f>G220*M220</f>
      </c>
      <c r="O220" s="64" t="s">
        <v>467</v>
      </c>
      <c r="Z220" s="62">
        <f>ROUND(IF(AQ220="5",BJ220,0),2)</f>
      </c>
      <c r="AB220" s="62">
        <f>ROUND(IF(AQ220="1",BH220,0),2)</f>
      </c>
      <c r="AC220" s="62">
        <f>ROUND(IF(AQ220="1",BI220,0),2)</f>
      </c>
      <c r="AD220" s="62">
        <f>ROUND(IF(AQ220="7",BH220,0),2)</f>
      </c>
      <c r="AE220" s="62">
        <f>ROUND(IF(AQ220="7",BI220,0),2)</f>
      </c>
      <c r="AF220" s="62">
        <f>ROUND(IF(AQ220="2",BH220,0),2)</f>
      </c>
      <c r="AG220" s="62">
        <f>ROUND(IF(AQ220="2",BI220,0),2)</f>
      </c>
      <c r="AH220" s="62">
        <f>ROUND(IF(AQ220="0",BJ220,0),2)</f>
      </c>
      <c r="AI220" s="35" t="s">
        <v>460</v>
      </c>
      <c r="AJ220" s="62">
        <f>IF(AN220=0,K220,0)</f>
      </c>
      <c r="AK220" s="62">
        <f>IF(AN220=12,K220,0)</f>
      </c>
      <c r="AL220" s="62">
        <f>IF(AN220=21,K220,0)</f>
      </c>
      <c r="AN220" s="62" t="n">
        <v>21</v>
      </c>
      <c r="AO220" s="62">
        <f>H220*0</f>
      </c>
      <c r="AP220" s="62">
        <f>H220*(1-0)</f>
      </c>
      <c r="AQ220" s="65" t="s">
        <v>59</v>
      </c>
      <c r="AV220" s="62">
        <f>ROUND(AW220+AX220,2)</f>
      </c>
      <c r="AW220" s="62">
        <f>ROUND(G220*AO220,2)</f>
      </c>
      <c r="AX220" s="62">
        <f>ROUND(G220*AP220,2)</f>
      </c>
      <c r="AY220" s="65" t="s">
        <v>468</v>
      </c>
      <c r="AZ220" s="65" t="s">
        <v>469</v>
      </c>
      <c r="BA220" s="35" t="s">
        <v>470</v>
      </c>
      <c r="BC220" s="62">
        <f>AW220+AX220</f>
      </c>
      <c r="BD220" s="62">
        <f>H220/(100-BE220)*100</f>
      </c>
      <c r="BE220" s="62" t="n">
        <v>0</v>
      </c>
      <c r="BF220" s="62">
        <f>N220</f>
      </c>
      <c r="BH220" s="62">
        <f>G220*AO220</f>
      </c>
      <c r="BI220" s="62">
        <f>G220*AP220</f>
      </c>
      <c r="BJ220" s="62">
        <f>G220*H220</f>
      </c>
      <c r="BK220" s="62"/>
      <c r="BL220" s="62"/>
      <c r="BW220" s="62" t="n">
        <v>21</v>
      </c>
      <c r="BX220" s="16" t="s">
        <v>478</v>
      </c>
    </row>
    <row r="221" customHeight="true" ht="40.5">
      <c r="A221" s="66"/>
      <c r="C221" s="76" t="s">
        <v>229</v>
      </c>
      <c r="D221" s="77" t="s">
        <v>479</v>
      </c>
      <c r="E221" s="78"/>
      <c r="F221" s="78"/>
      <c r="G221" s="78"/>
      <c r="H221" s="79"/>
      <c r="I221" s="78"/>
      <c r="J221" s="78"/>
      <c r="K221" s="78"/>
      <c r="L221" s="78"/>
      <c r="M221" s="78"/>
      <c r="N221" s="78"/>
      <c r="O221" s="80"/>
    </row>
    <row r="222">
      <c r="A222" s="10" t="s">
        <v>287</v>
      </c>
      <c r="B222" s="11" t="s">
        <v>460</v>
      </c>
      <c r="C222" s="11" t="s">
        <v>465</v>
      </c>
      <c r="D222" s="16" t="s">
        <v>480</v>
      </c>
      <c r="E222" s="11"/>
      <c r="F222" s="11" t="s">
        <v>270</v>
      </c>
      <c r="G222" s="62" t="n">
        <v>1</v>
      </c>
      <c r="H222" s="63" t="n">
        <v>0</v>
      </c>
      <c r="I222" s="62">
        <f>ROUND(G222*AO222,2)</f>
      </c>
      <c r="J222" s="62">
        <f>ROUND(G222*AP222,2)</f>
      </c>
      <c r="K222" s="62">
        <f>ROUND(G222*H222,2)</f>
      </c>
      <c r="L222" s="62" t="n">
        <v>0</v>
      </c>
      <c r="M222" s="62" t="n">
        <v>0</v>
      </c>
      <c r="N222" s="62">
        <f>G222*M222</f>
      </c>
      <c r="O222" s="64" t="s">
        <v>467</v>
      </c>
      <c r="Z222" s="62">
        <f>ROUND(IF(AQ222="5",BJ222,0),2)</f>
      </c>
      <c r="AB222" s="62">
        <f>ROUND(IF(AQ222="1",BH222,0),2)</f>
      </c>
      <c r="AC222" s="62">
        <f>ROUND(IF(AQ222="1",BI222,0),2)</f>
      </c>
      <c r="AD222" s="62">
        <f>ROUND(IF(AQ222="7",BH222,0),2)</f>
      </c>
      <c r="AE222" s="62">
        <f>ROUND(IF(AQ222="7",BI222,0),2)</f>
      </c>
      <c r="AF222" s="62">
        <f>ROUND(IF(AQ222="2",BH222,0),2)</f>
      </c>
      <c r="AG222" s="62">
        <f>ROUND(IF(AQ222="2",BI222,0),2)</f>
      </c>
      <c r="AH222" s="62">
        <f>ROUND(IF(AQ222="0",BJ222,0),2)</f>
      </c>
      <c r="AI222" s="35" t="s">
        <v>460</v>
      </c>
      <c r="AJ222" s="62">
        <f>IF(AN222=0,K222,0)</f>
      </c>
      <c r="AK222" s="62">
        <f>IF(AN222=12,K222,0)</f>
      </c>
      <c r="AL222" s="62">
        <f>IF(AN222=21,K222,0)</f>
      </c>
      <c r="AN222" s="62" t="n">
        <v>21</v>
      </c>
      <c r="AO222" s="62">
        <f>H222*0</f>
      </c>
      <c r="AP222" s="62">
        <f>H222*(1-0)</f>
      </c>
      <c r="AQ222" s="65" t="s">
        <v>59</v>
      </c>
      <c r="AV222" s="62">
        <f>ROUND(AW222+AX222,2)</f>
      </c>
      <c r="AW222" s="62">
        <f>ROUND(G222*AO222,2)</f>
      </c>
      <c r="AX222" s="62">
        <f>ROUND(G222*AP222,2)</f>
      </c>
      <c r="AY222" s="65" t="s">
        <v>468</v>
      </c>
      <c r="AZ222" s="65" t="s">
        <v>469</v>
      </c>
      <c r="BA222" s="35" t="s">
        <v>470</v>
      </c>
      <c r="BC222" s="62">
        <f>AW222+AX222</f>
      </c>
      <c r="BD222" s="62">
        <f>H222/(100-BE222)*100</f>
      </c>
      <c r="BE222" s="62" t="n">
        <v>0</v>
      </c>
      <c r="BF222" s="62">
        <f>N222</f>
      </c>
      <c r="BH222" s="62">
        <f>G222*AO222</f>
      </c>
      <c r="BI222" s="62">
        <f>G222*AP222</f>
      </c>
      <c r="BJ222" s="62">
        <f>G222*H222</f>
      </c>
      <c r="BK222" s="62"/>
      <c r="BL222" s="62"/>
      <c r="BW222" s="62" t="n">
        <v>21</v>
      </c>
      <c r="BX222" s="16" t="s">
        <v>480</v>
      </c>
    </row>
    <row r="223" customHeight="true" ht="13.5">
      <c r="A223" s="66"/>
      <c r="C223" s="76" t="s">
        <v>229</v>
      </c>
      <c r="D223" s="77" t="s">
        <v>481</v>
      </c>
      <c r="E223" s="78"/>
      <c r="F223" s="78"/>
      <c r="G223" s="78"/>
      <c r="H223" s="79"/>
      <c r="I223" s="78"/>
      <c r="J223" s="78"/>
      <c r="K223" s="78"/>
      <c r="L223" s="78"/>
      <c r="M223" s="78"/>
      <c r="N223" s="78"/>
      <c r="O223" s="80"/>
    </row>
    <row r="224">
      <c r="A224" s="10" t="s">
        <v>482</v>
      </c>
      <c r="B224" s="11" t="s">
        <v>460</v>
      </c>
      <c r="C224" s="11" t="s">
        <v>465</v>
      </c>
      <c r="D224" s="16" t="s">
        <v>483</v>
      </c>
      <c r="E224" s="11"/>
      <c r="F224" s="11" t="s">
        <v>270</v>
      </c>
      <c r="G224" s="62" t="n">
        <v>1</v>
      </c>
      <c r="H224" s="63" t="n">
        <v>0</v>
      </c>
      <c r="I224" s="62">
        <f>ROUND(G224*AO224,2)</f>
      </c>
      <c r="J224" s="62">
        <f>ROUND(G224*AP224,2)</f>
      </c>
      <c r="K224" s="62">
        <f>ROUND(G224*H224,2)</f>
      </c>
      <c r="L224" s="62" t="n">
        <v>0</v>
      </c>
      <c r="M224" s="62" t="n">
        <v>0</v>
      </c>
      <c r="N224" s="62">
        <f>G224*M224</f>
      </c>
      <c r="O224" s="64" t="s">
        <v>467</v>
      </c>
      <c r="Z224" s="62">
        <f>ROUND(IF(AQ224="5",BJ224,0),2)</f>
      </c>
      <c r="AB224" s="62">
        <f>ROUND(IF(AQ224="1",BH224,0),2)</f>
      </c>
      <c r="AC224" s="62">
        <f>ROUND(IF(AQ224="1",BI224,0),2)</f>
      </c>
      <c r="AD224" s="62">
        <f>ROUND(IF(AQ224="7",BH224,0),2)</f>
      </c>
      <c r="AE224" s="62">
        <f>ROUND(IF(AQ224="7",BI224,0),2)</f>
      </c>
      <c r="AF224" s="62">
        <f>ROUND(IF(AQ224="2",BH224,0),2)</f>
      </c>
      <c r="AG224" s="62">
        <f>ROUND(IF(AQ224="2",BI224,0),2)</f>
      </c>
      <c r="AH224" s="62">
        <f>ROUND(IF(AQ224="0",BJ224,0),2)</f>
      </c>
      <c r="AI224" s="35" t="s">
        <v>460</v>
      </c>
      <c r="AJ224" s="62">
        <f>IF(AN224=0,K224,0)</f>
      </c>
      <c r="AK224" s="62">
        <f>IF(AN224=12,K224,0)</f>
      </c>
      <c r="AL224" s="62">
        <f>IF(AN224=21,K224,0)</f>
      </c>
      <c r="AN224" s="62" t="n">
        <v>21</v>
      </c>
      <c r="AO224" s="62">
        <f>H224*0</f>
      </c>
      <c r="AP224" s="62">
        <f>H224*(1-0)</f>
      </c>
      <c r="AQ224" s="65" t="s">
        <v>59</v>
      </c>
      <c r="AV224" s="62">
        <f>ROUND(AW224+AX224,2)</f>
      </c>
      <c r="AW224" s="62">
        <f>ROUND(G224*AO224,2)</f>
      </c>
      <c r="AX224" s="62">
        <f>ROUND(G224*AP224,2)</f>
      </c>
      <c r="AY224" s="65" t="s">
        <v>468</v>
      </c>
      <c r="AZ224" s="65" t="s">
        <v>469</v>
      </c>
      <c r="BA224" s="35" t="s">
        <v>470</v>
      </c>
      <c r="BC224" s="62">
        <f>AW224+AX224</f>
      </c>
      <c r="BD224" s="62">
        <f>H224/(100-BE224)*100</f>
      </c>
      <c r="BE224" s="62" t="n">
        <v>0</v>
      </c>
      <c r="BF224" s="62">
        <f>N224</f>
      </c>
      <c r="BH224" s="62">
        <f>G224*AO224</f>
      </c>
      <c r="BI224" s="62">
        <f>G224*AP224</f>
      </c>
      <c r="BJ224" s="62">
        <f>G224*H224</f>
      </c>
      <c r="BK224" s="62"/>
      <c r="BL224" s="62"/>
      <c r="BW224" s="62" t="n">
        <v>21</v>
      </c>
      <c r="BX224" s="16" t="s">
        <v>483</v>
      </c>
    </row>
    <row r="225" customHeight="true" ht="27">
      <c r="A225" s="66"/>
      <c r="C225" s="76" t="s">
        <v>229</v>
      </c>
      <c r="D225" s="77" t="s">
        <v>484</v>
      </c>
      <c r="E225" s="78"/>
      <c r="F225" s="78"/>
      <c r="G225" s="78"/>
      <c r="H225" s="79"/>
      <c r="I225" s="78"/>
      <c r="J225" s="78"/>
      <c r="K225" s="78"/>
      <c r="L225" s="78"/>
      <c r="M225" s="78"/>
      <c r="N225" s="78"/>
      <c r="O225" s="80"/>
    </row>
    <row r="226">
      <c r="A226" s="10" t="s">
        <v>485</v>
      </c>
      <c r="B226" s="11" t="s">
        <v>460</v>
      </c>
      <c r="C226" s="11" t="s">
        <v>465</v>
      </c>
      <c r="D226" s="16" t="s">
        <v>486</v>
      </c>
      <c r="E226" s="11"/>
      <c r="F226" s="11" t="s">
        <v>270</v>
      </c>
      <c r="G226" s="62" t="n">
        <v>1</v>
      </c>
      <c r="H226" s="63" t="n">
        <v>0</v>
      </c>
      <c r="I226" s="62">
        <f>ROUND(G226*AO226,2)</f>
      </c>
      <c r="J226" s="62">
        <f>ROUND(G226*AP226,2)</f>
      </c>
      <c r="K226" s="62">
        <f>ROUND(G226*H226,2)</f>
      </c>
      <c r="L226" s="62" t="n">
        <v>0</v>
      </c>
      <c r="M226" s="62" t="n">
        <v>0</v>
      </c>
      <c r="N226" s="62">
        <f>G226*M226</f>
      </c>
      <c r="O226" s="64" t="s">
        <v>467</v>
      </c>
      <c r="Z226" s="62">
        <f>ROUND(IF(AQ226="5",BJ226,0),2)</f>
      </c>
      <c r="AB226" s="62">
        <f>ROUND(IF(AQ226="1",BH226,0),2)</f>
      </c>
      <c r="AC226" s="62">
        <f>ROUND(IF(AQ226="1",BI226,0),2)</f>
      </c>
      <c r="AD226" s="62">
        <f>ROUND(IF(AQ226="7",BH226,0),2)</f>
      </c>
      <c r="AE226" s="62">
        <f>ROUND(IF(AQ226="7",BI226,0),2)</f>
      </c>
      <c r="AF226" s="62">
        <f>ROUND(IF(AQ226="2",BH226,0),2)</f>
      </c>
      <c r="AG226" s="62">
        <f>ROUND(IF(AQ226="2",BI226,0),2)</f>
      </c>
      <c r="AH226" s="62">
        <f>ROUND(IF(AQ226="0",BJ226,0),2)</f>
      </c>
      <c r="AI226" s="35" t="s">
        <v>460</v>
      </c>
      <c r="AJ226" s="62">
        <f>IF(AN226=0,K226,0)</f>
      </c>
      <c r="AK226" s="62">
        <f>IF(AN226=12,K226,0)</f>
      </c>
      <c r="AL226" s="62">
        <f>IF(AN226=21,K226,0)</f>
      </c>
      <c r="AN226" s="62" t="n">
        <v>21</v>
      </c>
      <c r="AO226" s="62">
        <f>H226*0</f>
      </c>
      <c r="AP226" s="62">
        <f>H226*(1-0)</f>
      </c>
      <c r="AQ226" s="65" t="s">
        <v>59</v>
      </c>
      <c r="AV226" s="62">
        <f>ROUND(AW226+AX226,2)</f>
      </c>
      <c r="AW226" s="62">
        <f>ROUND(G226*AO226,2)</f>
      </c>
      <c r="AX226" s="62">
        <f>ROUND(G226*AP226,2)</f>
      </c>
      <c r="AY226" s="65" t="s">
        <v>468</v>
      </c>
      <c r="AZ226" s="65" t="s">
        <v>469</v>
      </c>
      <c r="BA226" s="35" t="s">
        <v>470</v>
      </c>
      <c r="BC226" s="62">
        <f>AW226+AX226</f>
      </c>
      <c r="BD226" s="62">
        <f>H226/(100-BE226)*100</f>
      </c>
      <c r="BE226" s="62" t="n">
        <v>0</v>
      </c>
      <c r="BF226" s="62">
        <f>N226</f>
      </c>
      <c r="BH226" s="62">
        <f>G226*AO226</f>
      </c>
      <c r="BI226" s="62">
        <f>G226*AP226</f>
      </c>
      <c r="BJ226" s="62">
        <f>G226*H226</f>
      </c>
      <c r="BK226" s="62"/>
      <c r="BL226" s="62"/>
      <c r="BW226" s="62" t="n">
        <v>21</v>
      </c>
      <c r="BX226" s="16" t="s">
        <v>486</v>
      </c>
    </row>
    <row r="227" customHeight="true" ht="13.5">
      <c r="A227" s="66"/>
      <c r="C227" s="76" t="s">
        <v>229</v>
      </c>
      <c r="D227" s="77" t="s">
        <v>487</v>
      </c>
      <c r="E227" s="78"/>
      <c r="F227" s="78"/>
      <c r="G227" s="78"/>
      <c r="H227" s="79"/>
      <c r="I227" s="78"/>
      <c r="J227" s="78"/>
      <c r="K227" s="78"/>
      <c r="L227" s="78"/>
      <c r="M227" s="78"/>
      <c r="N227" s="78"/>
      <c r="O227" s="80"/>
    </row>
    <row r="228">
      <c r="A228" s="10" t="s">
        <v>488</v>
      </c>
      <c r="B228" s="11" t="s">
        <v>460</v>
      </c>
      <c r="C228" s="11" t="s">
        <v>465</v>
      </c>
      <c r="D228" s="16" t="s">
        <v>489</v>
      </c>
      <c r="E228" s="11"/>
      <c r="F228" s="11" t="s">
        <v>270</v>
      </c>
      <c r="G228" s="62" t="n">
        <v>1</v>
      </c>
      <c r="H228" s="63" t="n">
        <v>0</v>
      </c>
      <c r="I228" s="62">
        <f>ROUND(G228*AO228,2)</f>
      </c>
      <c r="J228" s="62">
        <f>ROUND(G228*AP228,2)</f>
      </c>
      <c r="K228" s="62">
        <f>ROUND(G228*H228,2)</f>
      </c>
      <c r="L228" s="62" t="n">
        <v>0</v>
      </c>
      <c r="M228" s="62" t="n">
        <v>0</v>
      </c>
      <c r="N228" s="62">
        <f>G228*M228</f>
      </c>
      <c r="O228" s="64" t="s">
        <v>467</v>
      </c>
      <c r="Z228" s="62">
        <f>ROUND(IF(AQ228="5",BJ228,0),2)</f>
      </c>
      <c r="AB228" s="62">
        <f>ROUND(IF(AQ228="1",BH228,0),2)</f>
      </c>
      <c r="AC228" s="62">
        <f>ROUND(IF(AQ228="1",BI228,0),2)</f>
      </c>
      <c r="AD228" s="62">
        <f>ROUND(IF(AQ228="7",BH228,0),2)</f>
      </c>
      <c r="AE228" s="62">
        <f>ROUND(IF(AQ228="7",BI228,0),2)</f>
      </c>
      <c r="AF228" s="62">
        <f>ROUND(IF(AQ228="2",BH228,0),2)</f>
      </c>
      <c r="AG228" s="62">
        <f>ROUND(IF(AQ228="2",BI228,0),2)</f>
      </c>
      <c r="AH228" s="62">
        <f>ROUND(IF(AQ228="0",BJ228,0),2)</f>
      </c>
      <c r="AI228" s="35" t="s">
        <v>460</v>
      </c>
      <c r="AJ228" s="62">
        <f>IF(AN228=0,K228,0)</f>
      </c>
      <c r="AK228" s="62">
        <f>IF(AN228=12,K228,0)</f>
      </c>
      <c r="AL228" s="62">
        <f>IF(AN228=21,K228,0)</f>
      </c>
      <c r="AN228" s="62" t="n">
        <v>21</v>
      </c>
      <c r="AO228" s="62">
        <f>H228*0</f>
      </c>
      <c r="AP228" s="62">
        <f>H228*(1-0)</f>
      </c>
      <c r="AQ228" s="65" t="s">
        <v>59</v>
      </c>
      <c r="AV228" s="62">
        <f>ROUND(AW228+AX228,2)</f>
      </c>
      <c r="AW228" s="62">
        <f>ROUND(G228*AO228,2)</f>
      </c>
      <c r="AX228" s="62">
        <f>ROUND(G228*AP228,2)</f>
      </c>
      <c r="AY228" s="65" t="s">
        <v>468</v>
      </c>
      <c r="AZ228" s="65" t="s">
        <v>469</v>
      </c>
      <c r="BA228" s="35" t="s">
        <v>470</v>
      </c>
      <c r="BC228" s="62">
        <f>AW228+AX228</f>
      </c>
      <c r="BD228" s="62">
        <f>H228/(100-BE228)*100</f>
      </c>
      <c r="BE228" s="62" t="n">
        <v>0</v>
      </c>
      <c r="BF228" s="62">
        <f>N228</f>
      </c>
      <c r="BH228" s="62">
        <f>G228*AO228</f>
      </c>
      <c r="BI228" s="62">
        <f>G228*AP228</f>
      </c>
      <c r="BJ228" s="62">
        <f>G228*H228</f>
      </c>
      <c r="BK228" s="62"/>
      <c r="BL228" s="62"/>
      <c r="BW228" s="62" t="n">
        <v>21</v>
      </c>
      <c r="BX228" s="16" t="s">
        <v>489</v>
      </c>
    </row>
    <row r="229" customHeight="true" ht="13.5">
      <c r="A229" s="66"/>
      <c r="C229" s="76" t="s">
        <v>229</v>
      </c>
      <c r="D229" s="77" t="s">
        <v>490</v>
      </c>
      <c r="E229" s="78"/>
      <c r="F229" s="78"/>
      <c r="G229" s="78"/>
      <c r="H229" s="79"/>
      <c r="I229" s="78"/>
      <c r="J229" s="78"/>
      <c r="K229" s="78"/>
      <c r="L229" s="78"/>
      <c r="M229" s="78"/>
      <c r="N229" s="78"/>
      <c r="O229" s="80"/>
    </row>
    <row r="230">
      <c r="A230" s="10" t="s">
        <v>491</v>
      </c>
      <c r="B230" s="11" t="s">
        <v>460</v>
      </c>
      <c r="C230" s="11" t="s">
        <v>465</v>
      </c>
      <c r="D230" s="16" t="s">
        <v>492</v>
      </c>
      <c r="E230" s="11"/>
      <c r="F230" s="11" t="s">
        <v>270</v>
      </c>
      <c r="G230" s="62" t="n">
        <v>1</v>
      </c>
      <c r="H230" s="63" t="n">
        <v>0</v>
      </c>
      <c r="I230" s="62">
        <f>ROUND(G230*AO230,2)</f>
      </c>
      <c r="J230" s="62">
        <f>ROUND(G230*AP230,2)</f>
      </c>
      <c r="K230" s="62">
        <f>ROUND(G230*H230,2)</f>
      </c>
      <c r="L230" s="62" t="n">
        <v>0</v>
      </c>
      <c r="M230" s="62" t="n">
        <v>0</v>
      </c>
      <c r="N230" s="62">
        <f>G230*M230</f>
      </c>
      <c r="O230" s="64" t="s">
        <v>467</v>
      </c>
      <c r="Z230" s="62">
        <f>ROUND(IF(AQ230="5",BJ230,0),2)</f>
      </c>
      <c r="AB230" s="62">
        <f>ROUND(IF(AQ230="1",BH230,0),2)</f>
      </c>
      <c r="AC230" s="62">
        <f>ROUND(IF(AQ230="1",BI230,0),2)</f>
      </c>
      <c r="AD230" s="62">
        <f>ROUND(IF(AQ230="7",BH230,0),2)</f>
      </c>
      <c r="AE230" s="62">
        <f>ROUND(IF(AQ230="7",BI230,0),2)</f>
      </c>
      <c r="AF230" s="62">
        <f>ROUND(IF(AQ230="2",BH230,0),2)</f>
      </c>
      <c r="AG230" s="62">
        <f>ROUND(IF(AQ230="2",BI230,0),2)</f>
      </c>
      <c r="AH230" s="62">
        <f>ROUND(IF(AQ230="0",BJ230,0),2)</f>
      </c>
      <c r="AI230" s="35" t="s">
        <v>460</v>
      </c>
      <c r="AJ230" s="62">
        <f>IF(AN230=0,K230,0)</f>
      </c>
      <c r="AK230" s="62">
        <f>IF(AN230=12,K230,0)</f>
      </c>
      <c r="AL230" s="62">
        <f>IF(AN230=21,K230,0)</f>
      </c>
      <c r="AN230" s="62" t="n">
        <v>21</v>
      </c>
      <c r="AO230" s="62">
        <f>H230*0</f>
      </c>
      <c r="AP230" s="62">
        <f>H230*(1-0)</f>
      </c>
      <c r="AQ230" s="65" t="s">
        <v>59</v>
      </c>
      <c r="AV230" s="62">
        <f>ROUND(AW230+AX230,2)</f>
      </c>
      <c r="AW230" s="62">
        <f>ROUND(G230*AO230,2)</f>
      </c>
      <c r="AX230" s="62">
        <f>ROUND(G230*AP230,2)</f>
      </c>
      <c r="AY230" s="65" t="s">
        <v>468</v>
      </c>
      <c r="AZ230" s="65" t="s">
        <v>469</v>
      </c>
      <c r="BA230" s="35" t="s">
        <v>470</v>
      </c>
      <c r="BC230" s="62">
        <f>AW230+AX230</f>
      </c>
      <c r="BD230" s="62">
        <f>H230/(100-BE230)*100</f>
      </c>
      <c r="BE230" s="62" t="n">
        <v>0</v>
      </c>
      <c r="BF230" s="62">
        <f>N230</f>
      </c>
      <c r="BH230" s="62">
        <f>G230*AO230</f>
      </c>
      <c r="BI230" s="62">
        <f>G230*AP230</f>
      </c>
      <c r="BJ230" s="62">
        <f>G230*H230</f>
      </c>
      <c r="BK230" s="62"/>
      <c r="BL230" s="62"/>
      <c r="BW230" s="62" t="n">
        <v>21</v>
      </c>
      <c r="BX230" s="16" t="s">
        <v>492</v>
      </c>
    </row>
    <row r="231" customHeight="true" ht="27">
      <c r="A231" s="66"/>
      <c r="C231" s="76" t="s">
        <v>229</v>
      </c>
      <c r="D231" s="77" t="s">
        <v>493</v>
      </c>
      <c r="E231" s="78"/>
      <c r="F231" s="78"/>
      <c r="G231" s="78"/>
      <c r="H231" s="79"/>
      <c r="I231" s="78"/>
      <c r="J231" s="78"/>
      <c r="K231" s="78"/>
      <c r="L231" s="78"/>
      <c r="M231" s="78"/>
      <c r="N231" s="78"/>
      <c r="O231" s="80"/>
    </row>
    <row r="232">
      <c r="A232" s="10" t="s">
        <v>324</v>
      </c>
      <c r="B232" s="11" t="s">
        <v>460</v>
      </c>
      <c r="C232" s="11" t="s">
        <v>465</v>
      </c>
      <c r="D232" s="16" t="s">
        <v>494</v>
      </c>
      <c r="E232" s="11"/>
      <c r="F232" s="11" t="s">
        <v>270</v>
      </c>
      <c r="G232" s="62" t="n">
        <v>1</v>
      </c>
      <c r="H232" s="63" t="n">
        <v>0</v>
      </c>
      <c r="I232" s="62">
        <f>ROUND(G232*AO232,2)</f>
      </c>
      <c r="J232" s="62">
        <f>ROUND(G232*AP232,2)</f>
      </c>
      <c r="K232" s="62">
        <f>ROUND(G232*H232,2)</f>
      </c>
      <c r="L232" s="62" t="n">
        <v>0</v>
      </c>
      <c r="M232" s="62" t="n">
        <v>0</v>
      </c>
      <c r="N232" s="62">
        <f>G232*M232</f>
      </c>
      <c r="O232" s="64" t="s">
        <v>467</v>
      </c>
      <c r="Z232" s="62">
        <f>ROUND(IF(AQ232="5",BJ232,0),2)</f>
      </c>
      <c r="AB232" s="62">
        <f>ROUND(IF(AQ232="1",BH232,0),2)</f>
      </c>
      <c r="AC232" s="62">
        <f>ROUND(IF(AQ232="1",BI232,0),2)</f>
      </c>
      <c r="AD232" s="62">
        <f>ROUND(IF(AQ232="7",BH232,0),2)</f>
      </c>
      <c r="AE232" s="62">
        <f>ROUND(IF(AQ232="7",BI232,0),2)</f>
      </c>
      <c r="AF232" s="62">
        <f>ROUND(IF(AQ232="2",BH232,0),2)</f>
      </c>
      <c r="AG232" s="62">
        <f>ROUND(IF(AQ232="2",BI232,0),2)</f>
      </c>
      <c r="AH232" s="62">
        <f>ROUND(IF(AQ232="0",BJ232,0),2)</f>
      </c>
      <c r="AI232" s="35" t="s">
        <v>460</v>
      </c>
      <c r="AJ232" s="62">
        <f>IF(AN232=0,K232,0)</f>
      </c>
      <c r="AK232" s="62">
        <f>IF(AN232=12,K232,0)</f>
      </c>
      <c r="AL232" s="62">
        <f>IF(AN232=21,K232,0)</f>
      </c>
      <c r="AN232" s="62" t="n">
        <v>21</v>
      </c>
      <c r="AO232" s="62">
        <f>H232*0</f>
      </c>
      <c r="AP232" s="62">
        <f>H232*(1-0)</f>
      </c>
      <c r="AQ232" s="65" t="s">
        <v>59</v>
      </c>
      <c r="AV232" s="62">
        <f>ROUND(AW232+AX232,2)</f>
      </c>
      <c r="AW232" s="62">
        <f>ROUND(G232*AO232,2)</f>
      </c>
      <c r="AX232" s="62">
        <f>ROUND(G232*AP232,2)</f>
      </c>
      <c r="AY232" s="65" t="s">
        <v>468</v>
      </c>
      <c r="AZ232" s="65" t="s">
        <v>469</v>
      </c>
      <c r="BA232" s="35" t="s">
        <v>470</v>
      </c>
      <c r="BC232" s="62">
        <f>AW232+AX232</f>
      </c>
      <c r="BD232" s="62">
        <f>H232/(100-BE232)*100</f>
      </c>
      <c r="BE232" s="62" t="n">
        <v>0</v>
      </c>
      <c r="BF232" s="62">
        <f>N232</f>
      </c>
      <c r="BH232" s="62">
        <f>G232*AO232</f>
      </c>
      <c r="BI232" s="62">
        <f>G232*AP232</f>
      </c>
      <c r="BJ232" s="62">
        <f>G232*H232</f>
      </c>
      <c r="BK232" s="62"/>
      <c r="BL232" s="62"/>
      <c r="BW232" s="62" t="n">
        <v>21</v>
      </c>
      <c r="BX232" s="16" t="s">
        <v>494</v>
      </c>
    </row>
    <row r="233" customHeight="true" ht="13.5">
      <c r="A233" s="66"/>
      <c r="C233" s="76" t="s">
        <v>229</v>
      </c>
      <c r="D233" s="77" t="s">
        <v>495</v>
      </c>
      <c r="E233" s="78"/>
      <c r="F233" s="78"/>
      <c r="G233" s="78"/>
      <c r="H233" s="79"/>
      <c r="I233" s="78"/>
      <c r="J233" s="78"/>
      <c r="K233" s="78"/>
      <c r="L233" s="78"/>
      <c r="M233" s="78"/>
      <c r="N233" s="78"/>
      <c r="O233" s="80"/>
    </row>
    <row r="234">
      <c r="A234" s="10" t="s">
        <v>496</v>
      </c>
      <c r="B234" s="11" t="s">
        <v>460</v>
      </c>
      <c r="C234" s="11" t="s">
        <v>497</v>
      </c>
      <c r="D234" s="16" t="s">
        <v>498</v>
      </c>
      <c r="E234" s="11"/>
      <c r="F234" s="11" t="s">
        <v>270</v>
      </c>
      <c r="G234" s="62" t="n">
        <v>1</v>
      </c>
      <c r="H234" s="63" t="n">
        <v>0</v>
      </c>
      <c r="I234" s="62">
        <f>ROUND(G234*AO234,2)</f>
      </c>
      <c r="J234" s="62">
        <f>ROUND(G234*AP234,2)</f>
      </c>
      <c r="K234" s="62">
        <f>ROUND(G234*H234,2)</f>
      </c>
      <c r="L234" s="62" t="n">
        <v>0</v>
      </c>
      <c r="M234" s="62" t="n">
        <v>0</v>
      </c>
      <c r="N234" s="62">
        <f>G234*M234</f>
      </c>
      <c r="O234" s="64" t="s">
        <v>467</v>
      </c>
      <c r="Z234" s="62">
        <f>ROUND(IF(AQ234="5",BJ234,0),2)</f>
      </c>
      <c r="AB234" s="62">
        <f>ROUND(IF(AQ234="1",BH234,0),2)</f>
      </c>
      <c r="AC234" s="62">
        <f>ROUND(IF(AQ234="1",BI234,0),2)</f>
      </c>
      <c r="AD234" s="62">
        <f>ROUND(IF(AQ234="7",BH234,0),2)</f>
      </c>
      <c r="AE234" s="62">
        <f>ROUND(IF(AQ234="7",BI234,0),2)</f>
      </c>
      <c r="AF234" s="62">
        <f>ROUND(IF(AQ234="2",BH234,0),2)</f>
      </c>
      <c r="AG234" s="62">
        <f>ROUND(IF(AQ234="2",BI234,0),2)</f>
      </c>
      <c r="AH234" s="62">
        <f>ROUND(IF(AQ234="0",BJ234,0),2)</f>
      </c>
      <c r="AI234" s="35" t="s">
        <v>460</v>
      </c>
      <c r="AJ234" s="62">
        <f>IF(AN234=0,K234,0)</f>
      </c>
      <c r="AK234" s="62">
        <f>IF(AN234=12,K234,0)</f>
      </c>
      <c r="AL234" s="62">
        <f>IF(AN234=21,K234,0)</f>
      </c>
      <c r="AN234" s="62" t="n">
        <v>21</v>
      </c>
      <c r="AO234" s="62">
        <f>H234*0</f>
      </c>
      <c r="AP234" s="62">
        <f>H234*(1-0)</f>
      </c>
      <c r="AQ234" s="65" t="s">
        <v>59</v>
      </c>
      <c r="AV234" s="62">
        <f>ROUND(AW234+AX234,2)</f>
      </c>
      <c r="AW234" s="62">
        <f>ROUND(G234*AO234,2)</f>
      </c>
      <c r="AX234" s="62">
        <f>ROUND(G234*AP234,2)</f>
      </c>
      <c r="AY234" s="65" t="s">
        <v>468</v>
      </c>
      <c r="AZ234" s="65" t="s">
        <v>469</v>
      </c>
      <c r="BA234" s="35" t="s">
        <v>470</v>
      </c>
      <c r="BC234" s="62">
        <f>AW234+AX234</f>
      </c>
      <c r="BD234" s="62">
        <f>H234/(100-BE234)*100</f>
      </c>
      <c r="BE234" s="62" t="n">
        <v>0</v>
      </c>
      <c r="BF234" s="62">
        <f>N234</f>
      </c>
      <c r="BH234" s="62">
        <f>G234*AO234</f>
      </c>
      <c r="BI234" s="62">
        <f>G234*AP234</f>
      </c>
      <c r="BJ234" s="62">
        <f>G234*H234</f>
      </c>
      <c r="BK234" s="62"/>
      <c r="BL234" s="62"/>
      <c r="BW234" s="62" t="n">
        <v>21</v>
      </c>
      <c r="BX234" s="16" t="s">
        <v>498</v>
      </c>
    </row>
    <row r="235" customHeight="true" ht="13.5">
      <c r="A235" s="66"/>
      <c r="C235" s="76" t="s">
        <v>229</v>
      </c>
      <c r="D235" s="77" t="s">
        <v>499</v>
      </c>
      <c r="E235" s="78"/>
      <c r="F235" s="78"/>
      <c r="G235" s="78"/>
      <c r="H235" s="79"/>
      <c r="I235" s="78"/>
      <c r="J235" s="78"/>
      <c r="K235" s="78"/>
      <c r="L235" s="78"/>
      <c r="M235" s="78"/>
      <c r="N235" s="78"/>
      <c r="O235" s="80"/>
    </row>
    <row r="236">
      <c r="A236" s="10" t="s">
        <v>500</v>
      </c>
      <c r="B236" s="11" t="s">
        <v>460</v>
      </c>
      <c r="C236" s="11" t="s">
        <v>497</v>
      </c>
      <c r="D236" s="16" t="s">
        <v>501</v>
      </c>
      <c r="E236" s="11"/>
      <c r="F236" s="11" t="s">
        <v>270</v>
      </c>
      <c r="G236" s="62" t="n">
        <v>1</v>
      </c>
      <c r="H236" s="63" t="n">
        <v>0</v>
      </c>
      <c r="I236" s="62">
        <f>ROUND(G236*AO236,2)</f>
      </c>
      <c r="J236" s="62">
        <f>ROUND(G236*AP236,2)</f>
      </c>
      <c r="K236" s="62">
        <f>ROUND(G236*H236,2)</f>
      </c>
      <c r="L236" s="62" t="n">
        <v>0</v>
      </c>
      <c r="M236" s="62" t="n">
        <v>0</v>
      </c>
      <c r="N236" s="62">
        <f>G236*M236</f>
      </c>
      <c r="O236" s="64" t="s">
        <v>467</v>
      </c>
      <c r="Z236" s="62">
        <f>ROUND(IF(AQ236="5",BJ236,0),2)</f>
      </c>
      <c r="AB236" s="62">
        <f>ROUND(IF(AQ236="1",BH236,0),2)</f>
      </c>
      <c r="AC236" s="62">
        <f>ROUND(IF(AQ236="1",BI236,0),2)</f>
      </c>
      <c r="AD236" s="62">
        <f>ROUND(IF(AQ236="7",BH236,0),2)</f>
      </c>
      <c r="AE236" s="62">
        <f>ROUND(IF(AQ236="7",BI236,0),2)</f>
      </c>
      <c r="AF236" s="62">
        <f>ROUND(IF(AQ236="2",BH236,0),2)</f>
      </c>
      <c r="AG236" s="62">
        <f>ROUND(IF(AQ236="2",BI236,0),2)</f>
      </c>
      <c r="AH236" s="62">
        <f>ROUND(IF(AQ236="0",BJ236,0),2)</f>
      </c>
      <c r="AI236" s="35" t="s">
        <v>460</v>
      </c>
      <c r="AJ236" s="62">
        <f>IF(AN236=0,K236,0)</f>
      </c>
      <c r="AK236" s="62">
        <f>IF(AN236=12,K236,0)</f>
      </c>
      <c r="AL236" s="62">
        <f>IF(AN236=21,K236,0)</f>
      </c>
      <c r="AN236" s="62" t="n">
        <v>21</v>
      </c>
      <c r="AO236" s="62">
        <f>H236*0</f>
      </c>
      <c r="AP236" s="62">
        <f>H236*(1-0)</f>
      </c>
      <c r="AQ236" s="65" t="s">
        <v>59</v>
      </c>
      <c r="AV236" s="62">
        <f>ROUND(AW236+AX236,2)</f>
      </c>
      <c r="AW236" s="62">
        <f>ROUND(G236*AO236,2)</f>
      </c>
      <c r="AX236" s="62">
        <f>ROUND(G236*AP236,2)</f>
      </c>
      <c r="AY236" s="65" t="s">
        <v>468</v>
      </c>
      <c r="AZ236" s="65" t="s">
        <v>469</v>
      </c>
      <c r="BA236" s="35" t="s">
        <v>470</v>
      </c>
      <c r="BC236" s="62">
        <f>AW236+AX236</f>
      </c>
      <c r="BD236" s="62">
        <f>H236/(100-BE236)*100</f>
      </c>
      <c r="BE236" s="62" t="n">
        <v>0</v>
      </c>
      <c r="BF236" s="62">
        <f>N236</f>
      </c>
      <c r="BH236" s="62">
        <f>G236*AO236</f>
      </c>
      <c r="BI236" s="62">
        <f>G236*AP236</f>
      </c>
      <c r="BJ236" s="62">
        <f>G236*H236</f>
      </c>
      <c r="BK236" s="62"/>
      <c r="BL236" s="62"/>
      <c r="BW236" s="62" t="n">
        <v>21</v>
      </c>
      <c r="BX236" s="16" t="s">
        <v>501</v>
      </c>
    </row>
    <row r="237" customHeight="true" ht="13.5">
      <c r="A237" s="66"/>
      <c r="C237" s="76" t="s">
        <v>229</v>
      </c>
      <c r="D237" s="77" t="s">
        <v>502</v>
      </c>
      <c r="E237" s="78"/>
      <c r="F237" s="78"/>
      <c r="G237" s="78"/>
      <c r="H237" s="79"/>
      <c r="I237" s="78"/>
      <c r="J237" s="78"/>
      <c r="K237" s="78"/>
      <c r="L237" s="78"/>
      <c r="M237" s="78"/>
      <c r="N237" s="78"/>
      <c r="O237" s="80"/>
    </row>
    <row r="238">
      <c r="A238" s="10" t="s">
        <v>503</v>
      </c>
      <c r="B238" s="11" t="s">
        <v>460</v>
      </c>
      <c r="C238" s="11" t="s">
        <v>497</v>
      </c>
      <c r="D238" s="16" t="s">
        <v>504</v>
      </c>
      <c r="E238" s="11"/>
      <c r="F238" s="11" t="s">
        <v>270</v>
      </c>
      <c r="G238" s="62" t="n">
        <v>1</v>
      </c>
      <c r="H238" s="63" t="n">
        <v>0</v>
      </c>
      <c r="I238" s="62">
        <f>ROUND(G238*AO238,2)</f>
      </c>
      <c r="J238" s="62">
        <f>ROUND(G238*AP238,2)</f>
      </c>
      <c r="K238" s="62">
        <f>ROUND(G238*H238,2)</f>
      </c>
      <c r="L238" s="62" t="n">
        <v>0</v>
      </c>
      <c r="M238" s="62" t="n">
        <v>0</v>
      </c>
      <c r="N238" s="62">
        <f>G238*M238</f>
      </c>
      <c r="O238" s="64" t="s">
        <v>467</v>
      </c>
      <c r="Z238" s="62">
        <f>ROUND(IF(AQ238="5",BJ238,0),2)</f>
      </c>
      <c r="AB238" s="62">
        <f>ROUND(IF(AQ238="1",BH238,0),2)</f>
      </c>
      <c r="AC238" s="62">
        <f>ROUND(IF(AQ238="1",BI238,0),2)</f>
      </c>
      <c r="AD238" s="62">
        <f>ROUND(IF(AQ238="7",BH238,0),2)</f>
      </c>
      <c r="AE238" s="62">
        <f>ROUND(IF(AQ238="7",BI238,0),2)</f>
      </c>
      <c r="AF238" s="62">
        <f>ROUND(IF(AQ238="2",BH238,0),2)</f>
      </c>
      <c r="AG238" s="62">
        <f>ROUND(IF(AQ238="2",BI238,0),2)</f>
      </c>
      <c r="AH238" s="62">
        <f>ROUND(IF(AQ238="0",BJ238,0),2)</f>
      </c>
      <c r="AI238" s="35" t="s">
        <v>460</v>
      </c>
      <c r="AJ238" s="62">
        <f>IF(AN238=0,K238,0)</f>
      </c>
      <c r="AK238" s="62">
        <f>IF(AN238=12,K238,0)</f>
      </c>
      <c r="AL238" s="62">
        <f>IF(AN238=21,K238,0)</f>
      </c>
      <c r="AN238" s="62" t="n">
        <v>21</v>
      </c>
      <c r="AO238" s="62">
        <f>H238*0</f>
      </c>
      <c r="AP238" s="62">
        <f>H238*(1-0)</f>
      </c>
      <c r="AQ238" s="65" t="s">
        <v>59</v>
      </c>
      <c r="AV238" s="62">
        <f>ROUND(AW238+AX238,2)</f>
      </c>
      <c r="AW238" s="62">
        <f>ROUND(G238*AO238,2)</f>
      </c>
      <c r="AX238" s="62">
        <f>ROUND(G238*AP238,2)</f>
      </c>
      <c r="AY238" s="65" t="s">
        <v>468</v>
      </c>
      <c r="AZ238" s="65" t="s">
        <v>469</v>
      </c>
      <c r="BA238" s="35" t="s">
        <v>470</v>
      </c>
      <c r="BC238" s="62">
        <f>AW238+AX238</f>
      </c>
      <c r="BD238" s="62">
        <f>H238/(100-BE238)*100</f>
      </c>
      <c r="BE238" s="62" t="n">
        <v>0</v>
      </c>
      <c r="BF238" s="62">
        <f>N238</f>
      </c>
      <c r="BH238" s="62">
        <f>G238*AO238</f>
      </c>
      <c r="BI238" s="62">
        <f>G238*AP238</f>
      </c>
      <c r="BJ238" s="62">
        <f>G238*H238</f>
      </c>
      <c r="BK238" s="62"/>
      <c r="BL238" s="62"/>
      <c r="BW238" s="62" t="n">
        <v>21</v>
      </c>
      <c r="BX238" s="16" t="s">
        <v>504</v>
      </c>
    </row>
    <row r="239" customHeight="true" ht="13.5">
      <c r="A239" s="66"/>
      <c r="C239" s="76" t="s">
        <v>229</v>
      </c>
      <c r="D239" s="77" t="s">
        <v>505</v>
      </c>
      <c r="E239" s="78"/>
      <c r="F239" s="78"/>
      <c r="G239" s="78"/>
      <c r="H239" s="79"/>
      <c r="I239" s="78"/>
      <c r="J239" s="78"/>
      <c r="K239" s="78"/>
      <c r="L239" s="78"/>
      <c r="M239" s="78"/>
      <c r="N239" s="78"/>
      <c r="O239" s="80"/>
    </row>
    <row r="240">
      <c r="A240" s="56" t="s">
        <v>54</v>
      </c>
      <c r="B240" s="57" t="s">
        <v>506</v>
      </c>
      <c r="C240" s="57" t="s">
        <v>54</v>
      </c>
      <c r="D240" s="58" t="s">
        <v>507</v>
      </c>
      <c r="E240" s="57"/>
      <c r="F240" s="59" t="s">
        <v>4</v>
      </c>
      <c r="G240" s="59" t="s">
        <v>4</v>
      </c>
      <c r="H240" s="60" t="s">
        <v>4</v>
      </c>
      <c r="I240" s="2">
        <f>I241</f>
      </c>
      <c r="J240" s="2">
        <f>J241</f>
      </c>
      <c r="K240" s="2">
        <f>K241</f>
      </c>
      <c r="L240" s="35" t="s">
        <v>54</v>
      </c>
      <c r="M240" s="35" t="s">
        <v>54</v>
      </c>
      <c r="N240" s="2">
        <f>N241</f>
      </c>
      <c r="O240" s="61" t="s">
        <v>54</v>
      </c>
    </row>
    <row r="241">
      <c r="A241" s="56" t="s">
        <v>54</v>
      </c>
      <c r="B241" s="57" t="s">
        <v>506</v>
      </c>
      <c r="C241" s="57" t="s">
        <v>462</v>
      </c>
      <c r="D241" s="58" t="s">
        <v>463</v>
      </c>
      <c r="E241" s="57"/>
      <c r="F241" s="59" t="s">
        <v>4</v>
      </c>
      <c r="G241" s="59" t="s">
        <v>4</v>
      </c>
      <c r="H241" s="60" t="s">
        <v>4</v>
      </c>
      <c r="I241" s="2">
        <f>SUM(I242:I242)</f>
      </c>
      <c r="J241" s="2">
        <f>SUM(J242:J242)</f>
      </c>
      <c r="K241" s="2">
        <f>SUM(K242:K242)</f>
      </c>
      <c r="L241" s="35" t="s">
        <v>54</v>
      </c>
      <c r="M241" s="35" t="s">
        <v>54</v>
      </c>
      <c r="N241" s="2">
        <f>SUM(N242:N242)</f>
      </c>
      <c r="O241" s="61" t="s">
        <v>54</v>
      </c>
      <c r="AI241" s="35" t="s">
        <v>506</v>
      </c>
      <c r="AS241" s="2">
        <f>SUM(AJ242:AJ242)</f>
      </c>
      <c r="AT241" s="2">
        <f>SUM(AK242:AK242)</f>
      </c>
      <c r="AU241" s="2">
        <f>SUM(AL242:AL242)</f>
      </c>
    </row>
    <row r="242">
      <c r="A242" s="10" t="s">
        <v>508</v>
      </c>
      <c r="B242" s="11" t="s">
        <v>506</v>
      </c>
      <c r="C242" s="11" t="s">
        <v>465</v>
      </c>
      <c r="D242" s="16" t="s">
        <v>509</v>
      </c>
      <c r="E242" s="11"/>
      <c r="F242" s="11" t="s">
        <v>270</v>
      </c>
      <c r="G242" s="62" t="n">
        <v>1</v>
      </c>
      <c r="H242" s="63" t="n">
        <v>0</v>
      </c>
      <c r="I242" s="62">
        <f>ROUND(G242*AO242,2)</f>
      </c>
      <c r="J242" s="62">
        <f>ROUND(G242*AP242,2)</f>
      </c>
      <c r="K242" s="62">
        <f>ROUND(G242*H242,2)</f>
      </c>
      <c r="L242" s="62" t="n">
        <v>0</v>
      </c>
      <c r="M242" s="62" t="n">
        <v>0</v>
      </c>
      <c r="N242" s="62">
        <f>G242*M242</f>
      </c>
      <c r="O242" s="64" t="s">
        <v>467</v>
      </c>
      <c r="Z242" s="62">
        <f>ROUND(IF(AQ242="5",BJ242,0),2)</f>
      </c>
      <c r="AB242" s="62">
        <f>ROUND(IF(AQ242="1",BH242,0),2)</f>
      </c>
      <c r="AC242" s="62">
        <f>ROUND(IF(AQ242="1",BI242,0),2)</f>
      </c>
      <c r="AD242" s="62">
        <f>ROUND(IF(AQ242="7",BH242,0),2)</f>
      </c>
      <c r="AE242" s="62">
        <f>ROUND(IF(AQ242="7",BI242,0),2)</f>
      </c>
      <c r="AF242" s="62">
        <f>ROUND(IF(AQ242="2",BH242,0),2)</f>
      </c>
      <c r="AG242" s="62">
        <f>ROUND(IF(AQ242="2",BI242,0),2)</f>
      </c>
      <c r="AH242" s="62">
        <f>ROUND(IF(AQ242="0",BJ242,0),2)</f>
      </c>
      <c r="AI242" s="35" t="s">
        <v>506</v>
      </c>
      <c r="AJ242" s="62">
        <f>IF(AN242=0,K242,0)</f>
      </c>
      <c r="AK242" s="62">
        <f>IF(AN242=12,K242,0)</f>
      </c>
      <c r="AL242" s="62">
        <f>IF(AN242=21,K242,0)</f>
      </c>
      <c r="AN242" s="62" t="n">
        <v>21</v>
      </c>
      <c r="AO242" s="62">
        <f>H242*0</f>
      </c>
      <c r="AP242" s="62">
        <f>H242*(1-0)</f>
      </c>
      <c r="AQ242" s="65" t="s">
        <v>59</v>
      </c>
      <c r="AV242" s="62">
        <f>ROUND(AW242+AX242,2)</f>
      </c>
      <c r="AW242" s="62">
        <f>ROUND(G242*AO242,2)</f>
      </c>
      <c r="AX242" s="62">
        <f>ROUND(G242*AP242,2)</f>
      </c>
      <c r="AY242" s="65" t="s">
        <v>468</v>
      </c>
      <c r="AZ242" s="65" t="s">
        <v>510</v>
      </c>
      <c r="BA242" s="35" t="s">
        <v>511</v>
      </c>
      <c r="BC242" s="62">
        <f>AW242+AX242</f>
      </c>
      <c r="BD242" s="62">
        <f>H242/(100-BE242)*100</f>
      </c>
      <c r="BE242" s="62" t="n">
        <v>0</v>
      </c>
      <c r="BF242" s="62">
        <f>N242</f>
      </c>
      <c r="BH242" s="62">
        <f>G242*AO242</f>
      </c>
      <c r="BI242" s="62">
        <f>G242*AP242</f>
      </c>
      <c r="BJ242" s="62">
        <f>G242*H242</f>
      </c>
      <c r="BK242" s="62"/>
      <c r="BL242" s="62"/>
      <c r="BW242" s="62" t="n">
        <v>21</v>
      </c>
      <c r="BX242" s="16" t="s">
        <v>509</v>
      </c>
    </row>
    <row r="243" customHeight="true" ht="27">
      <c r="A243" s="81"/>
      <c r="B243" s="82"/>
      <c r="C243" s="83" t="s">
        <v>229</v>
      </c>
      <c r="D243" s="84" t="s">
        <v>512</v>
      </c>
      <c r="E243" s="85"/>
      <c r="F243" s="85"/>
      <c r="G243" s="85"/>
      <c r="H243" s="86"/>
      <c r="I243" s="85"/>
      <c r="J243" s="85"/>
      <c r="K243" s="85"/>
      <c r="L243" s="85"/>
      <c r="M243" s="85"/>
      <c r="N243" s="85"/>
      <c r="O243" s="87"/>
    </row>
    <row r="244">
      <c r="I244" s="88" t="s">
        <v>513</v>
      </c>
      <c r="J244" s="88"/>
      <c r="K244" s="89">
        <f>ROUND(K13+K28+K34+K43+K47+K52+K68+K77+K90+K96+K106+K110+K118+K137+K139+K142+K145+K158+K213+K241,2)</f>
      </c>
    </row>
    <row r="245">
      <c r="A245" s="90" t="s">
        <v>229</v>
      </c>
    </row>
    <row r="246" customHeight="true" ht="13.5">
      <c r="A246" s="16" t="s">
        <v>514</v>
      </c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C78"/>
  <mergeCells>
    <mergeCell ref="A1:O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  <mergeCell ref="D8:E9"/>
    <mergeCell ref="H2:H3"/>
    <mergeCell ref="H4:H5"/>
    <mergeCell ref="H6:H7"/>
    <mergeCell ref="H8:H9"/>
    <mergeCell ref="J2:O3"/>
    <mergeCell ref="J4:O5"/>
    <mergeCell ref="J6:O7"/>
    <mergeCell ref="J8:O9"/>
    <mergeCell ref="D10:E10"/>
    <mergeCell ref="D11:E11"/>
    <mergeCell ref="I10:K10"/>
    <mergeCell ref="L10:N10"/>
    <mergeCell ref="D12:E12"/>
    <mergeCell ref="D13:E13"/>
    <mergeCell ref="D14:E14"/>
    <mergeCell ref="D16:E16"/>
    <mergeCell ref="D17:E17"/>
    <mergeCell ref="D18:O18"/>
    <mergeCell ref="D19:E19"/>
    <mergeCell ref="D22:E22"/>
    <mergeCell ref="D23:O23"/>
    <mergeCell ref="D24:E24"/>
    <mergeCell ref="D25:E25"/>
    <mergeCell ref="D26:O26"/>
    <mergeCell ref="D28:E28"/>
    <mergeCell ref="D29:E29"/>
    <mergeCell ref="D31:E31"/>
    <mergeCell ref="D33:E33"/>
    <mergeCell ref="D34:E34"/>
    <mergeCell ref="D35:E35"/>
    <mergeCell ref="D36:O36"/>
    <mergeCell ref="D37:E37"/>
    <mergeCell ref="D38:O38"/>
    <mergeCell ref="D39:E39"/>
    <mergeCell ref="D40:O40"/>
    <mergeCell ref="D42:E42"/>
    <mergeCell ref="D43:E43"/>
    <mergeCell ref="D44:E44"/>
    <mergeCell ref="D46:E46"/>
    <mergeCell ref="D47:E47"/>
    <mergeCell ref="D48:E48"/>
    <mergeCell ref="D50:E50"/>
    <mergeCell ref="D52:E52"/>
    <mergeCell ref="D53:E53"/>
    <mergeCell ref="D54:O54"/>
    <mergeCell ref="D55:E55"/>
    <mergeCell ref="D56:O56"/>
    <mergeCell ref="D57:E57"/>
    <mergeCell ref="D58:O58"/>
    <mergeCell ref="D60:E60"/>
    <mergeCell ref="D61:O61"/>
    <mergeCell ref="D63:E63"/>
    <mergeCell ref="D64:O64"/>
    <mergeCell ref="D66:E66"/>
    <mergeCell ref="D67:E67"/>
    <mergeCell ref="D68:E68"/>
    <mergeCell ref="D69:E69"/>
    <mergeCell ref="D70:E70"/>
    <mergeCell ref="D71:E71"/>
    <mergeCell ref="D73:E73"/>
    <mergeCell ref="D74:E74"/>
    <mergeCell ref="D75:E75"/>
    <mergeCell ref="D76:E76"/>
    <mergeCell ref="D77:E77"/>
    <mergeCell ref="D78:E78"/>
    <mergeCell ref="D79:O79"/>
    <mergeCell ref="D81:E81"/>
    <mergeCell ref="D82:O82"/>
    <mergeCell ref="D84:E84"/>
    <mergeCell ref="D85:O85"/>
    <mergeCell ref="D87:E87"/>
    <mergeCell ref="D89:E89"/>
    <mergeCell ref="D90:E90"/>
    <mergeCell ref="D91:E91"/>
    <mergeCell ref="D92:E92"/>
    <mergeCell ref="D93:O93"/>
    <mergeCell ref="D94:E94"/>
    <mergeCell ref="D95:O95"/>
    <mergeCell ref="D96:E96"/>
    <mergeCell ref="D97:E97"/>
    <mergeCell ref="D98:O98"/>
    <mergeCell ref="D100:E100"/>
    <mergeCell ref="D101:E101"/>
    <mergeCell ref="D103:E103"/>
    <mergeCell ref="D104:E104"/>
    <mergeCell ref="D106:E106"/>
    <mergeCell ref="D107:E107"/>
    <mergeCell ref="D108:O108"/>
    <mergeCell ref="D109:O109"/>
    <mergeCell ref="D110:E110"/>
    <mergeCell ref="D111:E111"/>
    <mergeCell ref="D112:O112"/>
    <mergeCell ref="D113:E113"/>
    <mergeCell ref="D114:O114"/>
    <mergeCell ref="D115:E115"/>
    <mergeCell ref="D116:E116"/>
    <mergeCell ref="D117:E117"/>
    <mergeCell ref="D118:E118"/>
    <mergeCell ref="D119:E119"/>
    <mergeCell ref="D120:O120"/>
    <mergeCell ref="D121:E121"/>
    <mergeCell ref="D122:O122"/>
    <mergeCell ref="D123:E123"/>
    <mergeCell ref="D124:O124"/>
    <mergeCell ref="D126:E126"/>
    <mergeCell ref="D127:O127"/>
    <mergeCell ref="D128:E128"/>
    <mergeCell ref="D130:E130"/>
    <mergeCell ref="D131:O131"/>
    <mergeCell ref="D132:E132"/>
    <mergeCell ref="D134:E134"/>
    <mergeCell ref="D135:E135"/>
    <mergeCell ref="D137:E137"/>
    <mergeCell ref="D138:E138"/>
    <mergeCell ref="D139:E139"/>
    <mergeCell ref="D140:E140"/>
    <mergeCell ref="D142:E142"/>
    <mergeCell ref="D143:E143"/>
    <mergeCell ref="D144:O144"/>
    <mergeCell ref="D145:E145"/>
    <mergeCell ref="D146:E146"/>
    <mergeCell ref="D148:E148"/>
    <mergeCell ref="D150:O150"/>
    <mergeCell ref="D151:E151"/>
    <mergeCell ref="D152:O152"/>
    <mergeCell ref="D153:E153"/>
    <mergeCell ref="D155:O155"/>
    <mergeCell ref="D156:E156"/>
    <mergeCell ref="D157:O157"/>
    <mergeCell ref="D158:E158"/>
    <mergeCell ref="D159:E159"/>
    <mergeCell ref="D161:E161"/>
    <mergeCell ref="D162:E162"/>
    <mergeCell ref="D163:E163"/>
    <mergeCell ref="D166:O166"/>
    <mergeCell ref="D167:E167"/>
    <mergeCell ref="D168:O168"/>
    <mergeCell ref="D169:E169"/>
    <mergeCell ref="D172:O172"/>
    <mergeCell ref="D173:E173"/>
    <mergeCell ref="D176:O176"/>
    <mergeCell ref="D177:E177"/>
    <mergeCell ref="D180:O180"/>
    <mergeCell ref="D181:E181"/>
    <mergeCell ref="D184:O184"/>
    <mergeCell ref="D185:E185"/>
    <mergeCell ref="D188:E188"/>
    <mergeCell ref="D191:E191"/>
    <mergeCell ref="D194:E194"/>
    <mergeCell ref="D197:E197"/>
    <mergeCell ref="D200:E200"/>
    <mergeCell ref="D203:E203"/>
    <mergeCell ref="D206:E206"/>
    <mergeCell ref="D209:E209"/>
    <mergeCell ref="D212:E212"/>
    <mergeCell ref="D213:E213"/>
    <mergeCell ref="D214:E214"/>
    <mergeCell ref="D215:O215"/>
    <mergeCell ref="D216:E216"/>
    <mergeCell ref="D217:O217"/>
    <mergeCell ref="D218:E218"/>
    <mergeCell ref="D219:O219"/>
    <mergeCell ref="D220:E220"/>
    <mergeCell ref="D221:O221"/>
    <mergeCell ref="D222:E222"/>
    <mergeCell ref="D223:O223"/>
    <mergeCell ref="D224:E224"/>
    <mergeCell ref="D225:O225"/>
    <mergeCell ref="D226:E226"/>
    <mergeCell ref="D227:O227"/>
    <mergeCell ref="D228:E228"/>
    <mergeCell ref="D229:O229"/>
    <mergeCell ref="D230:E230"/>
    <mergeCell ref="D231:O231"/>
    <mergeCell ref="D232:E232"/>
    <mergeCell ref="D233:O233"/>
    <mergeCell ref="D234:E234"/>
    <mergeCell ref="D235:O235"/>
    <mergeCell ref="D236:E236"/>
    <mergeCell ref="D237:O237"/>
    <mergeCell ref="D238:E238"/>
    <mergeCell ref="D239:O239"/>
    <mergeCell ref="D240:E240"/>
    <mergeCell ref="D241:E241"/>
    <mergeCell ref="D242:E242"/>
    <mergeCell ref="D243:O243"/>
    <mergeCell ref="I244:J244"/>
    <mergeCell ref="A246:O246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P17"/>
  <sheetViews>
    <sheetView workbookViewId="0" showZeros="true" showFormulas="false" showGridLines="true" showRowColHeaders="true">
      <pane topLeftCell="A12" state="frozen" activePane="bottomLeft" ySplit="11"/>
      <selection pane="bottomLeft" sqref="A17:L17" activeCell="A17"/>
    </sheetView>
  </sheetViews>
  <sheetFormatPr defaultColWidth="12.140625" customHeight="true" defaultRowHeight="15"/>
  <cols>
    <col max="1" min="1" style="0" width="7.5703125" customWidth="true"/>
    <col max="8" min="2" style="0" width="15.7109375" customWidth="true"/>
    <col max="12" min="9" style="0" width="14.28515625" customWidth="true"/>
    <col max="16" min="13" style="0" width="12.140625" hidden="true"/>
  </cols>
  <sheetData>
    <row r="1" customHeight="true" ht="54.75">
      <c r="A1" s="1" t="s">
        <v>515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>
      <c r="A2" s="3" t="s">
        <v>1</v>
      </c>
      <c r="B2" s="4"/>
      <c r="C2" s="4"/>
      <c r="D2" s="5">
        <f>'Stavební rozpočet'!D2</f>
      </c>
      <c r="E2" s="6"/>
      <c r="F2" s="6"/>
      <c r="G2" s="8" t="s">
        <v>3</v>
      </c>
      <c r="H2" s="8">
        <f>'Stavební rozpočet'!H2</f>
      </c>
      <c r="I2" s="8" t="s">
        <v>5</v>
      </c>
      <c r="J2" s="8">
        <f>'Stavební rozpočet'!J2</f>
      </c>
      <c r="K2" s="4"/>
      <c r="L2" s="9"/>
    </row>
    <row r="3" customHeight="true" ht="15">
      <c r="A3" s="10"/>
      <c r="B3" s="11"/>
      <c r="C3" s="11"/>
      <c r="D3" s="12"/>
      <c r="E3" s="12"/>
      <c r="F3" s="12"/>
      <c r="G3" s="11"/>
      <c r="H3" s="11"/>
      <c r="I3" s="11"/>
      <c r="J3" s="11"/>
      <c r="K3" s="11"/>
      <c r="L3" s="14"/>
    </row>
    <row r="4">
      <c r="A4" s="15" t="s">
        <v>7</v>
      </c>
      <c r="B4" s="11"/>
      <c r="C4" s="11"/>
      <c r="D4" s="16">
        <f>'Stavební rozpočet'!D4</f>
      </c>
      <c r="E4" s="11"/>
      <c r="F4" s="11"/>
      <c r="G4" s="16" t="s">
        <v>8</v>
      </c>
      <c r="H4" s="16">
        <f>'Stavební rozpočet'!H4</f>
      </c>
      <c r="I4" s="16" t="s">
        <v>9</v>
      </c>
      <c r="J4" s="16">
        <f>'Stavební rozpočet'!J4</f>
      </c>
      <c r="K4" s="11"/>
      <c r="L4" s="14"/>
    </row>
    <row r="5" customHeight="true" ht="15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4"/>
    </row>
    <row r="6">
      <c r="A6" s="15" t="s">
        <v>11</v>
      </c>
      <c r="B6" s="11"/>
      <c r="C6" s="11"/>
      <c r="D6" s="16">
        <f>'Stavební rozpočet'!D6</f>
      </c>
      <c r="E6" s="11"/>
      <c r="F6" s="11"/>
      <c r="G6" s="16" t="s">
        <v>13</v>
      </c>
      <c r="H6" s="16">
        <f>'Stavební rozpočet'!H6</f>
      </c>
      <c r="I6" s="16" t="s">
        <v>14</v>
      </c>
      <c r="J6" s="16">
        <f>'Stavební rozpočet'!J6</f>
      </c>
      <c r="K6" s="11"/>
      <c r="L6" s="14"/>
    </row>
    <row r="7" customHeight="true" ht="1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4"/>
    </row>
    <row r="8">
      <c r="A8" s="15" t="s">
        <v>16</v>
      </c>
      <c r="B8" s="11"/>
      <c r="C8" s="11"/>
      <c r="D8" s="16">
        <f>'Stavební rozpočet'!D8</f>
      </c>
      <c r="E8" s="11"/>
      <c r="F8" s="11"/>
      <c r="G8" s="16" t="s">
        <v>17</v>
      </c>
      <c r="H8" s="16">
        <f>'Stavební rozpočet'!H8</f>
      </c>
      <c r="I8" s="16" t="s">
        <v>19</v>
      </c>
      <c r="J8" s="16">
        <f>'Stavební rozpočet'!J8</f>
      </c>
      <c r="K8" s="11"/>
      <c r="L8" s="14"/>
    </row>
    <row r="9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91"/>
    </row>
    <row r="10">
      <c r="A10" s="92" t="s">
        <v>4</v>
      </c>
      <c r="B10" s="93" t="s">
        <v>4</v>
      </c>
      <c r="C10" s="94"/>
      <c r="D10" s="94"/>
      <c r="E10" s="94"/>
      <c r="F10" s="94"/>
      <c r="G10" s="94"/>
      <c r="H10" s="95"/>
      <c r="I10" s="29" t="s">
        <v>28</v>
      </c>
      <c r="J10" s="30"/>
      <c r="K10" s="31"/>
      <c r="L10" s="96" t="s">
        <v>29</v>
      </c>
    </row>
    <row r="11">
      <c r="A11" s="97" t="s">
        <v>22</v>
      </c>
      <c r="B11" s="39" t="s">
        <v>516</v>
      </c>
      <c r="C11" s="98"/>
      <c r="D11" s="98"/>
      <c r="E11" s="98"/>
      <c r="F11" s="98"/>
      <c r="G11" s="98"/>
      <c r="H11" s="99"/>
      <c r="I11" s="42" t="s">
        <v>36</v>
      </c>
      <c r="J11" s="43" t="s">
        <v>37</v>
      </c>
      <c r="K11" s="44" t="s">
        <v>38</v>
      </c>
      <c r="L11" s="100" t="s">
        <v>38</v>
      </c>
    </row>
    <row r="12">
      <c r="A12" s="101" t="s">
        <v>55</v>
      </c>
      <c r="B12" s="102" t="s">
        <v>56</v>
      </c>
      <c r="C12" s="102"/>
      <c r="D12" s="102"/>
      <c r="E12" s="102"/>
      <c r="F12" s="102"/>
      <c r="G12" s="102"/>
      <c r="H12" s="102"/>
      <c r="I12" s="103">
        <f>ROUND('Stavební rozpočet'!I12,2)</f>
      </c>
      <c r="J12" s="103">
        <f>ROUND('Stavební rozpočet'!J12,2)</f>
      </c>
      <c r="K12" s="103">
        <f>ROUND('Stavební rozpočet'!K12,2)</f>
      </c>
      <c r="L12" s="104">
        <f>'Stavební rozpočet'!N12</f>
      </c>
      <c r="M12" s="105" t="s">
        <v>517</v>
      </c>
      <c r="N12" s="62">
        <f>IF(M12="F",0,K12)</f>
      </c>
      <c r="O12" s="11" t="s">
        <v>55</v>
      </c>
      <c r="P12" s="62">
        <f>IF(M12="T",0,K12)</f>
      </c>
    </row>
    <row r="13">
      <c r="A13" s="10" t="s">
        <v>460</v>
      </c>
      <c r="B13" s="11" t="s">
        <v>461</v>
      </c>
      <c r="C13" s="11"/>
      <c r="D13" s="11"/>
      <c r="E13" s="11"/>
      <c r="F13" s="11"/>
      <c r="G13" s="11"/>
      <c r="H13" s="11"/>
      <c r="I13" s="62">
        <f>ROUND('Stavební rozpočet'!I212,2)</f>
      </c>
      <c r="J13" s="62">
        <f>ROUND('Stavební rozpočet'!J212,2)</f>
      </c>
      <c r="K13" s="62">
        <f>ROUND('Stavební rozpočet'!K212,2)</f>
      </c>
      <c r="L13" s="106">
        <f>'Stavební rozpočet'!N212</f>
      </c>
      <c r="M13" s="105" t="s">
        <v>517</v>
      </c>
      <c r="N13" s="62">
        <f>IF(M13="F",0,K13)</f>
      </c>
      <c r="O13" s="11" t="s">
        <v>460</v>
      </c>
      <c r="P13" s="62">
        <f>IF(M13="T",0,K13)</f>
      </c>
    </row>
    <row r="14">
      <c r="A14" s="107" t="s">
        <v>506</v>
      </c>
      <c r="B14" s="108" t="s">
        <v>507</v>
      </c>
      <c r="C14" s="108"/>
      <c r="D14" s="108"/>
      <c r="E14" s="108"/>
      <c r="F14" s="108"/>
      <c r="G14" s="108"/>
      <c r="H14" s="108"/>
      <c r="I14" s="109">
        <f>ROUND('Stavební rozpočet'!I240,2)</f>
      </c>
      <c r="J14" s="109">
        <f>ROUND('Stavební rozpočet'!J240,2)</f>
      </c>
      <c r="K14" s="109">
        <f>ROUND('Stavební rozpočet'!K240,2)</f>
      </c>
      <c r="L14" s="110">
        <f>'Stavební rozpočet'!N240</f>
      </c>
      <c r="M14" s="105" t="s">
        <v>517</v>
      </c>
      <c r="N14" s="62">
        <f>IF(M14="F",0,K14)</f>
      </c>
      <c r="O14" s="11" t="s">
        <v>506</v>
      </c>
      <c r="P14" s="62">
        <f>IF(M14="T",0,K14)</f>
      </c>
    </row>
    <row r="15">
      <c r="I15" s="88" t="s">
        <v>513</v>
      </c>
      <c r="J15" s="88"/>
      <c r="K15" s="89">
        <f>ROUND(SUM(P12:P14),2)</f>
      </c>
    </row>
    <row r="16">
      <c r="A16" s="90" t="s">
        <v>229</v>
      </c>
    </row>
    <row r="17" customHeight="true" ht="13.5">
      <c r="A17" s="16" t="s">
        <v>514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C78"/>
  <mergeCells>
    <mergeCell ref="A1:L1"/>
    <mergeCell ref="A2:C3"/>
    <mergeCell ref="A4:C5"/>
    <mergeCell ref="A6:C7"/>
    <mergeCell ref="A8:C9"/>
    <mergeCell ref="D2:F3"/>
    <mergeCell ref="D4:F5"/>
    <mergeCell ref="D6:F7"/>
    <mergeCell ref="D8:F9"/>
    <mergeCell ref="G2:G3"/>
    <mergeCell ref="G4:G5"/>
    <mergeCell ref="G6:G7"/>
    <mergeCell ref="G8:G9"/>
    <mergeCell ref="H2:H3"/>
    <mergeCell ref="H4:H5"/>
    <mergeCell ref="H6:H7"/>
    <mergeCell ref="H8:H9"/>
    <mergeCell ref="I2:I3"/>
    <mergeCell ref="I4:I5"/>
    <mergeCell ref="I6:I7"/>
    <mergeCell ref="I8:I9"/>
    <mergeCell ref="J2:L3"/>
    <mergeCell ref="J4:L5"/>
    <mergeCell ref="J6:L7"/>
    <mergeCell ref="J8:L9"/>
    <mergeCell ref="B10:H10"/>
    <mergeCell ref="B11:H11"/>
    <mergeCell ref="I10:K10"/>
    <mergeCell ref="B12:H12"/>
    <mergeCell ref="B13:H13"/>
    <mergeCell ref="B14:H14"/>
    <mergeCell ref="I15:J15"/>
    <mergeCell ref="A17:L17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I37"/>
  <sheetViews>
    <sheetView workbookViewId="0" showZeros="true" showFormulas="false" showGridLines="true" showRowColHeaders="true">
      <selection sqref="A37:I37" activeCell="A37"/>
    </sheetView>
  </sheetViews>
  <sheetFormatPr defaultColWidth="12.140625" customHeight="true" defaultRowHeight="15"/>
  <cols>
    <col max="1" min="1" style="0" width="9.140625" customWidth="true"/>
    <col max="2" min="2" style="0" width="12.85546875" customWidth="true"/>
    <col max="3" min="3" style="0" width="27.140625" customWidth="true"/>
    <col max="4" min="4" style="0" width="10" customWidth="true"/>
    <col max="5" min="5" style="0" width="14" customWidth="true"/>
    <col max="6" min="6" style="0" width="27.140625" customWidth="true"/>
    <col max="7" min="7" style="0" width="9.140625" customWidth="true"/>
    <col max="8" min="8" style="0" width="12.85546875" customWidth="true"/>
    <col max="9" min="9" style="0" width="27.140625" customWidth="true"/>
  </cols>
  <sheetData>
    <row r="1" customHeight="true" ht="54.75">
      <c r="A1" s="111" t="s">
        <v>518</v>
      </c>
      <c r="B1" s="1"/>
      <c r="C1" s="1"/>
      <c r="D1" s="1"/>
      <c r="E1" s="1"/>
      <c r="F1" s="1"/>
      <c r="G1" s="1"/>
      <c r="H1" s="1"/>
      <c r="I1" s="1"/>
    </row>
    <row r="2">
      <c r="A2" s="3" t="s">
        <v>1</v>
      </c>
      <c r="B2" s="4"/>
      <c r="C2" s="5">
        <f>'Stavební rozpočet'!D2</f>
      </c>
      <c r="D2" s="6"/>
      <c r="E2" s="8" t="s">
        <v>5</v>
      </c>
      <c r="F2" s="8">
        <f>'Stavební rozpočet'!J2</f>
      </c>
      <c r="G2" s="4"/>
      <c r="H2" s="8" t="s">
        <v>519</v>
      </c>
      <c r="I2" s="9" t="s">
        <v>520</v>
      </c>
    </row>
    <row r="3" customHeight="true" ht="25.5">
      <c r="A3" s="10"/>
      <c r="B3" s="11"/>
      <c r="C3" s="12"/>
      <c r="D3" s="12"/>
      <c r="E3" s="11"/>
      <c r="F3" s="11"/>
      <c r="G3" s="11"/>
      <c r="H3" s="11"/>
      <c r="I3" s="14"/>
    </row>
    <row r="4">
      <c r="A4" s="15" t="s">
        <v>7</v>
      </c>
      <c r="B4" s="11"/>
      <c r="C4" s="16">
        <f>'Stavební rozpočet'!D4</f>
      </c>
      <c r="D4" s="11"/>
      <c r="E4" s="16" t="s">
        <v>9</v>
      </c>
      <c r="F4" s="16">
        <f>'Stavební rozpočet'!J4</f>
      </c>
      <c r="G4" s="11"/>
      <c r="H4" s="16" t="s">
        <v>519</v>
      </c>
      <c r="I4" s="14" t="s">
        <v>54</v>
      </c>
    </row>
    <row r="5" customHeight="true" ht="15">
      <c r="A5" s="10"/>
      <c r="B5" s="11"/>
      <c r="C5" s="11"/>
      <c r="D5" s="11"/>
      <c r="E5" s="11"/>
      <c r="F5" s="11"/>
      <c r="G5" s="11"/>
      <c r="H5" s="11"/>
      <c r="I5" s="14"/>
    </row>
    <row r="6">
      <c r="A6" s="15" t="s">
        <v>11</v>
      </c>
      <c r="B6" s="11"/>
      <c r="C6" s="16">
        <f>'Stavební rozpočet'!D6</f>
      </c>
      <c r="D6" s="11"/>
      <c r="E6" s="16" t="s">
        <v>14</v>
      </c>
      <c r="F6" s="16">
        <f>'Stavební rozpočet'!J6</f>
      </c>
      <c r="G6" s="11"/>
      <c r="H6" s="16" t="s">
        <v>519</v>
      </c>
      <c r="I6" s="14" t="s">
        <v>54</v>
      </c>
    </row>
    <row r="7" customHeight="true" ht="15">
      <c r="A7" s="10"/>
      <c r="B7" s="11"/>
      <c r="C7" s="11"/>
      <c r="D7" s="11"/>
      <c r="E7" s="11"/>
      <c r="F7" s="11"/>
      <c r="G7" s="11"/>
      <c r="H7" s="11"/>
      <c r="I7" s="14"/>
    </row>
    <row r="8">
      <c r="A8" s="15" t="s">
        <v>8</v>
      </c>
      <c r="B8" s="11"/>
      <c r="C8" s="16">
        <f>'Stavební rozpočet'!H4</f>
      </c>
      <c r="D8" s="11"/>
      <c r="E8" s="16" t="s">
        <v>13</v>
      </c>
      <c r="F8" s="16">
        <f>'Stavební rozpočet'!H6</f>
      </c>
      <c r="G8" s="11"/>
      <c r="H8" s="11" t="s">
        <v>521</v>
      </c>
      <c r="I8" s="112" t="n">
        <v>100</v>
      </c>
    </row>
    <row r="9">
      <c r="A9" s="10"/>
      <c r="B9" s="11"/>
      <c r="C9" s="11"/>
      <c r="D9" s="11"/>
      <c r="E9" s="11"/>
      <c r="F9" s="11"/>
      <c r="G9" s="11"/>
      <c r="H9" s="11"/>
      <c r="I9" s="14"/>
    </row>
    <row r="10">
      <c r="A10" s="15" t="s">
        <v>16</v>
      </c>
      <c r="B10" s="11"/>
      <c r="C10" s="16">
        <f>'Stavební rozpočet'!D8</f>
      </c>
      <c r="D10" s="11"/>
      <c r="E10" s="16" t="s">
        <v>19</v>
      </c>
      <c r="F10" s="16">
        <f>'Stavební rozpočet'!J8</f>
      </c>
      <c r="G10" s="11"/>
      <c r="H10" s="11" t="s">
        <v>522</v>
      </c>
      <c r="I10" s="113">
        <f>'Stavební rozpočet'!H8</f>
      </c>
    </row>
    <row r="11">
      <c r="A11" s="107"/>
      <c r="B11" s="108"/>
      <c r="C11" s="108"/>
      <c r="D11" s="108"/>
      <c r="E11" s="108"/>
      <c r="F11" s="108"/>
      <c r="G11" s="108"/>
      <c r="H11" s="108"/>
      <c r="I11" s="114"/>
    </row>
    <row r="12">
      <c r="A12" s="115" t="s">
        <v>523</v>
      </c>
      <c r="B12" s="115"/>
      <c r="C12" s="115"/>
      <c r="D12" s="115"/>
      <c r="E12" s="115"/>
      <c r="F12" s="115"/>
      <c r="G12" s="115"/>
      <c r="H12" s="115"/>
      <c r="I12" s="115"/>
    </row>
    <row r="13" customHeight="true" ht="26.25">
      <c r="A13" s="116" t="s">
        <v>524</v>
      </c>
      <c r="B13" s="117" t="s">
        <v>525</v>
      </c>
      <c r="C13" s="118"/>
      <c r="D13" s="119" t="s">
        <v>526</v>
      </c>
      <c r="E13" s="117" t="s">
        <v>527</v>
      </c>
      <c r="F13" s="118"/>
      <c r="G13" s="119" t="s">
        <v>528</v>
      </c>
      <c r="H13" s="117" t="s">
        <v>529</v>
      </c>
      <c r="I13" s="118"/>
    </row>
    <row r="14">
      <c r="A14" s="120" t="s">
        <v>530</v>
      </c>
      <c r="B14" s="121" t="s">
        <v>531</v>
      </c>
      <c r="C14" s="122">
        <f>SUM('Stavební rozpočet'!AB12:AB243)</f>
      </c>
      <c r="D14" s="123" t="s">
        <v>532</v>
      </c>
      <c r="E14" s="124"/>
      <c r="F14" s="122">
        <f>VORN!I15</f>
      </c>
      <c r="G14" s="123" t="s">
        <v>533</v>
      </c>
      <c r="H14" s="124"/>
      <c r="I14" s="125">
        <f>VORN!I21</f>
      </c>
    </row>
    <row r="15">
      <c r="A15" s="126" t="s">
        <v>54</v>
      </c>
      <c r="B15" s="121" t="s">
        <v>37</v>
      </c>
      <c r="C15" s="122">
        <f>SUM('Stavební rozpočet'!AC12:AC243)</f>
      </c>
      <c r="D15" s="123" t="s">
        <v>534</v>
      </c>
      <c r="E15" s="124"/>
      <c r="F15" s="122">
        <f>VORN!I16</f>
      </c>
      <c r="G15" s="123" t="s">
        <v>535</v>
      </c>
      <c r="H15" s="124"/>
      <c r="I15" s="125">
        <f>VORN!I22</f>
      </c>
    </row>
    <row r="16">
      <c r="A16" s="120" t="s">
        <v>536</v>
      </c>
      <c r="B16" s="121" t="s">
        <v>531</v>
      </c>
      <c r="C16" s="122">
        <f>SUM('Stavební rozpočet'!AD12:AD243)</f>
      </c>
      <c r="D16" s="123" t="s">
        <v>537</v>
      </c>
      <c r="E16" s="124"/>
      <c r="F16" s="122">
        <f>VORN!I17</f>
      </c>
      <c r="G16" s="123" t="s">
        <v>538</v>
      </c>
      <c r="H16" s="124"/>
      <c r="I16" s="125">
        <f>VORN!I23</f>
      </c>
    </row>
    <row r="17">
      <c r="A17" s="126" t="s">
        <v>54</v>
      </c>
      <c r="B17" s="121" t="s">
        <v>37</v>
      </c>
      <c r="C17" s="122">
        <f>SUM('Stavební rozpočet'!AE12:AE243)</f>
      </c>
      <c r="D17" s="123" t="s">
        <v>54</v>
      </c>
      <c r="E17" s="124"/>
      <c r="F17" s="125" t="s">
        <v>54</v>
      </c>
      <c r="G17" s="123" t="s">
        <v>539</v>
      </c>
      <c r="H17" s="124"/>
      <c r="I17" s="125">
        <f>VORN!I24</f>
      </c>
    </row>
    <row r="18">
      <c r="A18" s="120" t="s">
        <v>540</v>
      </c>
      <c r="B18" s="121" t="s">
        <v>531</v>
      </c>
      <c r="C18" s="122">
        <f>SUM('Stavební rozpočet'!AF12:AF243)</f>
      </c>
      <c r="D18" s="123" t="s">
        <v>54</v>
      </c>
      <c r="E18" s="124"/>
      <c r="F18" s="125" t="s">
        <v>54</v>
      </c>
      <c r="G18" s="123" t="s">
        <v>541</v>
      </c>
      <c r="H18" s="124"/>
      <c r="I18" s="125">
        <f>VORN!I25</f>
      </c>
    </row>
    <row r="19">
      <c r="A19" s="126" t="s">
        <v>54</v>
      </c>
      <c r="B19" s="121" t="s">
        <v>37</v>
      </c>
      <c r="C19" s="122">
        <f>SUM('Stavební rozpočet'!AG12:AG243)</f>
      </c>
      <c r="D19" s="123" t="s">
        <v>54</v>
      </c>
      <c r="E19" s="124"/>
      <c r="F19" s="125" t="s">
        <v>54</v>
      </c>
      <c r="G19" s="123" t="s">
        <v>542</v>
      </c>
      <c r="H19" s="124"/>
      <c r="I19" s="125">
        <f>VORN!I26</f>
      </c>
    </row>
    <row r="20">
      <c r="A20" s="127" t="s">
        <v>371</v>
      </c>
      <c r="B20" s="128"/>
      <c r="C20" s="122">
        <f>SUM('Stavební rozpočet'!AH12:AH243)</f>
      </c>
      <c r="D20" s="123" t="s">
        <v>54</v>
      </c>
      <c r="E20" s="124"/>
      <c r="F20" s="125" t="s">
        <v>54</v>
      </c>
      <c r="G20" s="123" t="s">
        <v>54</v>
      </c>
      <c r="H20" s="124"/>
      <c r="I20" s="125" t="s">
        <v>54</v>
      </c>
    </row>
    <row r="21">
      <c r="A21" s="129" t="s">
        <v>543</v>
      </c>
      <c r="B21" s="130"/>
      <c r="C21" s="131">
        <f>SUM('Stavební rozpočet'!Z12:Z243)</f>
      </c>
      <c r="D21" s="132" t="s">
        <v>54</v>
      </c>
      <c r="E21" s="133"/>
      <c r="F21" s="134" t="s">
        <v>54</v>
      </c>
      <c r="G21" s="132" t="s">
        <v>54</v>
      </c>
      <c r="H21" s="133"/>
      <c r="I21" s="134" t="s">
        <v>54</v>
      </c>
    </row>
    <row r="22" customHeight="true" ht="16.5">
      <c r="A22" s="135" t="s">
        <v>544</v>
      </c>
      <c r="B22" s="136"/>
      <c r="C22" s="137">
        <f>ROUND(SUM(C14:C21),2)</f>
      </c>
      <c r="D22" s="138" t="s">
        <v>545</v>
      </c>
      <c r="E22" s="136"/>
      <c r="F22" s="137">
        <f>SUM(F14:F21)</f>
      </c>
      <c r="G22" s="138" t="s">
        <v>546</v>
      </c>
      <c r="H22" s="136"/>
      <c r="I22" s="137">
        <f>SUM(I14:I21)</f>
      </c>
    </row>
    <row r="23">
      <c r="D23" s="127" t="s">
        <v>547</v>
      </c>
      <c r="E23" s="128"/>
      <c r="F23" s="139" t="n">
        <v>0</v>
      </c>
      <c r="G23" s="140" t="s">
        <v>548</v>
      </c>
      <c r="H23" s="128"/>
      <c r="I23" s="122" t="n">
        <v>0</v>
      </c>
    </row>
    <row r="24">
      <c r="G24" s="127" t="s">
        <v>549</v>
      </c>
      <c r="H24" s="128"/>
      <c r="I24" s="131">
        <f>vorn_sum</f>
      </c>
    </row>
    <row r="25">
      <c r="G25" s="127" t="s">
        <v>550</v>
      </c>
      <c r="H25" s="128"/>
      <c r="I25" s="137" t="n">
        <v>0</v>
      </c>
    </row>
    <row r="27">
      <c r="A27" s="141" t="s">
        <v>551</v>
      </c>
      <c r="B27" s="142"/>
      <c r="C27" s="143">
        <f>ROUND(SUM('Stavební rozpočet'!AJ12:AJ243),2)</f>
      </c>
    </row>
    <row r="28">
      <c r="A28" s="144" t="s">
        <v>552</v>
      </c>
      <c r="B28" s="145"/>
      <c r="C28" s="146">
        <f>ROUND(SUM('Stavební rozpočet'!AK12:AK243),2)</f>
      </c>
      <c r="D28" s="147" t="s">
        <v>553</v>
      </c>
      <c r="E28" s="142"/>
      <c r="F28" s="143">
        <f>ROUND(C28*(12/100),2)</f>
      </c>
      <c r="G28" s="147" t="s">
        <v>554</v>
      </c>
      <c r="H28" s="142"/>
      <c r="I28" s="143">
        <f>ROUND(SUM(C27:C29),2)</f>
      </c>
    </row>
    <row r="29">
      <c r="A29" s="144" t="s">
        <v>555</v>
      </c>
      <c r="B29" s="145"/>
      <c r="C29" s="146">
        <f>ROUND(SUM('Stavební rozpočet'!AL12:AL243)+(F22+I22+F23+I23+I24+I25),2)</f>
      </c>
      <c r="D29" s="148" t="s">
        <v>556</v>
      </c>
      <c r="E29" s="145"/>
      <c r="F29" s="146">
        <f>ROUND(C29*(21/100),2)</f>
      </c>
      <c r="G29" s="148" t="s">
        <v>557</v>
      </c>
      <c r="H29" s="145"/>
      <c r="I29" s="146">
        <f>ROUND(SUM(F28:F29)+I28,2)</f>
      </c>
    </row>
    <row r="31">
      <c r="A31" s="149" t="s">
        <v>558</v>
      </c>
      <c r="B31" s="150"/>
      <c r="C31" s="151"/>
      <c r="D31" s="152" t="s">
        <v>559</v>
      </c>
      <c r="E31" s="150"/>
      <c r="F31" s="151"/>
      <c r="G31" s="152" t="s">
        <v>560</v>
      </c>
      <c r="H31" s="150"/>
      <c r="I31" s="151"/>
    </row>
    <row r="32">
      <c r="A32" s="153" t="s">
        <v>54</v>
      </c>
      <c r="B32" s="154"/>
      <c r="C32" s="155"/>
      <c r="D32" s="156" t="s">
        <v>54</v>
      </c>
      <c r="E32" s="154"/>
      <c r="F32" s="155"/>
      <c r="G32" s="156" t="s">
        <v>54</v>
      </c>
      <c r="H32" s="154"/>
      <c r="I32" s="155"/>
    </row>
    <row r="33">
      <c r="A33" s="153" t="s">
        <v>54</v>
      </c>
      <c r="B33" s="154"/>
      <c r="C33" s="155"/>
      <c r="D33" s="156" t="s">
        <v>54</v>
      </c>
      <c r="E33" s="154"/>
      <c r="F33" s="155"/>
      <c r="G33" s="156" t="s">
        <v>54</v>
      </c>
      <c r="H33" s="154"/>
      <c r="I33" s="155"/>
    </row>
    <row r="34">
      <c r="A34" s="153" t="s">
        <v>54</v>
      </c>
      <c r="B34" s="154"/>
      <c r="C34" s="155"/>
      <c r="D34" s="156" t="s">
        <v>54</v>
      </c>
      <c r="E34" s="154"/>
      <c r="F34" s="155"/>
      <c r="G34" s="156" t="s">
        <v>54</v>
      </c>
      <c r="H34" s="154"/>
      <c r="I34" s="155"/>
    </row>
    <row r="35">
      <c r="A35" s="157" t="s">
        <v>561</v>
      </c>
      <c r="B35" s="158"/>
      <c r="C35" s="159"/>
      <c r="D35" s="160" t="s">
        <v>561</v>
      </c>
      <c r="E35" s="158"/>
      <c r="F35" s="159"/>
      <c r="G35" s="160" t="s">
        <v>561</v>
      </c>
      <c r="H35" s="158"/>
      <c r="I35" s="159"/>
    </row>
    <row r="36">
      <c r="A36" s="161" t="s">
        <v>229</v>
      </c>
    </row>
    <row r="37" customHeight="true" ht="13.5">
      <c r="A37" s="16" t="s">
        <v>562</v>
      </c>
      <c r="B37" s="11"/>
      <c r="C37" s="11"/>
      <c r="D37" s="11"/>
      <c r="E37" s="11"/>
      <c r="F37" s="11"/>
      <c r="G37" s="11"/>
      <c r="H37" s="11"/>
      <c r="I37" s="11"/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C78"/>
  <mergeCells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E10:E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H2:H3"/>
    <mergeCell ref="H4:H5"/>
    <mergeCell ref="H6:H7"/>
    <mergeCell ref="H8:H9"/>
    <mergeCell ref="H10:H11"/>
    <mergeCell ref="I2:I3"/>
    <mergeCell ref="I4:I5"/>
    <mergeCell ref="I6:I7"/>
    <mergeCell ref="I8:I9"/>
    <mergeCell ref="I10:I11"/>
    <mergeCell ref="A12:I12"/>
    <mergeCell ref="B13:C13"/>
    <mergeCell ref="E13:F13"/>
    <mergeCell ref="H13:I1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A31:C31"/>
    <mergeCell ref="A32:C32"/>
    <mergeCell ref="A33:C33"/>
    <mergeCell ref="A34:C34"/>
    <mergeCell ref="A35:C35"/>
    <mergeCell ref="D31:F31"/>
    <mergeCell ref="D32:F32"/>
    <mergeCell ref="D33:F33"/>
    <mergeCell ref="D34:F34"/>
    <mergeCell ref="D35:F35"/>
    <mergeCell ref="G31:I31"/>
    <mergeCell ref="G32:I32"/>
    <mergeCell ref="G33:I33"/>
    <mergeCell ref="G34:I34"/>
    <mergeCell ref="G35:I35"/>
    <mergeCell ref="A37:I37"/>
  </mergeCells>
  <pageMargins left="0.393999993801117" top="0.591000020503998" right="0.393999993801117" bottom="0.591000020503998" header="0" footer="0"/>
  <pageSetup orientation="landscape" fitToHeight="1" fitToWidth="1" cellComments="none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true"/>
  </sheetPr>
  <dimension ref="A1:I36"/>
  <sheetViews>
    <sheetView workbookViewId="0" showZeros="true" showFormulas="false" showGridLines="true" showRowColHeaders="true">
      <selection sqref="A36:E36" activeCell="A36"/>
    </sheetView>
  </sheetViews>
  <sheetFormatPr defaultColWidth="12.140625" customHeight="true" defaultRowHeight="15"/>
  <cols>
    <col max="1" min="1" style="0" width="9.140625" customWidth="true"/>
    <col max="2" min="2" style="0" width="12.85546875" customWidth="true"/>
    <col max="3" min="3" style="0" width="22.85546875" customWidth="true"/>
    <col max="4" min="4" style="0" width="10" customWidth="true"/>
    <col max="5" min="5" style="0" width="14" customWidth="true"/>
    <col max="6" min="6" style="0" width="22.85546875" customWidth="true"/>
    <col max="7" min="7" style="0" width="9.140625" customWidth="true"/>
    <col max="8" min="8" style="0" width="17.140625" customWidth="true"/>
    <col max="9" min="9" style="0" width="22.85546875" customWidth="true"/>
  </cols>
  <sheetData>
    <row r="1" customHeight="true" ht="54.75">
      <c r="A1" s="111" t="s">
        <v>461</v>
      </c>
      <c r="B1" s="1"/>
      <c r="C1" s="1"/>
      <c r="D1" s="1"/>
      <c r="E1" s="1"/>
      <c r="F1" s="1"/>
      <c r="G1" s="1"/>
      <c r="H1" s="1"/>
      <c r="I1" s="1"/>
    </row>
    <row r="2">
      <c r="A2" s="3" t="s">
        <v>1</v>
      </c>
      <c r="B2" s="4"/>
      <c r="C2" s="5">
        <f>'Stavební rozpočet'!D2</f>
      </c>
      <c r="D2" s="6"/>
      <c r="E2" s="8" t="s">
        <v>5</v>
      </c>
      <c r="F2" s="8">
        <f>'Stavební rozpočet'!J2</f>
      </c>
      <c r="G2" s="4"/>
      <c r="H2" s="8" t="s">
        <v>519</v>
      </c>
      <c r="I2" s="9" t="s">
        <v>520</v>
      </c>
    </row>
    <row r="3" customHeight="true" ht="25.5">
      <c r="A3" s="10"/>
      <c r="B3" s="11"/>
      <c r="C3" s="12"/>
      <c r="D3" s="12"/>
      <c r="E3" s="11"/>
      <c r="F3" s="11"/>
      <c r="G3" s="11"/>
      <c r="H3" s="11"/>
      <c r="I3" s="14"/>
    </row>
    <row r="4">
      <c r="A4" s="15" t="s">
        <v>7</v>
      </c>
      <c r="B4" s="11"/>
      <c r="C4" s="16">
        <f>'Stavební rozpočet'!D4</f>
      </c>
      <c r="D4" s="11"/>
      <c r="E4" s="16" t="s">
        <v>9</v>
      </c>
      <c r="F4" s="16">
        <f>'Stavební rozpočet'!J4</f>
      </c>
      <c r="G4" s="11"/>
      <c r="H4" s="16" t="s">
        <v>519</v>
      </c>
      <c r="I4" s="14" t="s">
        <v>54</v>
      </c>
    </row>
    <row r="5" customHeight="true" ht="15">
      <c r="A5" s="10"/>
      <c r="B5" s="11"/>
      <c r="C5" s="11"/>
      <c r="D5" s="11"/>
      <c r="E5" s="11"/>
      <c r="F5" s="11"/>
      <c r="G5" s="11"/>
      <c r="H5" s="11"/>
      <c r="I5" s="14"/>
    </row>
    <row r="6">
      <c r="A6" s="15" t="s">
        <v>11</v>
      </c>
      <c r="B6" s="11"/>
      <c r="C6" s="16">
        <f>'Stavební rozpočet'!D6</f>
      </c>
      <c r="D6" s="11"/>
      <c r="E6" s="16" t="s">
        <v>14</v>
      </c>
      <c r="F6" s="16">
        <f>'Stavební rozpočet'!J6</f>
      </c>
      <c r="G6" s="11"/>
      <c r="H6" s="16" t="s">
        <v>519</v>
      </c>
      <c r="I6" s="14" t="s">
        <v>54</v>
      </c>
    </row>
    <row r="7" customHeight="true" ht="15">
      <c r="A7" s="10"/>
      <c r="B7" s="11"/>
      <c r="C7" s="11"/>
      <c r="D7" s="11"/>
      <c r="E7" s="11"/>
      <c r="F7" s="11"/>
      <c r="G7" s="11"/>
      <c r="H7" s="11"/>
      <c r="I7" s="14"/>
    </row>
    <row r="8">
      <c r="A8" s="15" t="s">
        <v>8</v>
      </c>
      <c r="B8" s="11"/>
      <c r="C8" s="16">
        <f>'Stavební rozpočet'!H4</f>
      </c>
      <c r="D8" s="11"/>
      <c r="E8" s="16" t="s">
        <v>13</v>
      </c>
      <c r="F8" s="16">
        <f>'Stavební rozpočet'!H6</f>
      </c>
      <c r="G8" s="11"/>
      <c r="H8" s="11" t="s">
        <v>521</v>
      </c>
      <c r="I8" s="112" t="n">
        <v>100</v>
      </c>
    </row>
    <row r="9">
      <c r="A9" s="10"/>
      <c r="B9" s="11"/>
      <c r="C9" s="11"/>
      <c r="D9" s="11"/>
      <c r="E9" s="11"/>
      <c r="F9" s="11"/>
      <c r="G9" s="11"/>
      <c r="H9" s="11"/>
      <c r="I9" s="14"/>
    </row>
    <row r="10">
      <c r="A10" s="15" t="s">
        <v>16</v>
      </c>
      <c r="B10" s="11"/>
      <c r="C10" s="16">
        <f>'Stavební rozpočet'!D8</f>
      </c>
      <c r="D10" s="11"/>
      <c r="E10" s="16" t="s">
        <v>19</v>
      </c>
      <c r="F10" s="16">
        <f>'Stavební rozpočet'!J8</f>
      </c>
      <c r="G10" s="11"/>
      <c r="H10" s="11" t="s">
        <v>522</v>
      </c>
      <c r="I10" s="113">
        <f>'Stavební rozpočet'!H8</f>
      </c>
    </row>
    <row r="11">
      <c r="A11" s="107"/>
      <c r="B11" s="108"/>
      <c r="C11" s="108"/>
      <c r="D11" s="108"/>
      <c r="E11" s="108"/>
      <c r="F11" s="108"/>
      <c r="G11" s="108"/>
      <c r="H11" s="108"/>
      <c r="I11" s="114"/>
    </row>
    <row r="13">
      <c r="A13" s="162" t="s">
        <v>563</v>
      </c>
      <c r="B13" s="162"/>
      <c r="C13" s="162"/>
      <c r="D13" s="162"/>
      <c r="E13" s="162"/>
    </row>
    <row r="14">
      <c r="A14" s="163" t="s">
        <v>564</v>
      </c>
      <c r="B14" s="164"/>
      <c r="C14" s="164"/>
      <c r="D14" s="164"/>
      <c r="E14" s="165"/>
      <c r="F14" s="166" t="s">
        <v>565</v>
      </c>
      <c r="G14" s="166" t="s">
        <v>566</v>
      </c>
      <c r="H14" s="166" t="s">
        <v>567</v>
      </c>
      <c r="I14" s="166" t="s">
        <v>565</v>
      </c>
    </row>
    <row r="15">
      <c r="A15" s="167" t="s">
        <v>532</v>
      </c>
      <c r="B15" s="168"/>
      <c r="C15" s="168"/>
      <c r="D15" s="168"/>
      <c r="E15" s="169"/>
      <c r="F15" s="170" t="n">
        <v>0</v>
      </c>
      <c r="G15" s="171" t="s">
        <v>54</v>
      </c>
      <c r="H15" s="171" t="s">
        <v>54</v>
      </c>
      <c r="I15" s="170">
        <f>F15</f>
      </c>
    </row>
    <row r="16">
      <c r="A16" s="167" t="s">
        <v>534</v>
      </c>
      <c r="B16" s="168"/>
      <c r="C16" s="168"/>
      <c r="D16" s="168"/>
      <c r="E16" s="169"/>
      <c r="F16" s="170" t="n">
        <v>0</v>
      </c>
      <c r="G16" s="171" t="s">
        <v>54</v>
      </c>
      <c r="H16" s="171" t="s">
        <v>54</v>
      </c>
      <c r="I16" s="170">
        <f>F16</f>
      </c>
    </row>
    <row r="17">
      <c r="A17" s="172" t="s">
        <v>537</v>
      </c>
      <c r="B17" s="173"/>
      <c r="C17" s="173"/>
      <c r="D17" s="173"/>
      <c r="E17" s="174"/>
      <c r="F17" s="175" t="n">
        <v>0</v>
      </c>
      <c r="G17" s="176" t="s">
        <v>54</v>
      </c>
      <c r="H17" s="176" t="s">
        <v>54</v>
      </c>
      <c r="I17" s="175">
        <f>F17</f>
      </c>
    </row>
    <row r="18">
      <c r="A18" s="177" t="s">
        <v>568</v>
      </c>
      <c r="B18" s="178"/>
      <c r="C18" s="178"/>
      <c r="D18" s="178"/>
      <c r="E18" s="179"/>
      <c r="F18" s="180" t="s">
        <v>54</v>
      </c>
      <c r="G18" s="181" t="s">
        <v>54</v>
      </c>
      <c r="H18" s="181" t="s">
        <v>54</v>
      </c>
      <c r="I18" s="182">
        <f>SUM(I15:I17)</f>
      </c>
    </row>
    <row r="20">
      <c r="A20" s="163" t="s">
        <v>529</v>
      </c>
      <c r="B20" s="164"/>
      <c r="C20" s="164"/>
      <c r="D20" s="164"/>
      <c r="E20" s="165"/>
      <c r="F20" s="166" t="s">
        <v>565</v>
      </c>
      <c r="G20" s="166" t="s">
        <v>566</v>
      </c>
      <c r="H20" s="166" t="s">
        <v>567</v>
      </c>
      <c r="I20" s="166" t="s">
        <v>565</v>
      </c>
    </row>
    <row r="21">
      <c r="A21" s="167" t="s">
        <v>533</v>
      </c>
      <c r="B21" s="168"/>
      <c r="C21" s="168"/>
      <c r="D21" s="168"/>
      <c r="E21" s="169"/>
      <c r="F21" s="170" t="n">
        <v>0</v>
      </c>
      <c r="G21" s="171" t="s">
        <v>54</v>
      </c>
      <c r="H21" s="171" t="s">
        <v>54</v>
      </c>
      <c r="I21" s="170">
        <f>F21</f>
      </c>
    </row>
    <row r="22">
      <c r="A22" s="167" t="s">
        <v>535</v>
      </c>
      <c r="B22" s="168"/>
      <c r="C22" s="168"/>
      <c r="D22" s="168"/>
      <c r="E22" s="169"/>
      <c r="F22" s="170" t="n">
        <v>0</v>
      </c>
      <c r="G22" s="171" t="s">
        <v>54</v>
      </c>
      <c r="H22" s="171" t="s">
        <v>54</v>
      </c>
      <c r="I22" s="170">
        <f>F22</f>
      </c>
    </row>
    <row r="23">
      <c r="A23" s="167" t="s">
        <v>538</v>
      </c>
      <c r="B23" s="168"/>
      <c r="C23" s="168"/>
      <c r="D23" s="168"/>
      <c r="E23" s="169"/>
      <c r="F23" s="170" t="n">
        <v>0</v>
      </c>
      <c r="G23" s="171" t="s">
        <v>54</v>
      </c>
      <c r="H23" s="171" t="s">
        <v>54</v>
      </c>
      <c r="I23" s="170">
        <f>F23</f>
      </c>
    </row>
    <row r="24">
      <c r="A24" s="167" t="s">
        <v>539</v>
      </c>
      <c r="B24" s="168"/>
      <c r="C24" s="168"/>
      <c r="D24" s="168"/>
      <c r="E24" s="169"/>
      <c r="F24" s="170" t="n">
        <v>0</v>
      </c>
      <c r="G24" s="171" t="s">
        <v>54</v>
      </c>
      <c r="H24" s="171" t="s">
        <v>54</v>
      </c>
      <c r="I24" s="170">
        <f>F24</f>
      </c>
    </row>
    <row r="25">
      <c r="A25" s="167" t="s">
        <v>541</v>
      </c>
      <c r="B25" s="168"/>
      <c r="C25" s="168"/>
      <c r="D25" s="168"/>
      <c r="E25" s="169"/>
      <c r="F25" s="170" t="n">
        <v>0</v>
      </c>
      <c r="G25" s="171" t="s">
        <v>54</v>
      </c>
      <c r="H25" s="171" t="s">
        <v>54</v>
      </c>
      <c r="I25" s="170">
        <f>F25</f>
      </c>
    </row>
    <row r="26">
      <c r="A26" s="172" t="s">
        <v>542</v>
      </c>
      <c r="B26" s="173"/>
      <c r="C26" s="173"/>
      <c r="D26" s="173"/>
      <c r="E26" s="174"/>
      <c r="F26" s="175" t="n">
        <v>0</v>
      </c>
      <c r="G26" s="176" t="s">
        <v>54</v>
      </c>
      <c r="H26" s="176" t="s">
        <v>54</v>
      </c>
      <c r="I26" s="175">
        <f>F26</f>
      </c>
    </row>
    <row r="27">
      <c r="A27" s="177" t="s">
        <v>569</v>
      </c>
      <c r="B27" s="178"/>
      <c r="C27" s="178"/>
      <c r="D27" s="178"/>
      <c r="E27" s="179"/>
      <c r="F27" s="180" t="s">
        <v>54</v>
      </c>
      <c r="G27" s="181" t="s">
        <v>54</v>
      </c>
      <c r="H27" s="181" t="s">
        <v>54</v>
      </c>
      <c r="I27" s="182">
        <f>SUM(I21:I26)</f>
      </c>
    </row>
    <row r="29">
      <c r="A29" s="183" t="s">
        <v>570</v>
      </c>
      <c r="B29" s="184"/>
      <c r="C29" s="184"/>
      <c r="D29" s="184"/>
      <c r="E29" s="185"/>
      <c r="F29" s="186">
        <f>I18+I27</f>
      </c>
      <c r="G29" s="187"/>
      <c r="H29" s="187"/>
      <c r="I29" s="188"/>
    </row>
    <row r="33">
      <c r="A33" s="162" t="s">
        <v>571</v>
      </c>
      <c r="B33" s="162"/>
      <c r="C33" s="162"/>
      <c r="D33" s="162"/>
      <c r="E33" s="162"/>
    </row>
    <row r="34">
      <c r="A34" s="163" t="s">
        <v>572</v>
      </c>
      <c r="B34" s="164"/>
      <c r="C34" s="164"/>
      <c r="D34" s="164"/>
      <c r="E34" s="165"/>
      <c r="F34" s="166" t="s">
        <v>565</v>
      </c>
      <c r="G34" s="166" t="s">
        <v>566</v>
      </c>
      <c r="H34" s="166" t="s">
        <v>567</v>
      </c>
      <c r="I34" s="166" t="s">
        <v>565</v>
      </c>
    </row>
    <row r="35">
      <c r="A35" s="172" t="s">
        <v>54</v>
      </c>
      <c r="B35" s="173"/>
      <c r="C35" s="173"/>
      <c r="D35" s="173"/>
      <c r="E35" s="174"/>
      <c r="F35" s="175" t="n">
        <v>0</v>
      </c>
      <c r="G35" s="176" t="s">
        <v>54</v>
      </c>
      <c r="H35" s="176" t="s">
        <v>54</v>
      </c>
      <c r="I35" s="175">
        <f>F35</f>
      </c>
    </row>
    <row r="36">
      <c r="A36" s="177" t="s">
        <v>573</v>
      </c>
      <c r="B36" s="178"/>
      <c r="C36" s="178"/>
      <c r="D36" s="178"/>
      <c r="E36" s="179"/>
      <c r="F36" s="180" t="s">
        <v>54</v>
      </c>
      <c r="G36" s="181" t="s">
        <v>54</v>
      </c>
      <c r="H36" s="181" t="s">
        <v>54</v>
      </c>
      <c r="I36" s="182">
        <f>SUM(I35:I35)</f>
      </c>
    </row>
  </sheetData>
  <sheetProtection sheet="true" deleteColumns="true" deleteRows="true" formatCells="true" formatColumns="true" formatRows="true" insertColumns="true" insertRows="true" insertHyperlinks="true" objects="false" selectLockedCells="false" selectUnlockedCell="false" sort="true" password="CC78"/>
  <mergeCells>
    <mergeCell ref="A1:I1"/>
    <mergeCell ref="A2:B3"/>
    <mergeCell ref="A4:B5"/>
    <mergeCell ref="A6:B7"/>
    <mergeCell ref="A8:B9"/>
    <mergeCell ref="A10:B11"/>
    <mergeCell ref="E2:E3"/>
    <mergeCell ref="E4:E5"/>
    <mergeCell ref="E6:E7"/>
    <mergeCell ref="E8:E9"/>
    <mergeCell ref="E10:E11"/>
    <mergeCell ref="H2:H3"/>
    <mergeCell ref="H4:H5"/>
    <mergeCell ref="H6:H7"/>
    <mergeCell ref="H8:H9"/>
    <mergeCell ref="H10:H11"/>
    <mergeCell ref="C2:D3"/>
    <mergeCell ref="C4:D5"/>
    <mergeCell ref="C6:D7"/>
    <mergeCell ref="C8:D9"/>
    <mergeCell ref="C10:D11"/>
    <mergeCell ref="F2:G3"/>
    <mergeCell ref="F4:G5"/>
    <mergeCell ref="F6:G7"/>
    <mergeCell ref="F8:G9"/>
    <mergeCell ref="F10:G11"/>
    <mergeCell ref="I2:I3"/>
    <mergeCell ref="I4:I5"/>
    <mergeCell ref="I6:I7"/>
    <mergeCell ref="I8:I9"/>
    <mergeCell ref="I10:I11"/>
    <mergeCell ref="A13:E13"/>
    <mergeCell ref="A14:E14"/>
    <mergeCell ref="A15:E15"/>
    <mergeCell ref="A16:E16"/>
    <mergeCell ref="A17:E17"/>
    <mergeCell ref="A18:E18"/>
    <mergeCell ref="A20:E20"/>
    <mergeCell ref="A21:E21"/>
    <mergeCell ref="A22:E22"/>
    <mergeCell ref="A23:E23"/>
    <mergeCell ref="A24:E24"/>
    <mergeCell ref="A25:E25"/>
    <mergeCell ref="A26:E26"/>
    <mergeCell ref="A27:E27"/>
    <mergeCell ref="A29:E29"/>
    <mergeCell ref="F29:I29"/>
    <mergeCell ref="A33:E33"/>
    <mergeCell ref="A34:E34"/>
    <mergeCell ref="A35:E35"/>
    <mergeCell ref="A36:E36"/>
  </mergeCells>
  <pageMargins left="0.393999993801117" top="0.591000020503998" right="0.393999993801117" bottom="0.591000020503998" header="0" footer="0"/>
  <pageSetup orientation="landscape" fitToHeight="0" fitToWidth="1" cellComments="none"/>
  <drawing r:id="rId1"/>
</worksheet>
</file>

<file path=docProps/core.xml><?xml version="1.0" encoding="utf-8"?>
<cp:coreProperties xmlns:xsi="http://www.w3.org/2001/XMLSchema-instance" xmlns:dcmitype="http://purl.org/dc/dcmitype/" xmlns:dcterms="http://purl.org/dc/terms/" xmlns:dc="http://purl.org/dc/elements/1.1/" xmlns:cp="http://schemas.openxmlformats.org/package/2006/metadata/core-properties">
  <dc:creator>HP</dc:creator>
  <cp:lastModifiedBy>HP</cp:lastModifiedBy>
  <dcterms:created xsi:type="dcterms:W3CDTF">2021-06-10T20:06:38.031Z</dcterms:created>
  <dcterms:modified xsi:type="dcterms:W3CDTF">2021-06-10T20:06:38.351Z</dcterms:modified>
</cp:coreProperties>
</file>