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W:\Data-001-fyz\%Zakazky2023\2302-MMJ-Byty-jhl-\Emaily\240721-to-MMJ-pd-vykaz-rozp\"/>
    </mc:Choice>
  </mc:AlternateContent>
  <xr:revisionPtr revIDLastSave="0" documentId="8_{47EC8CB9-7619-4A13-AB08-1B7524C42F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D-11-A - Stavební část " sheetId="2" r:id="rId2"/>
    <sheet name="D-11-B - Bourací práce" sheetId="3" r:id="rId3"/>
    <sheet name="D141 - Zdravotechnika" sheetId="4" r:id="rId4"/>
    <sheet name="D142 - Elektroinstalace" sheetId="5" r:id="rId5"/>
    <sheet name="D143 - Vytápění" sheetId="6" r:id="rId6"/>
    <sheet name="D144 - Vzduchotechnika" sheetId="7" r:id="rId7"/>
    <sheet name="D99 - Vedlejší a ostatní ..." sheetId="8" r:id="rId8"/>
  </sheets>
  <definedNames>
    <definedName name="_xlnm._FilterDatabase" localSheetId="1" hidden="1">'D-11-A - Stavební část '!$C$141:$K$386</definedName>
    <definedName name="_xlnm._FilterDatabase" localSheetId="2" hidden="1">'D-11-B - Bourací práce'!$C$122:$K$180</definedName>
    <definedName name="_xlnm._FilterDatabase" localSheetId="3" hidden="1">'D141 - Zdravotechnika'!$C$127:$K$228</definedName>
    <definedName name="_xlnm._FilterDatabase" localSheetId="4" hidden="1">'D142 - Elektroinstalace'!$C$130:$K$273</definedName>
    <definedName name="_xlnm._FilterDatabase" localSheetId="5" hidden="1">'D143 - Vytápění'!$C$131:$K$210</definedName>
    <definedName name="_xlnm._FilterDatabase" localSheetId="6" hidden="1">'D144 - Vzduchotechnika'!$C$124:$K$170</definedName>
    <definedName name="_xlnm._FilterDatabase" localSheetId="7" hidden="1">'D99 - Vedlejší a ostatní ...'!$C$118:$K$126</definedName>
    <definedName name="_xlnm.Print_Titles" localSheetId="1">'D-11-A - Stavební část '!$141:$141</definedName>
    <definedName name="_xlnm.Print_Titles" localSheetId="2">'D-11-B - Bourací práce'!$122:$122</definedName>
    <definedName name="_xlnm.Print_Titles" localSheetId="3">'D141 - Zdravotechnika'!$127:$127</definedName>
    <definedName name="_xlnm.Print_Titles" localSheetId="4">'D142 - Elektroinstalace'!$130:$130</definedName>
    <definedName name="_xlnm.Print_Titles" localSheetId="5">'D143 - Vytápění'!$131:$131</definedName>
    <definedName name="_xlnm.Print_Titles" localSheetId="6">'D144 - Vzduchotechnika'!$124:$124</definedName>
    <definedName name="_xlnm.Print_Titles" localSheetId="7">'D99 - Vedlejší a ostatní ...'!$118:$118</definedName>
    <definedName name="_xlnm.Print_Titles" localSheetId="0">'Rekapitulace stavby'!$92:$92</definedName>
    <definedName name="_xlnm.Print_Area" localSheetId="1">'D-11-A - Stavební část '!$C$4:$J$76,'D-11-A - Stavební část '!$C$82:$J$121,'D-11-A - Stavební část '!$C$127:$J$386</definedName>
    <definedName name="_xlnm.Print_Area" localSheetId="2">'D-11-B - Bourací práce'!$C$4:$J$76,'D-11-B - Bourací práce'!$C$82:$J$102,'D-11-B - Bourací práce'!$C$108:$J$180</definedName>
    <definedName name="_xlnm.Print_Area" localSheetId="3">'D141 - Zdravotechnika'!$C$4:$J$76,'D141 - Zdravotechnika'!$C$82:$J$107,'D141 - Zdravotechnika'!$C$113:$J$228</definedName>
    <definedName name="_xlnm.Print_Area" localSheetId="4">'D142 - Elektroinstalace'!$C$4:$J$76,'D142 - Elektroinstalace'!$C$82:$J$110,'D142 - Elektroinstalace'!$C$116:$J$273</definedName>
    <definedName name="_xlnm.Print_Area" localSheetId="5">'D143 - Vytápění'!$C$4:$J$76,'D143 - Vytápění'!$C$82:$J$111,'D143 - Vytápění'!$C$117:$J$210</definedName>
    <definedName name="_xlnm.Print_Area" localSheetId="6">'D144 - Vzduchotechnika'!$C$4:$J$76,'D144 - Vzduchotechnika'!$C$82:$J$104,'D144 - Vzduchotechnika'!$C$110:$J$170</definedName>
    <definedName name="_xlnm.Print_Area" localSheetId="7">'D99 - Vedlejší a ostatní ...'!$C$4:$J$76,'D99 - Vedlejší a ostatní ...'!$C$82:$J$100,'D99 - Vedlejší a ostatní ...'!$C$106:$J$126</definedName>
    <definedName name="_xlnm.Print_Area" localSheetId="0">'Rekapitulace stavby'!$D$4:$AO$76,'Rekapitulace stavby'!$C$82:$AQ$103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2" i="1"/>
  <c r="J35" i="8"/>
  <c r="AX102" i="1" s="1"/>
  <c r="BI125" i="8"/>
  <c r="BG125" i="8"/>
  <c r="BF125" i="8"/>
  <c r="BE125" i="8"/>
  <c r="T125" i="8"/>
  <c r="T124" i="8"/>
  <c r="T120" i="8" s="1"/>
  <c r="T119" i="8" s="1"/>
  <c r="R125" i="8"/>
  <c r="R124" i="8"/>
  <c r="P125" i="8"/>
  <c r="P124" i="8"/>
  <c r="P120" i="8" s="1"/>
  <c r="P119" i="8" s="1"/>
  <c r="AU102" i="1" s="1"/>
  <c r="BI122" i="8"/>
  <c r="BG122" i="8"/>
  <c r="BF122" i="8"/>
  <c r="BE122" i="8"/>
  <c r="T122" i="8"/>
  <c r="T121" i="8"/>
  <c r="R122" i="8"/>
  <c r="R121" i="8"/>
  <c r="R120" i="8" s="1"/>
  <c r="R119" i="8" s="1"/>
  <c r="P122" i="8"/>
  <c r="P121" i="8"/>
  <c r="F113" i="8"/>
  <c r="E111" i="8"/>
  <c r="F89" i="8"/>
  <c r="E87" i="8"/>
  <c r="J24" i="8"/>
  <c r="E24" i="8"/>
  <c r="J92" i="8"/>
  <c r="J23" i="8"/>
  <c r="J21" i="8"/>
  <c r="E21" i="8"/>
  <c r="J115" i="8"/>
  <c r="J20" i="8"/>
  <c r="J18" i="8"/>
  <c r="E18" i="8"/>
  <c r="F116" i="8"/>
  <c r="J17" i="8"/>
  <c r="J15" i="8"/>
  <c r="E15" i="8"/>
  <c r="F91" i="8"/>
  <c r="J14" i="8"/>
  <c r="J12" i="8"/>
  <c r="J89" i="8"/>
  <c r="E7" i="8"/>
  <c r="E109" i="8"/>
  <c r="J39" i="7"/>
  <c r="J38" i="7"/>
  <c r="AY101" i="1"/>
  <c r="J37" i="7"/>
  <c r="AX101" i="1"/>
  <c r="BI169" i="7"/>
  <c r="BH169" i="7"/>
  <c r="BG169" i="7"/>
  <c r="BE169" i="7"/>
  <c r="T169" i="7"/>
  <c r="R169" i="7"/>
  <c r="P169" i="7"/>
  <c r="BI167" i="7"/>
  <c r="BH167" i="7"/>
  <c r="BG167" i="7"/>
  <c r="BE167" i="7"/>
  <c r="T167" i="7"/>
  <c r="R167" i="7"/>
  <c r="P167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1" i="7"/>
  <c r="BH161" i="7"/>
  <c r="BG161" i="7"/>
  <c r="BE161" i="7"/>
  <c r="T161" i="7"/>
  <c r="R161" i="7"/>
  <c r="P161" i="7"/>
  <c r="BI159" i="7"/>
  <c r="BH159" i="7"/>
  <c r="BG159" i="7"/>
  <c r="BE159" i="7"/>
  <c r="T159" i="7"/>
  <c r="R159" i="7"/>
  <c r="P159" i="7"/>
  <c r="BI157" i="7"/>
  <c r="BH157" i="7"/>
  <c r="BG157" i="7"/>
  <c r="BE157" i="7"/>
  <c r="T157" i="7"/>
  <c r="R157" i="7"/>
  <c r="P157" i="7"/>
  <c r="BI155" i="7"/>
  <c r="BH155" i="7"/>
  <c r="BG155" i="7"/>
  <c r="BE155" i="7"/>
  <c r="T155" i="7"/>
  <c r="R155" i="7"/>
  <c r="P155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6" i="7"/>
  <c r="BH146" i="7"/>
  <c r="BG146" i="7"/>
  <c r="BE146" i="7"/>
  <c r="T146" i="7"/>
  <c r="R146" i="7"/>
  <c r="P146" i="7"/>
  <c r="BI144" i="7"/>
  <c r="BH144" i="7"/>
  <c r="BG144" i="7"/>
  <c r="BE144" i="7"/>
  <c r="T144" i="7"/>
  <c r="R144" i="7"/>
  <c r="P144" i="7"/>
  <c r="BI142" i="7"/>
  <c r="BH142" i="7"/>
  <c r="BG142" i="7"/>
  <c r="BE142" i="7"/>
  <c r="T142" i="7"/>
  <c r="R142" i="7"/>
  <c r="P142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5" i="7"/>
  <c r="BH135" i="7"/>
  <c r="BG135" i="7"/>
  <c r="BE135" i="7"/>
  <c r="T135" i="7"/>
  <c r="R135" i="7"/>
  <c r="P135" i="7"/>
  <c r="BI132" i="7"/>
  <c r="BH132" i="7"/>
  <c r="BG132" i="7"/>
  <c r="BE132" i="7"/>
  <c r="T132" i="7"/>
  <c r="R132" i="7"/>
  <c r="P132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F119" i="7"/>
  <c r="E117" i="7"/>
  <c r="F91" i="7"/>
  <c r="E89" i="7"/>
  <c r="J26" i="7"/>
  <c r="E26" i="7"/>
  <c r="J94" i="7"/>
  <c r="J25" i="7"/>
  <c r="J23" i="7"/>
  <c r="E23" i="7"/>
  <c r="J93" i="7" s="1"/>
  <c r="J22" i="7"/>
  <c r="J20" i="7"/>
  <c r="E20" i="7"/>
  <c r="F122" i="7" s="1"/>
  <c r="J19" i="7"/>
  <c r="J17" i="7"/>
  <c r="E17" i="7"/>
  <c r="F121" i="7"/>
  <c r="J16" i="7"/>
  <c r="J14" i="7"/>
  <c r="J91" i="7"/>
  <c r="E7" i="7"/>
  <c r="E113" i="7" s="1"/>
  <c r="J147" i="6"/>
  <c r="J39" i="6"/>
  <c r="J38" i="6"/>
  <c r="AY100" i="1"/>
  <c r="J37" i="6"/>
  <c r="AX100" i="1" s="1"/>
  <c r="BI210" i="6"/>
  <c r="BH210" i="6"/>
  <c r="BG210" i="6"/>
  <c r="BE210" i="6"/>
  <c r="T210" i="6"/>
  <c r="R210" i="6"/>
  <c r="P210" i="6"/>
  <c r="BI208" i="6"/>
  <c r="BH208" i="6"/>
  <c r="BG208" i="6"/>
  <c r="BE208" i="6"/>
  <c r="T208" i="6"/>
  <c r="R208" i="6"/>
  <c r="P208" i="6"/>
  <c r="BI206" i="6"/>
  <c r="BH206" i="6"/>
  <c r="BG206" i="6"/>
  <c r="BE206" i="6"/>
  <c r="T206" i="6"/>
  <c r="R206" i="6"/>
  <c r="P206" i="6"/>
  <c r="BI204" i="6"/>
  <c r="BH204" i="6"/>
  <c r="BG204" i="6"/>
  <c r="BE204" i="6"/>
  <c r="T204" i="6"/>
  <c r="R204" i="6"/>
  <c r="P204" i="6"/>
  <c r="BI202" i="6"/>
  <c r="BH202" i="6"/>
  <c r="BG202" i="6"/>
  <c r="BE202" i="6"/>
  <c r="T202" i="6"/>
  <c r="R202" i="6"/>
  <c r="P202" i="6"/>
  <c r="BI198" i="6"/>
  <c r="BH198" i="6"/>
  <c r="BG198" i="6"/>
  <c r="BE198" i="6"/>
  <c r="T198" i="6"/>
  <c r="R198" i="6"/>
  <c r="P198" i="6"/>
  <c r="BI196" i="6"/>
  <c r="BH196" i="6"/>
  <c r="BG196" i="6"/>
  <c r="BE196" i="6"/>
  <c r="T196" i="6"/>
  <c r="R196" i="6"/>
  <c r="P196" i="6"/>
  <c r="BI194" i="6"/>
  <c r="BH194" i="6"/>
  <c r="BG194" i="6"/>
  <c r="BE194" i="6"/>
  <c r="T194" i="6"/>
  <c r="R194" i="6"/>
  <c r="P194" i="6"/>
  <c r="BI192" i="6"/>
  <c r="BH192" i="6"/>
  <c r="BG192" i="6"/>
  <c r="BE192" i="6"/>
  <c r="T192" i="6"/>
  <c r="R192" i="6"/>
  <c r="P192" i="6"/>
  <c r="BI190" i="6"/>
  <c r="BH190" i="6"/>
  <c r="BG190" i="6"/>
  <c r="BE190" i="6"/>
  <c r="T190" i="6"/>
  <c r="R190" i="6"/>
  <c r="P190" i="6"/>
  <c r="BI188" i="6"/>
  <c r="BH188" i="6"/>
  <c r="BG188" i="6"/>
  <c r="BE188" i="6"/>
  <c r="T188" i="6"/>
  <c r="R188" i="6"/>
  <c r="P188" i="6"/>
  <c r="BI186" i="6"/>
  <c r="BH186" i="6"/>
  <c r="BG186" i="6"/>
  <c r="BE186" i="6"/>
  <c r="T186" i="6"/>
  <c r="R186" i="6"/>
  <c r="P186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1" i="6"/>
  <c r="BH181" i="6"/>
  <c r="BG181" i="6"/>
  <c r="BE181" i="6"/>
  <c r="T181" i="6"/>
  <c r="R181" i="6"/>
  <c r="P181" i="6"/>
  <c r="BI179" i="6"/>
  <c r="BH179" i="6"/>
  <c r="BG179" i="6"/>
  <c r="BE179" i="6"/>
  <c r="T179" i="6"/>
  <c r="R179" i="6"/>
  <c r="P179" i="6"/>
  <c r="BI175" i="6"/>
  <c r="BH175" i="6"/>
  <c r="BG175" i="6"/>
  <c r="BE175" i="6"/>
  <c r="T175" i="6"/>
  <c r="R175" i="6"/>
  <c r="P175" i="6"/>
  <c r="BI172" i="6"/>
  <c r="BH172" i="6"/>
  <c r="BG172" i="6"/>
  <c r="BE172" i="6"/>
  <c r="T172" i="6"/>
  <c r="R172" i="6"/>
  <c r="P172" i="6"/>
  <c r="BI169" i="6"/>
  <c r="BH169" i="6"/>
  <c r="BG169" i="6"/>
  <c r="BE169" i="6"/>
  <c r="T169" i="6"/>
  <c r="T168" i="6"/>
  <c r="R169" i="6"/>
  <c r="R168" i="6" s="1"/>
  <c r="P169" i="6"/>
  <c r="P168" i="6" s="1"/>
  <c r="BI167" i="6"/>
  <c r="BH167" i="6"/>
  <c r="BG167" i="6"/>
  <c r="BE167" i="6"/>
  <c r="T167" i="6"/>
  <c r="R167" i="6"/>
  <c r="P167" i="6"/>
  <c r="BI162" i="6"/>
  <c r="BH162" i="6"/>
  <c r="BG162" i="6"/>
  <c r="BE162" i="6"/>
  <c r="T162" i="6"/>
  <c r="R162" i="6"/>
  <c r="P162" i="6"/>
  <c r="BI158" i="6"/>
  <c r="BH158" i="6"/>
  <c r="BG158" i="6"/>
  <c r="BE158" i="6"/>
  <c r="T158" i="6"/>
  <c r="R158" i="6"/>
  <c r="P158" i="6"/>
  <c r="BI156" i="6"/>
  <c r="BH156" i="6"/>
  <c r="BG156" i="6"/>
  <c r="BE156" i="6"/>
  <c r="T156" i="6"/>
  <c r="R156" i="6"/>
  <c r="P156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J103" i="6"/>
  <c r="BI143" i="6"/>
  <c r="BH143" i="6"/>
  <c r="BG143" i="6"/>
  <c r="BE143" i="6"/>
  <c r="T143" i="6"/>
  <c r="R143" i="6"/>
  <c r="P143" i="6"/>
  <c r="BI141" i="6"/>
  <c r="BH141" i="6"/>
  <c r="BG141" i="6"/>
  <c r="BE141" i="6"/>
  <c r="T141" i="6"/>
  <c r="R141" i="6"/>
  <c r="P141" i="6"/>
  <c r="BI139" i="6"/>
  <c r="BH139" i="6"/>
  <c r="BG139" i="6"/>
  <c r="BE139" i="6"/>
  <c r="T139" i="6"/>
  <c r="R139" i="6"/>
  <c r="P139" i="6"/>
  <c r="BI136" i="6"/>
  <c r="BH136" i="6"/>
  <c r="BG136" i="6"/>
  <c r="BE136" i="6"/>
  <c r="T136" i="6"/>
  <c r="T135" i="6" s="1"/>
  <c r="T134" i="6" s="1"/>
  <c r="R136" i="6"/>
  <c r="R135" i="6"/>
  <c r="R134" i="6"/>
  <c r="P136" i="6"/>
  <c r="P135" i="6"/>
  <c r="P134" i="6"/>
  <c r="F126" i="6"/>
  <c r="E124" i="6"/>
  <c r="F91" i="6"/>
  <c r="E89" i="6"/>
  <c r="J26" i="6"/>
  <c r="E26" i="6"/>
  <c r="J129" i="6" s="1"/>
  <c r="J25" i="6"/>
  <c r="J23" i="6"/>
  <c r="E23" i="6"/>
  <c r="J93" i="6"/>
  <c r="J22" i="6"/>
  <c r="J20" i="6"/>
  <c r="E20" i="6"/>
  <c r="F129" i="6"/>
  <c r="J19" i="6"/>
  <c r="J17" i="6"/>
  <c r="E17" i="6"/>
  <c r="F93" i="6" s="1"/>
  <c r="J16" i="6"/>
  <c r="J14" i="6"/>
  <c r="J126" i="6"/>
  <c r="E7" i="6"/>
  <c r="E85" i="6"/>
  <c r="J132" i="5"/>
  <c r="J99" i="5" s="1"/>
  <c r="J39" i="5"/>
  <c r="J38" i="5"/>
  <c r="AY99" i="1"/>
  <c r="J37" i="5"/>
  <c r="AX99" i="1"/>
  <c r="BI273" i="5"/>
  <c r="BG273" i="5"/>
  <c r="BF273" i="5"/>
  <c r="BE273" i="5"/>
  <c r="T273" i="5"/>
  <c r="R273" i="5"/>
  <c r="P273" i="5"/>
  <c r="BI272" i="5"/>
  <c r="BG272" i="5"/>
  <c r="BF272" i="5"/>
  <c r="BE272" i="5"/>
  <c r="T272" i="5"/>
  <c r="R272" i="5"/>
  <c r="P272" i="5"/>
  <c r="BI269" i="5"/>
  <c r="BG269" i="5"/>
  <c r="BF269" i="5"/>
  <c r="BE269" i="5"/>
  <c r="T269" i="5"/>
  <c r="R269" i="5"/>
  <c r="P269" i="5"/>
  <c r="BI268" i="5"/>
  <c r="BG268" i="5"/>
  <c r="BF268" i="5"/>
  <c r="BE268" i="5"/>
  <c r="T268" i="5"/>
  <c r="R268" i="5"/>
  <c r="P268" i="5"/>
  <c r="BI266" i="5"/>
  <c r="BG266" i="5"/>
  <c r="BF266" i="5"/>
  <c r="BE266" i="5"/>
  <c r="T266" i="5"/>
  <c r="R266" i="5"/>
  <c r="P266" i="5"/>
  <c r="BI264" i="5"/>
  <c r="BG264" i="5"/>
  <c r="BF264" i="5"/>
  <c r="BE264" i="5"/>
  <c r="T264" i="5"/>
  <c r="R264" i="5"/>
  <c r="P264" i="5"/>
  <c r="BI262" i="5"/>
  <c r="BG262" i="5"/>
  <c r="BF262" i="5"/>
  <c r="BE262" i="5"/>
  <c r="T262" i="5"/>
  <c r="R262" i="5"/>
  <c r="P262" i="5"/>
  <c r="BI260" i="5"/>
  <c r="BG260" i="5"/>
  <c r="BF260" i="5"/>
  <c r="BE260" i="5"/>
  <c r="T260" i="5"/>
  <c r="R260" i="5"/>
  <c r="P260" i="5"/>
  <c r="BI259" i="5"/>
  <c r="BG259" i="5"/>
  <c r="BF259" i="5"/>
  <c r="BE259" i="5"/>
  <c r="T259" i="5"/>
  <c r="R259" i="5"/>
  <c r="P259" i="5"/>
  <c r="BI258" i="5"/>
  <c r="BG258" i="5"/>
  <c r="BF258" i="5"/>
  <c r="BE258" i="5"/>
  <c r="T258" i="5"/>
  <c r="R258" i="5"/>
  <c r="P258" i="5"/>
  <c r="BI257" i="5"/>
  <c r="BG257" i="5"/>
  <c r="BF257" i="5"/>
  <c r="BE257" i="5"/>
  <c r="T257" i="5"/>
  <c r="R257" i="5"/>
  <c r="P257" i="5"/>
  <c r="BI256" i="5"/>
  <c r="BG256" i="5"/>
  <c r="BF256" i="5"/>
  <c r="BE256" i="5"/>
  <c r="T256" i="5"/>
  <c r="R256" i="5"/>
  <c r="P256" i="5"/>
  <c r="BI255" i="5"/>
  <c r="BG255" i="5"/>
  <c r="BF255" i="5"/>
  <c r="BE255" i="5"/>
  <c r="T255" i="5"/>
  <c r="R255" i="5"/>
  <c r="P255" i="5"/>
  <c r="BI254" i="5"/>
  <c r="BG254" i="5"/>
  <c r="BF254" i="5"/>
  <c r="BE254" i="5"/>
  <c r="T254" i="5"/>
  <c r="R254" i="5"/>
  <c r="P254" i="5"/>
  <c r="BI253" i="5"/>
  <c r="BG253" i="5"/>
  <c r="BF253" i="5"/>
  <c r="BE253" i="5"/>
  <c r="T253" i="5"/>
  <c r="R253" i="5"/>
  <c r="P253" i="5"/>
  <c r="BI251" i="5"/>
  <c r="BG251" i="5"/>
  <c r="BF251" i="5"/>
  <c r="BE251" i="5"/>
  <c r="T251" i="5"/>
  <c r="R251" i="5"/>
  <c r="P251" i="5"/>
  <c r="BI248" i="5"/>
  <c r="BG248" i="5"/>
  <c r="BF248" i="5"/>
  <c r="BE248" i="5"/>
  <c r="T248" i="5"/>
  <c r="R248" i="5"/>
  <c r="P248" i="5"/>
  <c r="BI246" i="5"/>
  <c r="BG246" i="5"/>
  <c r="BF246" i="5"/>
  <c r="BE246" i="5"/>
  <c r="T246" i="5"/>
  <c r="R246" i="5"/>
  <c r="P246" i="5"/>
  <c r="BI245" i="5"/>
  <c r="BG245" i="5"/>
  <c r="BF245" i="5"/>
  <c r="BE245" i="5"/>
  <c r="T245" i="5"/>
  <c r="R245" i="5"/>
  <c r="P245" i="5"/>
  <c r="BI243" i="5"/>
  <c r="BG243" i="5"/>
  <c r="BF243" i="5"/>
  <c r="BE243" i="5"/>
  <c r="T243" i="5"/>
  <c r="R243" i="5"/>
  <c r="P243" i="5"/>
  <c r="BI241" i="5"/>
  <c r="BG241" i="5"/>
  <c r="BF241" i="5"/>
  <c r="BE241" i="5"/>
  <c r="T241" i="5"/>
  <c r="R241" i="5"/>
  <c r="P241" i="5"/>
  <c r="BI239" i="5"/>
  <c r="BG239" i="5"/>
  <c r="BF239" i="5"/>
  <c r="BE239" i="5"/>
  <c r="T239" i="5"/>
  <c r="R239" i="5"/>
  <c r="P239" i="5"/>
  <c r="BI236" i="5"/>
  <c r="BG236" i="5"/>
  <c r="BF236" i="5"/>
  <c r="BE236" i="5"/>
  <c r="T236" i="5"/>
  <c r="R236" i="5"/>
  <c r="P236" i="5"/>
  <c r="BI234" i="5"/>
  <c r="BG234" i="5"/>
  <c r="BF234" i="5"/>
  <c r="BE234" i="5"/>
  <c r="T234" i="5"/>
  <c r="R234" i="5"/>
  <c r="P234" i="5"/>
  <c r="BI233" i="5"/>
  <c r="BG233" i="5"/>
  <c r="BF233" i="5"/>
  <c r="BE233" i="5"/>
  <c r="T233" i="5"/>
  <c r="R233" i="5"/>
  <c r="P233" i="5"/>
  <c r="BI232" i="5"/>
  <c r="BG232" i="5"/>
  <c r="BF232" i="5"/>
  <c r="BE232" i="5"/>
  <c r="T232" i="5"/>
  <c r="R232" i="5"/>
  <c r="P232" i="5"/>
  <c r="BI231" i="5"/>
  <c r="BG231" i="5"/>
  <c r="BF231" i="5"/>
  <c r="BE231" i="5"/>
  <c r="T231" i="5"/>
  <c r="R231" i="5"/>
  <c r="P231" i="5"/>
  <c r="BI230" i="5"/>
  <c r="BG230" i="5"/>
  <c r="BF230" i="5"/>
  <c r="BE230" i="5"/>
  <c r="T230" i="5"/>
  <c r="R230" i="5"/>
  <c r="P230" i="5"/>
  <c r="BI229" i="5"/>
  <c r="BG229" i="5"/>
  <c r="BF229" i="5"/>
  <c r="BE229" i="5"/>
  <c r="T229" i="5"/>
  <c r="R229" i="5"/>
  <c r="P229" i="5"/>
  <c r="BI228" i="5"/>
  <c r="BG228" i="5"/>
  <c r="BF228" i="5"/>
  <c r="BE228" i="5"/>
  <c r="T228" i="5"/>
  <c r="R228" i="5"/>
  <c r="P228" i="5"/>
  <c r="BI227" i="5"/>
  <c r="BG227" i="5"/>
  <c r="BF227" i="5"/>
  <c r="BE227" i="5"/>
  <c r="T227" i="5"/>
  <c r="R227" i="5"/>
  <c r="P227" i="5"/>
  <c r="BI226" i="5"/>
  <c r="BG226" i="5"/>
  <c r="BF226" i="5"/>
  <c r="BE226" i="5"/>
  <c r="T226" i="5"/>
  <c r="R226" i="5"/>
  <c r="P226" i="5"/>
  <c r="BI225" i="5"/>
  <c r="BG225" i="5"/>
  <c r="BF225" i="5"/>
  <c r="BE225" i="5"/>
  <c r="T225" i="5"/>
  <c r="R225" i="5"/>
  <c r="P225" i="5"/>
  <c r="BI224" i="5"/>
  <c r="BG224" i="5"/>
  <c r="BF224" i="5"/>
  <c r="BE224" i="5"/>
  <c r="T224" i="5"/>
  <c r="R224" i="5"/>
  <c r="P224" i="5"/>
  <c r="BI222" i="5"/>
  <c r="BG222" i="5"/>
  <c r="BF222" i="5"/>
  <c r="BE222" i="5"/>
  <c r="T222" i="5"/>
  <c r="R222" i="5"/>
  <c r="P222" i="5"/>
  <c r="BI220" i="5"/>
  <c r="BG220" i="5"/>
  <c r="BF220" i="5"/>
  <c r="BE220" i="5"/>
  <c r="T220" i="5"/>
  <c r="R220" i="5"/>
  <c r="P220" i="5"/>
  <c r="BI218" i="5"/>
  <c r="BG218" i="5"/>
  <c r="BF218" i="5"/>
  <c r="BE218" i="5"/>
  <c r="T218" i="5"/>
  <c r="R218" i="5"/>
  <c r="P218" i="5"/>
  <c r="BI217" i="5"/>
  <c r="BG217" i="5"/>
  <c r="BF217" i="5"/>
  <c r="BE217" i="5"/>
  <c r="T217" i="5"/>
  <c r="R217" i="5"/>
  <c r="P217" i="5"/>
  <c r="BI214" i="5"/>
  <c r="BG214" i="5"/>
  <c r="BF214" i="5"/>
  <c r="BE214" i="5"/>
  <c r="T214" i="5"/>
  <c r="R214" i="5"/>
  <c r="P214" i="5"/>
  <c r="BI212" i="5"/>
  <c r="BG212" i="5"/>
  <c r="BF212" i="5"/>
  <c r="BE212" i="5"/>
  <c r="T212" i="5"/>
  <c r="R212" i="5"/>
  <c r="P212" i="5"/>
  <c r="BI211" i="5"/>
  <c r="BG211" i="5"/>
  <c r="BF211" i="5"/>
  <c r="BE211" i="5"/>
  <c r="T211" i="5"/>
  <c r="R211" i="5"/>
  <c r="P211" i="5"/>
  <c r="BI209" i="5"/>
  <c r="BG209" i="5"/>
  <c r="BF209" i="5"/>
  <c r="BE209" i="5"/>
  <c r="T209" i="5"/>
  <c r="R209" i="5"/>
  <c r="P209" i="5"/>
  <c r="BI207" i="5"/>
  <c r="BG207" i="5"/>
  <c r="BF207" i="5"/>
  <c r="BE207" i="5"/>
  <c r="T207" i="5"/>
  <c r="R207" i="5"/>
  <c r="P207" i="5"/>
  <c r="BI205" i="5"/>
  <c r="BG205" i="5"/>
  <c r="BF205" i="5"/>
  <c r="BE205" i="5"/>
  <c r="T205" i="5"/>
  <c r="R205" i="5"/>
  <c r="P205" i="5"/>
  <c r="BI203" i="5"/>
  <c r="BG203" i="5"/>
  <c r="BF203" i="5"/>
  <c r="BE203" i="5"/>
  <c r="T203" i="5"/>
  <c r="R203" i="5"/>
  <c r="P203" i="5"/>
  <c r="BI201" i="5"/>
  <c r="BG201" i="5"/>
  <c r="BF201" i="5"/>
  <c r="BE201" i="5"/>
  <c r="T201" i="5"/>
  <c r="R201" i="5"/>
  <c r="P201" i="5"/>
  <c r="BI199" i="5"/>
  <c r="BG199" i="5"/>
  <c r="BF199" i="5"/>
  <c r="BE199" i="5"/>
  <c r="T199" i="5"/>
  <c r="R199" i="5"/>
  <c r="P199" i="5"/>
  <c r="BI197" i="5"/>
  <c r="BG197" i="5"/>
  <c r="BF197" i="5"/>
  <c r="BE197" i="5"/>
  <c r="T197" i="5"/>
  <c r="R197" i="5"/>
  <c r="P197" i="5"/>
  <c r="BI195" i="5"/>
  <c r="BG195" i="5"/>
  <c r="BF195" i="5"/>
  <c r="BE195" i="5"/>
  <c r="T195" i="5"/>
  <c r="R195" i="5"/>
  <c r="P195" i="5"/>
  <c r="BI193" i="5"/>
  <c r="BG193" i="5"/>
  <c r="BF193" i="5"/>
  <c r="BE193" i="5"/>
  <c r="T193" i="5"/>
  <c r="R193" i="5"/>
  <c r="P193" i="5"/>
  <c r="BI191" i="5"/>
  <c r="BG191" i="5"/>
  <c r="BF191" i="5"/>
  <c r="BE191" i="5"/>
  <c r="T191" i="5"/>
  <c r="R191" i="5"/>
  <c r="P191" i="5"/>
  <c r="BI187" i="5"/>
  <c r="BG187" i="5"/>
  <c r="BF187" i="5"/>
  <c r="BE187" i="5"/>
  <c r="T187" i="5"/>
  <c r="R187" i="5"/>
  <c r="P187" i="5"/>
  <c r="BI185" i="5"/>
  <c r="BG185" i="5"/>
  <c r="BF185" i="5"/>
  <c r="BE185" i="5"/>
  <c r="T185" i="5"/>
  <c r="R185" i="5"/>
  <c r="P185" i="5"/>
  <c r="BI183" i="5"/>
  <c r="BG183" i="5"/>
  <c r="BF183" i="5"/>
  <c r="BE183" i="5"/>
  <c r="T183" i="5"/>
  <c r="R183" i="5"/>
  <c r="P183" i="5"/>
  <c r="BI181" i="5"/>
  <c r="BG181" i="5"/>
  <c r="BF181" i="5"/>
  <c r="BE181" i="5"/>
  <c r="T181" i="5"/>
  <c r="R181" i="5"/>
  <c r="P181" i="5"/>
  <c r="BI179" i="5"/>
  <c r="BG179" i="5"/>
  <c r="BF179" i="5"/>
  <c r="BE179" i="5"/>
  <c r="T179" i="5"/>
  <c r="R179" i="5"/>
  <c r="P179" i="5"/>
  <c r="BI177" i="5"/>
  <c r="BG177" i="5"/>
  <c r="BF177" i="5"/>
  <c r="BE177" i="5"/>
  <c r="T177" i="5"/>
  <c r="R177" i="5"/>
  <c r="P177" i="5"/>
  <c r="BI175" i="5"/>
  <c r="BG175" i="5"/>
  <c r="BF175" i="5"/>
  <c r="BE175" i="5"/>
  <c r="T175" i="5"/>
  <c r="R175" i="5"/>
  <c r="P175" i="5"/>
  <c r="BI171" i="5"/>
  <c r="BG171" i="5"/>
  <c r="BF171" i="5"/>
  <c r="BE171" i="5"/>
  <c r="T171" i="5"/>
  <c r="R171" i="5"/>
  <c r="P171" i="5"/>
  <c r="BI169" i="5"/>
  <c r="BG169" i="5"/>
  <c r="BF169" i="5"/>
  <c r="BE169" i="5"/>
  <c r="T169" i="5"/>
  <c r="R169" i="5"/>
  <c r="P169" i="5"/>
  <c r="BI167" i="5"/>
  <c r="BG167" i="5"/>
  <c r="BF167" i="5"/>
  <c r="BE167" i="5"/>
  <c r="T167" i="5"/>
  <c r="R167" i="5"/>
  <c r="P167" i="5"/>
  <c r="BI165" i="5"/>
  <c r="BG165" i="5"/>
  <c r="BF165" i="5"/>
  <c r="BE165" i="5"/>
  <c r="T165" i="5"/>
  <c r="R165" i="5"/>
  <c r="P165" i="5"/>
  <c r="BI164" i="5"/>
  <c r="BG164" i="5"/>
  <c r="BF164" i="5"/>
  <c r="BE164" i="5"/>
  <c r="T164" i="5"/>
  <c r="R164" i="5"/>
  <c r="P164" i="5"/>
  <c r="BI162" i="5"/>
  <c r="BG162" i="5"/>
  <c r="BF162" i="5"/>
  <c r="BE162" i="5"/>
  <c r="T162" i="5"/>
  <c r="R162" i="5"/>
  <c r="P162" i="5"/>
  <c r="BI160" i="5"/>
  <c r="BG160" i="5"/>
  <c r="BF160" i="5"/>
  <c r="BE160" i="5"/>
  <c r="T160" i="5"/>
  <c r="R160" i="5"/>
  <c r="P160" i="5"/>
  <c r="BI158" i="5"/>
  <c r="BG158" i="5"/>
  <c r="BF158" i="5"/>
  <c r="BE158" i="5"/>
  <c r="T158" i="5"/>
  <c r="R158" i="5"/>
  <c r="P158" i="5"/>
  <c r="BI156" i="5"/>
  <c r="BG156" i="5"/>
  <c r="BF156" i="5"/>
  <c r="BE156" i="5"/>
  <c r="T156" i="5"/>
  <c r="R156" i="5"/>
  <c r="P156" i="5"/>
  <c r="BI155" i="5"/>
  <c r="BG155" i="5"/>
  <c r="BF155" i="5"/>
  <c r="BE155" i="5"/>
  <c r="T155" i="5"/>
  <c r="R155" i="5"/>
  <c r="P155" i="5"/>
  <c r="BI153" i="5"/>
  <c r="BG153" i="5"/>
  <c r="BF153" i="5"/>
  <c r="BE153" i="5"/>
  <c r="T153" i="5"/>
  <c r="R153" i="5"/>
  <c r="P153" i="5"/>
  <c r="BI150" i="5"/>
  <c r="BG150" i="5"/>
  <c r="BF150" i="5"/>
  <c r="BE150" i="5"/>
  <c r="T150" i="5"/>
  <c r="R150" i="5"/>
  <c r="P150" i="5"/>
  <c r="BI149" i="5"/>
  <c r="BG149" i="5"/>
  <c r="BF149" i="5"/>
  <c r="BE149" i="5"/>
  <c r="T149" i="5"/>
  <c r="R149" i="5"/>
  <c r="P149" i="5"/>
  <c r="BI148" i="5"/>
  <c r="BG148" i="5"/>
  <c r="BF148" i="5"/>
  <c r="BE148" i="5"/>
  <c r="T148" i="5"/>
  <c r="R148" i="5"/>
  <c r="P148" i="5"/>
  <c r="BI145" i="5"/>
  <c r="BG145" i="5"/>
  <c r="BF145" i="5"/>
  <c r="BE145" i="5"/>
  <c r="T145" i="5"/>
  <c r="T144" i="5"/>
  <c r="R145" i="5"/>
  <c r="R144" i="5"/>
  <c r="P145" i="5"/>
  <c r="P144" i="5"/>
  <c r="BI142" i="5"/>
  <c r="BG142" i="5"/>
  <c r="BF142" i="5"/>
  <c r="BE142" i="5"/>
  <c r="T142" i="5"/>
  <c r="R142" i="5"/>
  <c r="P142" i="5"/>
  <c r="BI140" i="5"/>
  <c r="BG140" i="5"/>
  <c r="BF140" i="5"/>
  <c r="BE140" i="5"/>
  <c r="T140" i="5"/>
  <c r="R140" i="5"/>
  <c r="P140" i="5"/>
  <c r="BI138" i="5"/>
  <c r="BG138" i="5"/>
  <c r="BF138" i="5"/>
  <c r="BE138" i="5"/>
  <c r="T138" i="5"/>
  <c r="R138" i="5"/>
  <c r="P138" i="5"/>
  <c r="BI136" i="5"/>
  <c r="BG136" i="5"/>
  <c r="BF136" i="5"/>
  <c r="BE136" i="5"/>
  <c r="T136" i="5"/>
  <c r="R136" i="5"/>
  <c r="R134" i="5" s="1"/>
  <c r="P136" i="5"/>
  <c r="BI135" i="5"/>
  <c r="BG135" i="5"/>
  <c r="BF135" i="5"/>
  <c r="BE135" i="5"/>
  <c r="T135" i="5"/>
  <c r="R135" i="5"/>
  <c r="P135" i="5"/>
  <c r="F125" i="5"/>
  <c r="E123" i="5"/>
  <c r="F91" i="5"/>
  <c r="E89" i="5"/>
  <c r="J26" i="5"/>
  <c r="E26" i="5"/>
  <c r="J128" i="5"/>
  <c r="J25" i="5"/>
  <c r="J23" i="5"/>
  <c r="E23" i="5"/>
  <c r="J93" i="5"/>
  <c r="J22" i="5"/>
  <c r="J20" i="5"/>
  <c r="E20" i="5"/>
  <c r="F94" i="5"/>
  <c r="J19" i="5"/>
  <c r="J17" i="5"/>
  <c r="E17" i="5"/>
  <c r="F127" i="5"/>
  <c r="J16" i="5"/>
  <c r="J14" i="5"/>
  <c r="J125" i="5"/>
  <c r="E7" i="5"/>
  <c r="E85" i="5"/>
  <c r="J39" i="4"/>
  <c r="J38" i="4"/>
  <c r="AY98" i="1"/>
  <c r="J37" i="4"/>
  <c r="AX98" i="1" s="1"/>
  <c r="BI228" i="4"/>
  <c r="BG228" i="4"/>
  <c r="BF228" i="4"/>
  <c r="BE228" i="4"/>
  <c r="T228" i="4"/>
  <c r="R228" i="4"/>
  <c r="P228" i="4"/>
  <c r="BI227" i="4"/>
  <c r="BG227" i="4"/>
  <c r="BF227" i="4"/>
  <c r="BE227" i="4"/>
  <c r="T227" i="4"/>
  <c r="R227" i="4"/>
  <c r="P227" i="4"/>
  <c r="BI225" i="4"/>
  <c r="BG225" i="4"/>
  <c r="BF225" i="4"/>
  <c r="BE225" i="4"/>
  <c r="T225" i="4"/>
  <c r="R225" i="4"/>
  <c r="P225" i="4"/>
  <c r="BI224" i="4"/>
  <c r="BG224" i="4"/>
  <c r="BF224" i="4"/>
  <c r="BE224" i="4"/>
  <c r="T224" i="4"/>
  <c r="R224" i="4"/>
  <c r="P224" i="4"/>
  <c r="BI223" i="4"/>
  <c r="BG223" i="4"/>
  <c r="BF223" i="4"/>
  <c r="BE223" i="4"/>
  <c r="T223" i="4"/>
  <c r="R223" i="4"/>
  <c r="P223" i="4"/>
  <c r="BI222" i="4"/>
  <c r="BG222" i="4"/>
  <c r="BF222" i="4"/>
  <c r="BE222" i="4"/>
  <c r="T222" i="4"/>
  <c r="R222" i="4"/>
  <c r="P222" i="4"/>
  <c r="BI221" i="4"/>
  <c r="BG221" i="4"/>
  <c r="BF221" i="4"/>
  <c r="BE221" i="4"/>
  <c r="T221" i="4"/>
  <c r="R221" i="4"/>
  <c r="P221" i="4"/>
  <c r="BI219" i="4"/>
  <c r="BG219" i="4"/>
  <c r="BF219" i="4"/>
  <c r="BE219" i="4"/>
  <c r="T219" i="4"/>
  <c r="R219" i="4"/>
  <c r="P219" i="4"/>
  <c r="BI218" i="4"/>
  <c r="BG218" i="4"/>
  <c r="BF218" i="4"/>
  <c r="BE218" i="4"/>
  <c r="T218" i="4"/>
  <c r="R218" i="4"/>
  <c r="P218" i="4"/>
  <c r="BI217" i="4"/>
  <c r="BG217" i="4"/>
  <c r="BF217" i="4"/>
  <c r="BE217" i="4"/>
  <c r="T217" i="4"/>
  <c r="R217" i="4"/>
  <c r="P217" i="4"/>
  <c r="BI216" i="4"/>
  <c r="BG216" i="4"/>
  <c r="BF216" i="4"/>
  <c r="BE216" i="4"/>
  <c r="T216" i="4"/>
  <c r="R216" i="4"/>
  <c r="P216" i="4"/>
  <c r="BI215" i="4"/>
  <c r="BG215" i="4"/>
  <c r="BF215" i="4"/>
  <c r="BE215" i="4"/>
  <c r="T215" i="4"/>
  <c r="R215" i="4"/>
  <c r="P215" i="4"/>
  <c r="BI214" i="4"/>
  <c r="BG214" i="4"/>
  <c r="BF214" i="4"/>
  <c r="BE214" i="4"/>
  <c r="T214" i="4"/>
  <c r="R214" i="4"/>
  <c r="P214" i="4"/>
  <c r="BI213" i="4"/>
  <c r="BG213" i="4"/>
  <c r="BF213" i="4"/>
  <c r="BE213" i="4"/>
  <c r="T213" i="4"/>
  <c r="R213" i="4"/>
  <c r="P213" i="4"/>
  <c r="BI212" i="4"/>
  <c r="BG212" i="4"/>
  <c r="BF212" i="4"/>
  <c r="BE212" i="4"/>
  <c r="T212" i="4"/>
  <c r="R212" i="4"/>
  <c r="P212" i="4"/>
  <c r="BI211" i="4"/>
  <c r="BG211" i="4"/>
  <c r="BF211" i="4"/>
  <c r="BE211" i="4"/>
  <c r="T211" i="4"/>
  <c r="R211" i="4"/>
  <c r="P211" i="4"/>
  <c r="BI209" i="4"/>
  <c r="BG209" i="4"/>
  <c r="BF209" i="4"/>
  <c r="BE209" i="4"/>
  <c r="T209" i="4"/>
  <c r="R209" i="4"/>
  <c r="P209" i="4"/>
  <c r="BI207" i="4"/>
  <c r="BG207" i="4"/>
  <c r="BF207" i="4"/>
  <c r="BE207" i="4"/>
  <c r="T207" i="4"/>
  <c r="R207" i="4"/>
  <c r="P207" i="4"/>
  <c r="BI205" i="4"/>
  <c r="BG205" i="4"/>
  <c r="BF205" i="4"/>
  <c r="BE205" i="4"/>
  <c r="T205" i="4"/>
  <c r="R205" i="4"/>
  <c r="P205" i="4"/>
  <c r="BI203" i="4"/>
  <c r="BG203" i="4"/>
  <c r="BF203" i="4"/>
  <c r="BE203" i="4"/>
  <c r="T203" i="4"/>
  <c r="R203" i="4"/>
  <c r="P203" i="4"/>
  <c r="BI201" i="4"/>
  <c r="BG201" i="4"/>
  <c r="BF201" i="4"/>
  <c r="BE201" i="4"/>
  <c r="T201" i="4"/>
  <c r="R201" i="4"/>
  <c r="P201" i="4"/>
  <c r="BI200" i="4"/>
  <c r="BG200" i="4"/>
  <c r="BF200" i="4"/>
  <c r="BE200" i="4"/>
  <c r="T200" i="4"/>
  <c r="R200" i="4"/>
  <c r="P200" i="4"/>
  <c r="BI199" i="4"/>
  <c r="BG199" i="4"/>
  <c r="BF199" i="4"/>
  <c r="BE199" i="4"/>
  <c r="T199" i="4"/>
  <c r="R199" i="4"/>
  <c r="P199" i="4"/>
  <c r="BI198" i="4"/>
  <c r="BG198" i="4"/>
  <c r="BF198" i="4"/>
  <c r="BE198" i="4"/>
  <c r="T198" i="4"/>
  <c r="R198" i="4"/>
  <c r="P198" i="4"/>
  <c r="BI197" i="4"/>
  <c r="BG197" i="4"/>
  <c r="BF197" i="4"/>
  <c r="BE197" i="4"/>
  <c r="T197" i="4"/>
  <c r="R197" i="4"/>
  <c r="P197" i="4"/>
  <c r="BI196" i="4"/>
  <c r="BG196" i="4"/>
  <c r="BF196" i="4"/>
  <c r="BE196" i="4"/>
  <c r="T196" i="4"/>
  <c r="R196" i="4"/>
  <c r="P196" i="4"/>
  <c r="BI194" i="4"/>
  <c r="BG194" i="4"/>
  <c r="BF194" i="4"/>
  <c r="BE194" i="4"/>
  <c r="T194" i="4"/>
  <c r="R194" i="4"/>
  <c r="P194" i="4"/>
  <c r="BI192" i="4"/>
  <c r="BG192" i="4"/>
  <c r="BF192" i="4"/>
  <c r="BE192" i="4"/>
  <c r="T192" i="4"/>
  <c r="R192" i="4"/>
  <c r="P192" i="4"/>
  <c r="BI190" i="4"/>
  <c r="BG190" i="4"/>
  <c r="BF190" i="4"/>
  <c r="BE190" i="4"/>
  <c r="T190" i="4"/>
  <c r="R190" i="4"/>
  <c r="P190" i="4"/>
  <c r="BI188" i="4"/>
  <c r="BG188" i="4"/>
  <c r="BF188" i="4"/>
  <c r="BE188" i="4"/>
  <c r="T188" i="4"/>
  <c r="R188" i="4"/>
  <c r="P188" i="4"/>
  <c r="BI186" i="4"/>
  <c r="BG186" i="4"/>
  <c r="BF186" i="4"/>
  <c r="BE186" i="4"/>
  <c r="T186" i="4"/>
  <c r="R186" i="4"/>
  <c r="P186" i="4"/>
  <c r="BI184" i="4"/>
  <c r="BG184" i="4"/>
  <c r="BF184" i="4"/>
  <c r="BE184" i="4"/>
  <c r="T184" i="4"/>
  <c r="R184" i="4"/>
  <c r="P184" i="4"/>
  <c r="BI183" i="4"/>
  <c r="BG183" i="4"/>
  <c r="BF183" i="4"/>
  <c r="BE183" i="4"/>
  <c r="T183" i="4"/>
  <c r="R183" i="4"/>
  <c r="P183" i="4"/>
  <c r="BI181" i="4"/>
  <c r="BG181" i="4"/>
  <c r="BF181" i="4"/>
  <c r="BE181" i="4"/>
  <c r="T181" i="4"/>
  <c r="R181" i="4"/>
  <c r="P181" i="4"/>
  <c r="BI179" i="4"/>
  <c r="BG179" i="4"/>
  <c r="BF179" i="4"/>
  <c r="BE179" i="4"/>
  <c r="T179" i="4"/>
  <c r="R179" i="4"/>
  <c r="P179" i="4"/>
  <c r="BI177" i="4"/>
  <c r="BG177" i="4"/>
  <c r="BF177" i="4"/>
  <c r="BE177" i="4"/>
  <c r="T177" i="4"/>
  <c r="R177" i="4"/>
  <c r="P177" i="4"/>
  <c r="BI175" i="4"/>
  <c r="BG175" i="4"/>
  <c r="BF175" i="4"/>
  <c r="BE175" i="4"/>
  <c r="T175" i="4"/>
  <c r="R175" i="4"/>
  <c r="P175" i="4"/>
  <c r="BI174" i="4"/>
  <c r="BG174" i="4"/>
  <c r="BF174" i="4"/>
  <c r="BE174" i="4"/>
  <c r="T174" i="4"/>
  <c r="R174" i="4"/>
  <c r="P174" i="4"/>
  <c r="BI173" i="4"/>
  <c r="BG173" i="4"/>
  <c r="BF173" i="4"/>
  <c r="BE173" i="4"/>
  <c r="T173" i="4"/>
  <c r="R173" i="4"/>
  <c r="P173" i="4"/>
  <c r="BI172" i="4"/>
  <c r="BG172" i="4"/>
  <c r="BF172" i="4"/>
  <c r="BE172" i="4"/>
  <c r="T172" i="4"/>
  <c r="R172" i="4"/>
  <c r="P172" i="4"/>
  <c r="BI171" i="4"/>
  <c r="BG171" i="4"/>
  <c r="BF171" i="4"/>
  <c r="BE171" i="4"/>
  <c r="T171" i="4"/>
  <c r="R171" i="4"/>
  <c r="P171" i="4"/>
  <c r="BI169" i="4"/>
  <c r="BG169" i="4"/>
  <c r="BF169" i="4"/>
  <c r="BE169" i="4"/>
  <c r="T169" i="4"/>
  <c r="R169" i="4"/>
  <c r="P169" i="4"/>
  <c r="BI168" i="4"/>
  <c r="BG168" i="4"/>
  <c r="BF168" i="4"/>
  <c r="BE168" i="4"/>
  <c r="T168" i="4"/>
  <c r="R168" i="4"/>
  <c r="P168" i="4"/>
  <c r="BI167" i="4"/>
  <c r="BG167" i="4"/>
  <c r="BF167" i="4"/>
  <c r="BE167" i="4"/>
  <c r="T167" i="4"/>
  <c r="R167" i="4"/>
  <c r="P167" i="4"/>
  <c r="BI165" i="4"/>
  <c r="BG165" i="4"/>
  <c r="BF165" i="4"/>
  <c r="BE165" i="4"/>
  <c r="T165" i="4"/>
  <c r="R165" i="4"/>
  <c r="P165" i="4"/>
  <c r="BI163" i="4"/>
  <c r="BG163" i="4"/>
  <c r="BF163" i="4"/>
  <c r="BE163" i="4"/>
  <c r="T163" i="4"/>
  <c r="R163" i="4"/>
  <c r="P163" i="4"/>
  <c r="BI161" i="4"/>
  <c r="BG161" i="4"/>
  <c r="BF161" i="4"/>
  <c r="BE161" i="4"/>
  <c r="T161" i="4"/>
  <c r="R161" i="4"/>
  <c r="P161" i="4"/>
  <c r="BI159" i="4"/>
  <c r="BG159" i="4"/>
  <c r="BF159" i="4"/>
  <c r="BE159" i="4"/>
  <c r="T159" i="4"/>
  <c r="R159" i="4"/>
  <c r="P159" i="4"/>
  <c r="BI157" i="4"/>
  <c r="BG157" i="4"/>
  <c r="BF157" i="4"/>
  <c r="BE157" i="4"/>
  <c r="T157" i="4"/>
  <c r="R157" i="4"/>
  <c r="P157" i="4"/>
  <c r="BI155" i="4"/>
  <c r="BG155" i="4"/>
  <c r="BF155" i="4"/>
  <c r="BE155" i="4"/>
  <c r="T155" i="4"/>
  <c r="R155" i="4"/>
  <c r="P155" i="4"/>
  <c r="BI153" i="4"/>
  <c r="BG153" i="4"/>
  <c r="BF153" i="4"/>
  <c r="BE153" i="4"/>
  <c r="T153" i="4"/>
  <c r="R153" i="4"/>
  <c r="P153" i="4"/>
  <c r="BI152" i="4"/>
  <c r="BG152" i="4"/>
  <c r="BF152" i="4"/>
  <c r="BE152" i="4"/>
  <c r="T152" i="4"/>
  <c r="R152" i="4"/>
  <c r="P152" i="4"/>
  <c r="BI150" i="4"/>
  <c r="BG150" i="4"/>
  <c r="BF150" i="4"/>
  <c r="BE150" i="4"/>
  <c r="T150" i="4"/>
  <c r="R150" i="4"/>
  <c r="P150" i="4"/>
  <c r="BI149" i="4"/>
  <c r="BG149" i="4"/>
  <c r="BF149" i="4"/>
  <c r="BE149" i="4"/>
  <c r="T149" i="4"/>
  <c r="R149" i="4"/>
  <c r="P149" i="4"/>
  <c r="BI147" i="4"/>
  <c r="BG147" i="4"/>
  <c r="BF147" i="4"/>
  <c r="BE147" i="4"/>
  <c r="T147" i="4"/>
  <c r="R147" i="4"/>
  <c r="P147" i="4"/>
  <c r="BI146" i="4"/>
  <c r="BG146" i="4"/>
  <c r="BF146" i="4"/>
  <c r="BE146" i="4"/>
  <c r="T146" i="4"/>
  <c r="R146" i="4"/>
  <c r="P146" i="4"/>
  <c r="BI145" i="4"/>
  <c r="BG145" i="4"/>
  <c r="BF145" i="4"/>
  <c r="BE145" i="4"/>
  <c r="T145" i="4"/>
  <c r="R145" i="4"/>
  <c r="P145" i="4"/>
  <c r="BI143" i="4"/>
  <c r="BG143" i="4"/>
  <c r="BF143" i="4"/>
  <c r="BE143" i="4"/>
  <c r="T143" i="4"/>
  <c r="R143" i="4"/>
  <c r="P143" i="4"/>
  <c r="BI142" i="4"/>
  <c r="BG142" i="4"/>
  <c r="BF142" i="4"/>
  <c r="BE142" i="4"/>
  <c r="T142" i="4"/>
  <c r="R142" i="4"/>
  <c r="P142" i="4"/>
  <c r="BI141" i="4"/>
  <c r="BG141" i="4"/>
  <c r="BF141" i="4"/>
  <c r="BE141" i="4"/>
  <c r="T141" i="4"/>
  <c r="R141" i="4"/>
  <c r="P141" i="4"/>
  <c r="BI140" i="4"/>
  <c r="BG140" i="4"/>
  <c r="BF140" i="4"/>
  <c r="BE140" i="4"/>
  <c r="T140" i="4"/>
  <c r="R140" i="4"/>
  <c r="P140" i="4"/>
  <c r="BI139" i="4"/>
  <c r="BG139" i="4"/>
  <c r="BF139" i="4"/>
  <c r="BE139" i="4"/>
  <c r="T139" i="4"/>
  <c r="R139" i="4"/>
  <c r="P139" i="4"/>
  <c r="BI138" i="4"/>
  <c r="BG138" i="4"/>
  <c r="BF138" i="4"/>
  <c r="BE138" i="4"/>
  <c r="T138" i="4"/>
  <c r="R138" i="4"/>
  <c r="P138" i="4"/>
  <c r="BI137" i="4"/>
  <c r="BG137" i="4"/>
  <c r="BF137" i="4"/>
  <c r="BE137" i="4"/>
  <c r="T137" i="4"/>
  <c r="R137" i="4"/>
  <c r="P137" i="4"/>
  <c r="BI136" i="4"/>
  <c r="BG136" i="4"/>
  <c r="BF136" i="4"/>
  <c r="BE136" i="4"/>
  <c r="T136" i="4"/>
  <c r="R136" i="4"/>
  <c r="P136" i="4"/>
  <c r="BI132" i="4"/>
  <c r="BG132" i="4"/>
  <c r="BF132" i="4"/>
  <c r="BE132" i="4"/>
  <c r="T132" i="4"/>
  <c r="R132" i="4"/>
  <c r="P132" i="4"/>
  <c r="BI130" i="4"/>
  <c r="BG130" i="4"/>
  <c r="BF130" i="4"/>
  <c r="BE130" i="4"/>
  <c r="T130" i="4"/>
  <c r="R130" i="4"/>
  <c r="P130" i="4"/>
  <c r="F122" i="4"/>
  <c r="E120" i="4"/>
  <c r="F91" i="4"/>
  <c r="E89" i="4"/>
  <c r="J26" i="4"/>
  <c r="E26" i="4"/>
  <c r="J94" i="4"/>
  <c r="J25" i="4"/>
  <c r="J23" i="4"/>
  <c r="E23" i="4"/>
  <c r="J93" i="4" s="1"/>
  <c r="J22" i="4"/>
  <c r="J20" i="4"/>
  <c r="E20" i="4"/>
  <c r="F125" i="4" s="1"/>
  <c r="J19" i="4"/>
  <c r="J17" i="4"/>
  <c r="E17" i="4"/>
  <c r="F93" i="4" s="1"/>
  <c r="J16" i="4"/>
  <c r="J14" i="4"/>
  <c r="J91" i="4" s="1"/>
  <c r="E7" i="4"/>
  <c r="E116" i="4"/>
  <c r="J39" i="3"/>
  <c r="J38" i="3"/>
  <c r="AY97" i="1"/>
  <c r="J37" i="3"/>
  <c r="AX97" i="1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2" i="3"/>
  <c r="BH172" i="3"/>
  <c r="BG172" i="3"/>
  <c r="BE172" i="3"/>
  <c r="T172" i="3"/>
  <c r="R172" i="3"/>
  <c r="P172" i="3"/>
  <c r="BI167" i="3"/>
  <c r="BH167" i="3"/>
  <c r="BG167" i="3"/>
  <c r="BE167" i="3"/>
  <c r="T167" i="3"/>
  <c r="R167" i="3"/>
  <c r="P167" i="3"/>
  <c r="BI161" i="3"/>
  <c r="BH161" i="3"/>
  <c r="BG161" i="3"/>
  <c r="BE161" i="3"/>
  <c r="T161" i="3"/>
  <c r="R161" i="3"/>
  <c r="P161" i="3"/>
  <c r="BI157" i="3"/>
  <c r="BH157" i="3"/>
  <c r="BG157" i="3"/>
  <c r="BE157" i="3"/>
  <c r="T157" i="3"/>
  <c r="R157" i="3"/>
  <c r="P157" i="3"/>
  <c r="BI152" i="3"/>
  <c r="BH152" i="3"/>
  <c r="BG152" i="3"/>
  <c r="BE152" i="3"/>
  <c r="T152" i="3"/>
  <c r="R152" i="3"/>
  <c r="P152" i="3"/>
  <c r="BI146" i="3"/>
  <c r="BH146" i="3"/>
  <c r="BG146" i="3"/>
  <c r="BE146" i="3"/>
  <c r="T146" i="3"/>
  <c r="R146" i="3"/>
  <c r="P146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6" i="3"/>
  <c r="BH126" i="3"/>
  <c r="BG126" i="3"/>
  <c r="BE126" i="3"/>
  <c r="T126" i="3"/>
  <c r="R126" i="3"/>
  <c r="P126" i="3"/>
  <c r="F117" i="3"/>
  <c r="E115" i="3"/>
  <c r="F91" i="3"/>
  <c r="E89" i="3"/>
  <c r="J26" i="3"/>
  <c r="E26" i="3"/>
  <c r="J120" i="3"/>
  <c r="J25" i="3"/>
  <c r="J23" i="3"/>
  <c r="E23" i="3"/>
  <c r="J93" i="3"/>
  <c r="J22" i="3"/>
  <c r="J20" i="3"/>
  <c r="E20" i="3"/>
  <c r="F120" i="3"/>
  <c r="J19" i="3"/>
  <c r="J17" i="3"/>
  <c r="E17" i="3"/>
  <c r="F119" i="3"/>
  <c r="J16" i="3"/>
  <c r="J14" i="3"/>
  <c r="J91" i="3"/>
  <c r="E7" i="3"/>
  <c r="E85" i="3"/>
  <c r="J230" i="2"/>
  <c r="J110" i="2" s="1"/>
  <c r="J215" i="2"/>
  <c r="J105" i="2" s="1"/>
  <c r="J39" i="2"/>
  <c r="J38" i="2"/>
  <c r="AY96" i="1" s="1"/>
  <c r="J37" i="2"/>
  <c r="AX96" i="1"/>
  <c r="BI385" i="2"/>
  <c r="BH385" i="2"/>
  <c r="BG385" i="2"/>
  <c r="BE385" i="2"/>
  <c r="T385" i="2"/>
  <c r="R385" i="2"/>
  <c r="P385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3" i="2"/>
  <c r="BH353" i="2"/>
  <c r="BG353" i="2"/>
  <c r="BE353" i="2"/>
  <c r="T353" i="2"/>
  <c r="R353" i="2"/>
  <c r="P353" i="2"/>
  <c r="BI350" i="2"/>
  <c r="BH350" i="2"/>
  <c r="BG350" i="2"/>
  <c r="BE350" i="2"/>
  <c r="T350" i="2"/>
  <c r="R350" i="2"/>
  <c r="P350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R320" i="2"/>
  <c r="P320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295" i="2"/>
  <c r="BH295" i="2"/>
  <c r="BG295" i="2"/>
  <c r="BE295" i="2"/>
  <c r="T295" i="2"/>
  <c r="R295" i="2"/>
  <c r="P295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3" i="2"/>
  <c r="BH273" i="2"/>
  <c r="BG273" i="2"/>
  <c r="BF273" i="2"/>
  <c r="T273" i="2"/>
  <c r="R273" i="2"/>
  <c r="P273" i="2"/>
  <c r="BI270" i="2"/>
  <c r="BH270" i="2"/>
  <c r="BG270" i="2"/>
  <c r="BE270" i="2"/>
  <c r="T270" i="2"/>
  <c r="R270" i="2"/>
  <c r="P270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3" i="2"/>
  <c r="BH253" i="2"/>
  <c r="BG253" i="2"/>
  <c r="BE253" i="2"/>
  <c r="T253" i="2"/>
  <c r="R253" i="2"/>
  <c r="P253" i="2"/>
  <c r="BI249" i="2"/>
  <c r="BH249" i="2"/>
  <c r="BG249" i="2"/>
  <c r="BF249" i="2"/>
  <c r="T249" i="2"/>
  <c r="R249" i="2"/>
  <c r="P249" i="2"/>
  <c r="BI246" i="2"/>
  <c r="BH246" i="2"/>
  <c r="BG246" i="2"/>
  <c r="BE246" i="2"/>
  <c r="T246" i="2"/>
  <c r="R246" i="2"/>
  <c r="P246" i="2"/>
  <c r="BI238" i="2"/>
  <c r="BH238" i="2"/>
  <c r="BG238" i="2"/>
  <c r="BE238" i="2"/>
  <c r="T238" i="2"/>
  <c r="R238" i="2"/>
  <c r="P238" i="2"/>
  <c r="BI232" i="2"/>
  <c r="BH232" i="2"/>
  <c r="BG232" i="2"/>
  <c r="BE232" i="2"/>
  <c r="T232" i="2"/>
  <c r="R232" i="2"/>
  <c r="P232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0" i="2"/>
  <c r="BH220" i="2"/>
  <c r="BG220" i="2"/>
  <c r="BE220" i="2"/>
  <c r="T220" i="2"/>
  <c r="T219" i="2"/>
  <c r="R220" i="2"/>
  <c r="R219" i="2" s="1"/>
  <c r="P220" i="2"/>
  <c r="P219" i="2"/>
  <c r="BI217" i="2"/>
  <c r="BH217" i="2"/>
  <c r="BG217" i="2"/>
  <c r="BE217" i="2"/>
  <c r="T217" i="2"/>
  <c r="T216" i="2"/>
  <c r="R217" i="2"/>
  <c r="R216" i="2"/>
  <c r="P217" i="2"/>
  <c r="P216" i="2" s="1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7" i="2"/>
  <c r="BH207" i="2"/>
  <c r="BG207" i="2"/>
  <c r="BE207" i="2"/>
  <c r="T207" i="2"/>
  <c r="R207" i="2"/>
  <c r="P207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197" i="2"/>
  <c r="BH197" i="2"/>
  <c r="BG197" i="2"/>
  <c r="BE197" i="2"/>
  <c r="T197" i="2"/>
  <c r="R197" i="2"/>
  <c r="P197" i="2"/>
  <c r="BI193" i="2"/>
  <c r="BH193" i="2"/>
  <c r="BG193" i="2"/>
  <c r="BE193" i="2"/>
  <c r="T193" i="2"/>
  <c r="R193" i="2"/>
  <c r="P193" i="2"/>
  <c r="BI190" i="2"/>
  <c r="BH190" i="2"/>
  <c r="BG190" i="2"/>
  <c r="BE190" i="2"/>
  <c r="T190" i="2"/>
  <c r="R190" i="2"/>
  <c r="P190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69" i="2"/>
  <c r="BH169" i="2"/>
  <c r="BG169" i="2"/>
  <c r="BE169" i="2"/>
  <c r="T169" i="2"/>
  <c r="R169" i="2"/>
  <c r="P169" i="2"/>
  <c r="BI164" i="2"/>
  <c r="BH164" i="2"/>
  <c r="BG164" i="2"/>
  <c r="BE164" i="2"/>
  <c r="T164" i="2"/>
  <c r="R164" i="2"/>
  <c r="P164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F136" i="2"/>
  <c r="E134" i="2"/>
  <c r="F91" i="2"/>
  <c r="E89" i="2"/>
  <c r="J26" i="2"/>
  <c r="E26" i="2"/>
  <c r="J139" i="2"/>
  <c r="J25" i="2"/>
  <c r="J23" i="2"/>
  <c r="E23" i="2"/>
  <c r="J93" i="2" s="1"/>
  <c r="J22" i="2"/>
  <c r="J20" i="2"/>
  <c r="E20" i="2"/>
  <c r="F139" i="2" s="1"/>
  <c r="J19" i="2"/>
  <c r="J17" i="2"/>
  <c r="E17" i="2"/>
  <c r="F138" i="2"/>
  <c r="J16" i="2"/>
  <c r="J14" i="2"/>
  <c r="J136" i="2"/>
  <c r="E7" i="2"/>
  <c r="E130" i="2"/>
  <c r="L90" i="1"/>
  <c r="AM90" i="1"/>
  <c r="AM89" i="1"/>
  <c r="L89" i="1"/>
  <c r="AM87" i="1"/>
  <c r="L87" i="1"/>
  <c r="L85" i="1"/>
  <c r="L84" i="1"/>
  <c r="BK322" i="2"/>
  <c r="J267" i="2"/>
  <c r="BK159" i="2"/>
  <c r="BK368" i="2"/>
  <c r="BK342" i="2"/>
  <c r="BK324" i="2"/>
  <c r="BK295" i="2"/>
  <c r="J276" i="2"/>
  <c r="BK249" i="2"/>
  <c r="J207" i="2"/>
  <c r="BK309" i="2"/>
  <c r="BK301" i="2"/>
  <c r="J225" i="2"/>
  <c r="J229" i="2"/>
  <c r="BK281" i="2"/>
  <c r="J246" i="2"/>
  <c r="BK211" i="2"/>
  <c r="BK197" i="2"/>
  <c r="BK190" i="2"/>
  <c r="BK238" i="2"/>
  <c r="BK201" i="4"/>
  <c r="BK213" i="4"/>
  <c r="J152" i="4"/>
  <c r="J142" i="4"/>
  <c r="J190" i="4"/>
  <c r="BK188" i="4"/>
  <c r="BK260" i="5"/>
  <c r="BK224" i="5"/>
  <c r="BK136" i="5"/>
  <c r="BK181" i="5"/>
  <c r="J205" i="5"/>
  <c r="BK248" i="5"/>
  <c r="J257" i="5"/>
  <c r="J149" i="5"/>
  <c r="BK226" i="5"/>
  <c r="J148" i="5"/>
  <c r="J207" i="5"/>
  <c r="BK266" i="5"/>
  <c r="BK195" i="5"/>
  <c r="BK227" i="5"/>
  <c r="J230" i="5"/>
  <c r="J185" i="5"/>
  <c r="BK259" i="5"/>
  <c r="BK222" i="5"/>
  <c r="BK253" i="5"/>
  <c r="BK207" i="5"/>
  <c r="BK177" i="5"/>
  <c r="J198" i="6"/>
  <c r="J184" i="6"/>
  <c r="J183" i="6"/>
  <c r="J140" i="7"/>
  <c r="J125" i="8"/>
  <c r="J373" i="2"/>
  <c r="J185" i="2"/>
  <c r="BK293" i="2"/>
  <c r="BK261" i="2"/>
  <c r="J202" i="2"/>
  <c r="BK225" i="2"/>
  <c r="BK149" i="2"/>
  <c r="BK193" i="2"/>
  <c r="J175" i="2"/>
  <c r="BK175" i="2"/>
  <c r="J149" i="2"/>
  <c r="J145" i="2"/>
  <c r="J129" i="3"/>
  <c r="BK177" i="3"/>
  <c r="J143" i="3"/>
  <c r="BK141" i="3"/>
  <c r="J179" i="3"/>
  <c r="J167" i="3"/>
  <c r="J157" i="3"/>
  <c r="J134" i="3"/>
  <c r="BK176" i="3"/>
  <c r="BK152" i="3"/>
  <c r="J141" i="3"/>
  <c r="BK132" i="3"/>
  <c r="J176" i="3"/>
  <c r="J139" i="3"/>
  <c r="BK137" i="3"/>
  <c r="J228" i="4"/>
  <c r="J219" i="4"/>
  <c r="BK214" i="4"/>
  <c r="J212" i="4"/>
  <c r="J209" i="4"/>
  <c r="J159" i="4"/>
  <c r="J138" i="4"/>
  <c r="BK225" i="4"/>
  <c r="BK165" i="4"/>
  <c r="BK221" i="4"/>
  <c r="J179" i="4"/>
  <c r="J194" i="4"/>
  <c r="BK199" i="4"/>
  <c r="J188" i="4"/>
  <c r="J140" i="4"/>
  <c r="J138" i="5"/>
  <c r="BK239" i="5"/>
  <c r="BK197" i="5"/>
  <c r="BK162" i="5"/>
  <c r="J229" i="5"/>
  <c r="J153" i="5"/>
  <c r="BK256" i="5"/>
  <c r="J181" i="5"/>
  <c r="J246" i="5"/>
  <c r="J209" i="5"/>
  <c r="BK251" i="5"/>
  <c r="BK149" i="5"/>
  <c r="BK171" i="5"/>
  <c r="BK262" i="5"/>
  <c r="BK231" i="5"/>
  <c r="BK158" i="5"/>
  <c r="BK229" i="5"/>
  <c r="J256" i="5"/>
  <c r="BK233" i="5"/>
  <c r="BK228" i="5"/>
  <c r="J140" i="5"/>
  <c r="J155" i="5"/>
  <c r="BK225" i="5"/>
  <c r="J212" i="5"/>
  <c r="J175" i="5"/>
  <c r="J226" i="5"/>
  <c r="J195" i="5"/>
  <c r="BK206" i="6"/>
  <c r="BK196" i="6"/>
  <c r="BK183" i="6"/>
  <c r="J210" i="6"/>
  <c r="J167" i="6"/>
  <c r="BK162" i="6"/>
  <c r="BK184" i="6"/>
  <c r="BK158" i="6"/>
  <c r="J194" i="6"/>
  <c r="J202" i="6"/>
  <c r="J179" i="6"/>
  <c r="BK156" i="6"/>
  <c r="BK153" i="6"/>
  <c r="BK141" i="6"/>
  <c r="BK164" i="7"/>
  <c r="J144" i="7"/>
  <c r="BK163" i="7"/>
  <c r="BK138" i="7"/>
  <c r="BK159" i="7"/>
  <c r="BK152" i="7"/>
  <c r="J169" i="7"/>
  <c r="J150" i="7"/>
  <c r="BK142" i="7"/>
  <c r="BK135" i="7"/>
  <c r="BK122" i="8"/>
  <c r="J385" i="2"/>
  <c r="BK356" i="2"/>
  <c r="J342" i="2"/>
  <c r="BK333" i="2"/>
  <c r="J315" i="2"/>
  <c r="J273" i="2"/>
  <c r="BK217" i="2"/>
  <c r="BK169" i="2"/>
  <c r="BK364" i="2"/>
  <c r="BK350" i="2"/>
  <c r="J328" i="2"/>
  <c r="BK303" i="2"/>
  <c r="J261" i="2"/>
  <c r="J257" i="2"/>
  <c r="J232" i="2"/>
  <c r="J164" i="2"/>
  <c r="BK307" i="2"/>
  <c r="J281" i="2"/>
  <c r="J217" i="2"/>
  <c r="J213" i="2"/>
  <c r="BK273" i="2"/>
  <c r="BK229" i="2"/>
  <c r="BK204" i="2"/>
  <c r="BK185" i="2"/>
  <c r="J177" i="2"/>
  <c r="BK145" i="2"/>
  <c r="J197" i="2"/>
  <c r="BK138" i="4"/>
  <c r="J207" i="4"/>
  <c r="BK177" i="4"/>
  <c r="BK172" i="4"/>
  <c r="BK228" i="4"/>
  <c r="BK205" i="4"/>
  <c r="BK181" i="4"/>
  <c r="J130" i="4"/>
  <c r="BK198" i="4"/>
  <c r="BK174" i="4"/>
  <c r="J168" i="4"/>
  <c r="BK157" i="4"/>
  <c r="BK219" i="4"/>
  <c r="J198" i="4"/>
  <c r="BK186" i="4"/>
  <c r="J172" i="4"/>
  <c r="BK141" i="4"/>
  <c r="J222" i="4"/>
  <c r="BK216" i="4"/>
  <c r="BK152" i="4"/>
  <c r="J205" i="4"/>
  <c r="BK171" i="4"/>
  <c r="J171" i="4"/>
  <c r="J137" i="4"/>
  <c r="J184" i="4"/>
  <c r="BK149" i="4"/>
  <c r="J192" i="4"/>
  <c r="BK190" i="4"/>
  <c r="J197" i="5"/>
  <c r="J259" i="5"/>
  <c r="J260" i="5"/>
  <c r="J142" i="5"/>
  <c r="J187" i="5"/>
  <c r="J228" i="5"/>
  <c r="J264" i="5"/>
  <c r="J177" i="5"/>
  <c r="J364" i="2"/>
  <c r="J350" i="2"/>
  <c r="BK328" i="2"/>
  <c r="BK313" i="2"/>
  <c r="J301" i="2"/>
  <c r="BK207" i="2"/>
  <c r="J370" i="2"/>
  <c r="BK346" i="2"/>
  <c r="BK320" i="2"/>
  <c r="J293" i="2"/>
  <c r="J278" i="2"/>
  <c r="AS95" i="1"/>
  <c r="BK232" i="2"/>
  <c r="BK220" i="2"/>
  <c r="BK264" i="2"/>
  <c r="BK187" i="2"/>
  <c r="J169" i="2"/>
  <c r="BK177" i="2"/>
  <c r="J155" i="2"/>
  <c r="J193" i="2"/>
  <c r="BK164" i="2"/>
  <c r="J147" i="2"/>
  <c r="J132" i="3"/>
  <c r="BK180" i="3"/>
  <c r="BK179" i="3"/>
  <c r="J161" i="3"/>
  <c r="J152" i="3"/>
  <c r="BK172" i="3"/>
  <c r="BK161" i="3"/>
  <c r="J146" i="3"/>
  <c r="BK130" i="3"/>
  <c r="BK126" i="3"/>
  <c r="BK167" i="3"/>
  <c r="J137" i="3"/>
  <c r="J126" i="3"/>
  <c r="BK143" i="3"/>
  <c r="J130" i="3"/>
  <c r="BK129" i="3"/>
  <c r="BK223" i="4"/>
  <c r="BK217" i="4"/>
  <c r="J213" i="4"/>
  <c r="BK167" i="4"/>
  <c r="J157" i="4"/>
  <c r="BK142" i="4"/>
  <c r="BK173" i="4"/>
  <c r="J221" i="4"/>
  <c r="J136" i="4"/>
  <c r="BK184" i="4"/>
  <c r="BK222" i="4"/>
  <c r="BK194" i="4"/>
  <c r="BK175" i="4"/>
  <c r="BK207" i="4"/>
  <c r="BK199" i="5"/>
  <c r="BK264" i="5"/>
  <c r="J169" i="5"/>
  <c r="J258" i="5"/>
  <c r="BK175" i="5"/>
  <c r="BK179" i="5"/>
  <c r="BK243" i="5"/>
  <c r="J272" i="5"/>
  <c r="J243" i="5"/>
  <c r="BK268" i="5"/>
  <c r="BK217" i="5"/>
  <c r="J203" i="5"/>
  <c r="BK245" i="5"/>
  <c r="J233" i="5"/>
  <c r="J262" i="5"/>
  <c r="J172" i="6"/>
  <c r="J150" i="6"/>
  <c r="J208" i="6"/>
  <c r="J175" i="6"/>
  <c r="J152" i="6"/>
  <c r="J159" i="7"/>
  <c r="J138" i="7"/>
  <c r="J151" i="7"/>
  <c r="J164" i="7"/>
  <c r="J155" i="7"/>
  <c r="J135" i="7"/>
  <c r="BK132" i="7"/>
  <c r="J368" i="2"/>
  <c r="J346" i="2"/>
  <c r="J324" i="2"/>
  <c r="J307" i="2"/>
  <c r="J264" i="2"/>
  <c r="J204" i="2"/>
  <c r="BK373" i="2"/>
  <c r="J353" i="2"/>
  <c r="BK331" i="2"/>
  <c r="BK311" i="2"/>
  <c r="BK270" i="2"/>
  <c r="BK253" i="2"/>
  <c r="J211" i="2"/>
  <c r="J311" i="2"/>
  <c r="J289" i="2"/>
  <c r="J253" i="2"/>
  <c r="J283" i="2"/>
  <c r="J270" i="2"/>
  <c r="BK223" i="2"/>
  <c r="J238" i="2"/>
  <c r="J159" i="2"/>
  <c r="J249" i="2"/>
  <c r="BK227" i="4"/>
  <c r="J169" i="4"/>
  <c r="BK146" i="4"/>
  <c r="J203" i="4"/>
  <c r="BK139" i="4"/>
  <c r="J177" i="4"/>
  <c r="BK153" i="4"/>
  <c r="J150" i="5"/>
  <c r="J268" i="5"/>
  <c r="BK273" i="5"/>
  <c r="BK254" i="5"/>
  <c r="J201" i="5"/>
  <c r="BK209" i="5"/>
  <c r="BK140" i="5"/>
  <c r="BK165" i="5"/>
  <c r="J167" i="5"/>
  <c r="BK193" i="5"/>
  <c r="BK150" i="5"/>
  <c r="J204" i="6"/>
  <c r="BK188" i="6"/>
  <c r="J156" i="6"/>
  <c r="BK198" i="6"/>
  <c r="BK172" i="6"/>
  <c r="BK186" i="6"/>
  <c r="J153" i="6"/>
  <c r="J149" i="6"/>
  <c r="J136" i="6"/>
  <c r="BK181" i="6"/>
  <c r="BK150" i="6"/>
  <c r="BK202" i="6"/>
  <c r="BK136" i="6"/>
  <c r="J167" i="7"/>
  <c r="J149" i="7"/>
  <c r="BK169" i="7"/>
  <c r="BK149" i="7"/>
  <c r="J157" i="7"/>
  <c r="BK150" i="7"/>
  <c r="BK155" i="7"/>
  <c r="J148" i="7"/>
  <c r="J128" i="7"/>
  <c r="J122" i="8"/>
  <c r="J331" i="2"/>
  <c r="J303" i="2"/>
  <c r="J220" i="2"/>
  <c r="BK155" i="2"/>
  <c r="J356" i="2"/>
  <c r="BK338" i="2"/>
  <c r="J313" i="2"/>
  <c r="BK289" i="2"/>
  <c r="J180" i="3"/>
  <c r="J177" i="3"/>
  <c r="J172" i="3"/>
  <c r="BK146" i="3"/>
  <c r="BK134" i="3"/>
  <c r="BK157" i="3"/>
  <c r="BK139" i="3"/>
  <c r="J224" i="4"/>
  <c r="J218" i="4"/>
  <c r="BK215" i="4"/>
  <c r="BK211" i="4"/>
  <c r="BK168" i="4"/>
  <c r="J143" i="4"/>
  <c r="J227" i="4"/>
  <c r="J167" i="4"/>
  <c r="BK218" i="4"/>
  <c r="BK130" i="4"/>
  <c r="J196" i="4"/>
  <c r="J174" i="4"/>
  <c r="BK145" i="4"/>
  <c r="J145" i="4"/>
  <c r="BK137" i="4"/>
  <c r="BK212" i="4"/>
  <c r="J201" i="4"/>
  <c r="J200" i="4"/>
  <c r="J173" i="4"/>
  <c r="BK150" i="4"/>
  <c r="J225" i="4"/>
  <c r="BK203" i="4"/>
  <c r="J155" i="4"/>
  <c r="J141" i="4"/>
  <c r="J199" i="4"/>
  <c r="J175" i="4"/>
  <c r="BK169" i="4"/>
  <c r="BK159" i="4"/>
  <c r="J149" i="4"/>
  <c r="J214" i="4"/>
  <c r="BK196" i="4"/>
  <c r="BK183" i="4"/>
  <c r="BK155" i="4"/>
  <c r="J132" i="4"/>
  <c r="J217" i="4"/>
  <c r="J215" i="4"/>
  <c r="J139" i="4"/>
  <c r="BK179" i="4"/>
  <c r="BK224" i="4"/>
  <c r="J146" i="4"/>
  <c r="J186" i="4"/>
  <c r="J165" i="4"/>
  <c r="BK163" i="4"/>
  <c r="BK147" i="4"/>
  <c r="J153" i="4"/>
  <c r="BK143" i="4"/>
  <c r="J156" i="5"/>
  <c r="J269" i="5"/>
  <c r="BK272" i="5"/>
  <c r="BK167" i="5"/>
  <c r="J255" i="5"/>
  <c r="J162" i="5"/>
  <c r="J193" i="5"/>
  <c r="J251" i="5"/>
  <c r="J165" i="5"/>
  <c r="J214" i="5"/>
  <c r="BK212" i="5"/>
  <c r="BK169" i="5"/>
  <c r="J234" i="5"/>
  <c r="BK234" i="5"/>
  <c r="J191" i="5"/>
  <c r="BK145" i="5"/>
  <c r="J211" i="5"/>
  <c r="BK241" i="5"/>
  <c r="BK232" i="5"/>
  <c r="BK187" i="5"/>
  <c r="BK164" i="5"/>
  <c r="BK230" i="5"/>
  <c r="J224" i="5"/>
  <c r="J231" i="5"/>
  <c r="BK205" i="5"/>
  <c r="J160" i="5"/>
  <c r="J135" i="5"/>
  <c r="BK194" i="6"/>
  <c r="J158" i="6"/>
  <c r="BK169" i="6"/>
  <c r="J181" i="6"/>
  <c r="BK208" i="6"/>
  <c r="J143" i="6"/>
  <c r="BK204" i="6"/>
  <c r="J196" i="6"/>
  <c r="J206" i="6"/>
  <c r="J141" i="6"/>
  <c r="BK152" i="6"/>
  <c r="J163" i="7"/>
  <c r="BK140" i="7"/>
  <c r="BK153" i="7"/>
  <c r="BK146" i="7"/>
  <c r="J153" i="7"/>
  <c r="J130" i="7"/>
  <c r="BK151" i="7"/>
  <c r="J146" i="7"/>
  <c r="BK130" i="7"/>
  <c r="BK125" i="8"/>
  <c r="BK370" i="2"/>
  <c r="BK353" i="2"/>
  <c r="J338" i="2"/>
  <c r="J326" i="2"/>
  <c r="J305" i="2"/>
  <c r="BK276" i="2"/>
  <c r="BK147" i="2"/>
  <c r="BK358" i="2"/>
  <c r="J344" i="2"/>
  <c r="BK140" i="4"/>
  <c r="BK209" i="4"/>
  <c r="J161" i="4"/>
  <c r="BK192" i="4"/>
  <c r="J223" i="4"/>
  <c r="J197" i="4"/>
  <c r="J183" i="4"/>
  <c r="BK136" i="4"/>
  <c r="BK161" i="4"/>
  <c r="J150" i="4"/>
  <c r="BK197" i="4"/>
  <c r="J273" i="5"/>
  <c r="BK214" i="5"/>
  <c r="J218" i="5"/>
  <c r="BK255" i="5"/>
  <c r="BK191" i="5"/>
  <c r="J239" i="5"/>
  <c r="J199" i="5"/>
  <c r="J183" i="5"/>
  <c r="BK179" i="6"/>
  <c r="BK192" i="6"/>
  <c r="BK167" i="6"/>
  <c r="J169" i="6"/>
  <c r="BK139" i="6"/>
  <c r="BK128" i="7"/>
  <c r="J132" i="7"/>
  <c r="J161" i="7"/>
  <c r="BK144" i="7"/>
  <c r="J358" i="2"/>
  <c r="BK340" i="2"/>
  <c r="J320" i="2"/>
  <c r="BK278" i="2"/>
  <c r="BK385" i="2"/>
  <c r="J333" i="2"/>
  <c r="J163" i="4"/>
  <c r="J181" i="4"/>
  <c r="J158" i="5"/>
  <c r="J253" i="5"/>
  <c r="BK135" i="5"/>
  <c r="BK185" i="5"/>
  <c r="BK269" i="5"/>
  <c r="J266" i="5"/>
  <c r="BK236" i="5"/>
  <c r="J241" i="5"/>
  <c r="J232" i="5"/>
  <c r="J254" i="5"/>
  <c r="BK183" i="5"/>
  <c r="J220" i="5"/>
  <c r="BK220" i="5"/>
  <c r="BK148" i="5"/>
  <c r="J236" i="5"/>
  <c r="J227" i="5"/>
  <c r="J171" i="5"/>
  <c r="BK142" i="5"/>
  <c r="BK138" i="5"/>
  <c r="BK203" i="5"/>
  <c r="BK211" i="5"/>
  <c r="J179" i="5"/>
  <c r="J145" i="5"/>
  <c r="J192" i="6"/>
  <c r="BK190" i="6"/>
  <c r="J162" i="6"/>
  <c r="J186" i="6"/>
  <c r="BK210" i="6"/>
  <c r="BK175" i="6"/>
  <c r="J190" i="6"/>
  <c r="J188" i="6"/>
  <c r="J139" i="6"/>
  <c r="BK149" i="6"/>
  <c r="BK143" i="6"/>
  <c r="BK157" i="7"/>
  <c r="BK167" i="7"/>
  <c r="J142" i="7"/>
  <c r="BK161" i="7"/>
  <c r="BK148" i="7"/>
  <c r="J152" i="7"/>
  <c r="F37" i="8"/>
  <c r="BK366" i="2"/>
  <c r="BK344" i="2"/>
  <c r="J309" i="2"/>
  <c r="J295" i="2"/>
  <c r="J187" i="2"/>
  <c r="J366" i="2"/>
  <c r="J340" i="2"/>
  <c r="BK326" i="2"/>
  <c r="BK283" i="2"/>
  <c r="J223" i="2"/>
  <c r="BK315" i="2"/>
  <c r="BK305" i="2"/>
  <c r="BK257" i="2"/>
  <c r="BK246" i="2"/>
  <c r="BK267" i="2"/>
  <c r="BK213" i="2"/>
  <c r="J190" i="2"/>
  <c r="BK202" i="2"/>
  <c r="J322" i="2"/>
  <c r="BK132" i="4"/>
  <c r="J216" i="4"/>
  <c r="BK200" i="4"/>
  <c r="J211" i="4"/>
  <c r="J147" i="4"/>
  <c r="J136" i="5"/>
  <c r="BK258" i="5"/>
  <c r="J164" i="5"/>
  <c r="BK246" i="5"/>
  <c r="BK160" i="5"/>
  <c r="BK201" i="5"/>
  <c r="BK218" i="5"/>
  <c r="BK156" i="5"/>
  <c r="J245" i="5"/>
  <c r="BK257" i="5"/>
  <c r="J222" i="5"/>
  <c r="J248" i="5"/>
  <c r="BK155" i="5"/>
  <c r="J225" i="5"/>
  <c r="BK153" i="5"/>
  <c r="J217" i="5"/>
  <c r="P134" i="5" l="1"/>
  <c r="T134" i="5"/>
  <c r="P168" i="2"/>
  <c r="P206" i="2"/>
  <c r="T231" i="2"/>
  <c r="T277" i="2"/>
  <c r="P302" i="2"/>
  <c r="P325" i="2"/>
  <c r="BK357" i="2"/>
  <c r="J357" i="2"/>
  <c r="J118" i="2"/>
  <c r="P372" i="2"/>
  <c r="BK175" i="3"/>
  <c r="BK124" i="3" s="1"/>
  <c r="J124" i="3" s="1"/>
  <c r="J99" i="3" s="1"/>
  <c r="BK154" i="4"/>
  <c r="J154" i="4"/>
  <c r="J103" i="4"/>
  <c r="BK208" i="4"/>
  <c r="J208" i="4"/>
  <c r="J105" i="4" s="1"/>
  <c r="BK147" i="5"/>
  <c r="J147" i="5"/>
  <c r="J103" i="5" s="1"/>
  <c r="P238" i="5"/>
  <c r="P152" i="5"/>
  <c r="P151" i="5" s="1"/>
  <c r="R263" i="5"/>
  <c r="R168" i="2"/>
  <c r="P248" i="2"/>
  <c r="P282" i="2"/>
  <c r="T332" i="2"/>
  <c r="BK367" i="2"/>
  <c r="J367" i="2"/>
  <c r="J119" i="2"/>
  <c r="R367" i="2"/>
  <c r="T129" i="4"/>
  <c r="BK148" i="4"/>
  <c r="J148" i="4"/>
  <c r="J102" i="4"/>
  <c r="BK182" i="4"/>
  <c r="J182" i="4"/>
  <c r="J104" i="4"/>
  <c r="BK226" i="4"/>
  <c r="J226" i="4" s="1"/>
  <c r="J106" i="4" s="1"/>
  <c r="T147" i="5"/>
  <c r="R238" i="5"/>
  <c r="R152" i="5" s="1"/>
  <c r="R151" i="5" s="1"/>
  <c r="T263" i="5"/>
  <c r="P144" i="2"/>
  <c r="P192" i="2"/>
  <c r="R222" i="2"/>
  <c r="P175" i="3"/>
  <c r="P124" i="3" s="1"/>
  <c r="P123" i="3" s="1"/>
  <c r="AU97" i="1" s="1"/>
  <c r="P129" i="4"/>
  <c r="P128" i="4" s="1"/>
  <c r="AU98" i="1" s="1"/>
  <c r="R154" i="4"/>
  <c r="R208" i="4"/>
  <c r="T144" i="2"/>
  <c r="T206" i="2"/>
  <c r="R248" i="2"/>
  <c r="R282" i="2"/>
  <c r="R332" i="2"/>
  <c r="T372" i="2"/>
  <c r="T125" i="3"/>
  <c r="BK129" i="4"/>
  <c r="J129" i="4" s="1"/>
  <c r="J99" i="4" s="1"/>
  <c r="T154" i="4"/>
  <c r="BK238" i="5"/>
  <c r="J238" i="5" s="1"/>
  <c r="J106" i="5" s="1"/>
  <c r="BK263" i="5"/>
  <c r="J263" i="5"/>
  <c r="J108" i="5"/>
  <c r="BK192" i="2"/>
  <c r="J192" i="2" s="1"/>
  <c r="J103" i="2" s="1"/>
  <c r="T222" i="2"/>
  <c r="P277" i="2"/>
  <c r="T302" i="2"/>
  <c r="R325" i="2"/>
  <c r="R357" i="2"/>
  <c r="R372" i="2"/>
  <c r="P125" i="3"/>
  <c r="BK135" i="4"/>
  <c r="J135" i="4"/>
  <c r="J101" i="4" s="1"/>
  <c r="T148" i="4"/>
  <c r="P208" i="4"/>
  <c r="R129" i="4"/>
  <c r="R144" i="2"/>
  <c r="BK206" i="2"/>
  <c r="J206" i="2" s="1"/>
  <c r="J104" i="2" s="1"/>
  <c r="T248" i="2"/>
  <c r="T282" i="2"/>
  <c r="P332" i="2"/>
  <c r="T175" i="3"/>
  <c r="T135" i="4"/>
  <c r="T134" i="4" s="1"/>
  <c r="R182" i="4"/>
  <c r="T226" i="4"/>
  <c r="T247" i="5"/>
  <c r="R271" i="5"/>
  <c r="P148" i="6"/>
  <c r="P135" i="4"/>
  <c r="P134" i="4" s="1"/>
  <c r="P148" i="4"/>
  <c r="T182" i="4"/>
  <c r="R226" i="4"/>
  <c r="R147" i="5"/>
  <c r="R133" i="5"/>
  <c r="T238" i="5"/>
  <c r="T152" i="5"/>
  <c r="T151" i="5"/>
  <c r="P263" i="5"/>
  <c r="R192" i="2"/>
  <c r="BK222" i="2"/>
  <c r="J222" i="2"/>
  <c r="J109" i="2" s="1"/>
  <c r="P231" i="2"/>
  <c r="BK277" i="2"/>
  <c r="J277" i="2" s="1"/>
  <c r="J113" i="2" s="1"/>
  <c r="BK125" i="3"/>
  <c r="J125" i="3"/>
  <c r="J100" i="3" s="1"/>
  <c r="P154" i="4"/>
  <c r="T208" i="4"/>
  <c r="R247" i="5"/>
  <c r="T271" i="5"/>
  <c r="R187" i="6"/>
  <c r="BK168" i="2"/>
  <c r="BK167" i="2" s="1"/>
  <c r="J167" i="2" s="1"/>
  <c r="J101" i="2" s="1"/>
  <c r="J168" i="2"/>
  <c r="J102" i="2"/>
  <c r="R206" i="2"/>
  <c r="P222" i="2"/>
  <c r="R231" i="2"/>
  <c r="BK282" i="2"/>
  <c r="J282" i="2" s="1"/>
  <c r="J114" i="2" s="1"/>
  <c r="R302" i="2"/>
  <c r="BK325" i="2"/>
  <c r="J325" i="2"/>
  <c r="J116" i="2" s="1"/>
  <c r="T325" i="2"/>
  <c r="P357" i="2"/>
  <c r="BK372" i="2"/>
  <c r="J372" i="2"/>
  <c r="J120" i="2"/>
  <c r="R125" i="3"/>
  <c r="T138" i="6"/>
  <c r="T133" i="6" s="1"/>
  <c r="BK155" i="6"/>
  <c r="J155" i="6" s="1"/>
  <c r="J106" i="6" s="1"/>
  <c r="T197" i="6"/>
  <c r="T168" i="2"/>
  <c r="BK231" i="2"/>
  <c r="J231" i="2"/>
  <c r="J111" i="2" s="1"/>
  <c r="R277" i="2"/>
  <c r="R135" i="4"/>
  <c r="R148" i="4"/>
  <c r="P182" i="4"/>
  <c r="P226" i="4"/>
  <c r="P247" i="5"/>
  <c r="P271" i="5"/>
  <c r="P138" i="6"/>
  <c r="P133" i="6" s="1"/>
  <c r="R148" i="6"/>
  <c r="R155" i="6"/>
  <c r="P171" i="6"/>
  <c r="R197" i="6"/>
  <c r="BK138" i="6"/>
  <c r="J138" i="6"/>
  <c r="J102" i="6"/>
  <c r="P155" i="6"/>
  <c r="R171" i="6"/>
  <c r="T187" i="6"/>
  <c r="R138" i="6"/>
  <c r="R133" i="6" s="1"/>
  <c r="T148" i="6"/>
  <c r="T171" i="6"/>
  <c r="P187" i="6"/>
  <c r="BK197" i="6"/>
  <c r="J197" i="6"/>
  <c r="J110" i="6" s="1"/>
  <c r="R127" i="7"/>
  <c r="R126" i="7" s="1"/>
  <c r="P139" i="7"/>
  <c r="BK166" i="7"/>
  <c r="J166" i="7" s="1"/>
  <c r="J103" i="7" s="1"/>
  <c r="BK144" i="2"/>
  <c r="J144" i="2" s="1"/>
  <c r="J100" i="2" s="1"/>
  <c r="T192" i="2"/>
  <c r="BK248" i="2"/>
  <c r="J248" i="2"/>
  <c r="J112" i="2"/>
  <c r="BK302" i="2"/>
  <c r="J302" i="2" s="1"/>
  <c r="J115" i="2" s="1"/>
  <c r="BK332" i="2"/>
  <c r="J332" i="2"/>
  <c r="J117" i="2" s="1"/>
  <c r="T357" i="2"/>
  <c r="P367" i="2"/>
  <c r="T367" i="2"/>
  <c r="R175" i="3"/>
  <c r="P147" i="5"/>
  <c r="BK247" i="5"/>
  <c r="J247" i="5"/>
  <c r="J107" i="5" s="1"/>
  <c r="BK271" i="5"/>
  <c r="J271" i="5"/>
  <c r="J109" i="5"/>
  <c r="BK148" i="6"/>
  <c r="J148" i="6"/>
  <c r="J104" i="6"/>
  <c r="T155" i="6"/>
  <c r="T154" i="6" s="1"/>
  <c r="BK187" i="6"/>
  <c r="J187" i="6" s="1"/>
  <c r="J109" i="6" s="1"/>
  <c r="P197" i="6"/>
  <c r="P127" i="7"/>
  <c r="P126" i="7" s="1"/>
  <c r="T127" i="7"/>
  <c r="T139" i="7"/>
  <c r="T166" i="7"/>
  <c r="T165" i="7"/>
  <c r="BK171" i="6"/>
  <c r="J171" i="6" s="1"/>
  <c r="J108" i="6" s="1"/>
  <c r="BK127" i="7"/>
  <c r="BK126" i="7" s="1"/>
  <c r="J126" i="7" s="1"/>
  <c r="J99" i="7" s="1"/>
  <c r="J127" i="7"/>
  <c r="J100" i="7" s="1"/>
  <c r="BK139" i="7"/>
  <c r="J139" i="7"/>
  <c r="J101" i="7"/>
  <c r="R139" i="7"/>
  <c r="P166" i="7"/>
  <c r="P165" i="7" s="1"/>
  <c r="R166" i="7"/>
  <c r="R165" i="7" s="1"/>
  <c r="BK144" i="5"/>
  <c r="BK134" i="5" s="1"/>
  <c r="BK219" i="2"/>
  <c r="J219" i="2"/>
  <c r="J107" i="2"/>
  <c r="BK135" i="6"/>
  <c r="J135" i="6" s="1"/>
  <c r="J101" i="6" s="1"/>
  <c r="BK216" i="2"/>
  <c r="J216" i="2"/>
  <c r="J106" i="2" s="1"/>
  <c r="BK168" i="6"/>
  <c r="J168" i="6"/>
  <c r="J107" i="6"/>
  <c r="BK152" i="5"/>
  <c r="J152" i="5" s="1"/>
  <c r="J105" i="5" s="1"/>
  <c r="BK121" i="8"/>
  <c r="J121" i="8" s="1"/>
  <c r="J98" i="8" s="1"/>
  <c r="BK124" i="8"/>
  <c r="J124" i="8"/>
  <c r="J99" i="8"/>
  <c r="J113" i="8"/>
  <c r="E85" i="8"/>
  <c r="J91" i="8"/>
  <c r="F115" i="8"/>
  <c r="J116" i="8"/>
  <c r="BH122" i="8"/>
  <c r="F92" i="8"/>
  <c r="BH125" i="8"/>
  <c r="BD102" i="1"/>
  <c r="E85" i="7"/>
  <c r="F93" i="7"/>
  <c r="F94" i="7"/>
  <c r="J122" i="7"/>
  <c r="J121" i="7"/>
  <c r="J119" i="7"/>
  <c r="BF130" i="7"/>
  <c r="BF140" i="7"/>
  <c r="BF149" i="7"/>
  <c r="BF151" i="7"/>
  <c r="BF155" i="7"/>
  <c r="BF159" i="7"/>
  <c r="BF163" i="7"/>
  <c r="BF128" i="7"/>
  <c r="BF138" i="7"/>
  <c r="BF152" i="7"/>
  <c r="BF144" i="7"/>
  <c r="BF146" i="7"/>
  <c r="BF150" i="7"/>
  <c r="BF153" i="7"/>
  <c r="BF157" i="7"/>
  <c r="BF164" i="7"/>
  <c r="BF167" i="7"/>
  <c r="BF132" i="7"/>
  <c r="BF135" i="7"/>
  <c r="BF142" i="7"/>
  <c r="BF148" i="7"/>
  <c r="BF161" i="7"/>
  <c r="BF169" i="7"/>
  <c r="BK151" i="5"/>
  <c r="J151" i="5" s="1"/>
  <c r="J104" i="5" s="1"/>
  <c r="E120" i="6"/>
  <c r="F94" i="6"/>
  <c r="J91" i="6"/>
  <c r="F128" i="6"/>
  <c r="J94" i="6"/>
  <c r="J128" i="6"/>
  <c r="BF156" i="6"/>
  <c r="BF136" i="6"/>
  <c r="BF153" i="6"/>
  <c r="BF158" i="6"/>
  <c r="BF172" i="6"/>
  <c r="BF175" i="6"/>
  <c r="BF192" i="6"/>
  <c r="BF139" i="6"/>
  <c r="BF149" i="6"/>
  <c r="BF184" i="6"/>
  <c r="BF186" i="6"/>
  <c r="BF143" i="6"/>
  <c r="BF208" i="6"/>
  <c r="BF150" i="6"/>
  <c r="BF179" i="6"/>
  <c r="BF183" i="6"/>
  <c r="BF190" i="6"/>
  <c r="BF196" i="6"/>
  <c r="BF198" i="6"/>
  <c r="BF202" i="6"/>
  <c r="BF204" i="6"/>
  <c r="BF152" i="6"/>
  <c r="BF167" i="6"/>
  <c r="BF169" i="6"/>
  <c r="BF194" i="6"/>
  <c r="BF210" i="6"/>
  <c r="BF162" i="6"/>
  <c r="BF188" i="6"/>
  <c r="BF206" i="6"/>
  <c r="BF141" i="6"/>
  <c r="BF181" i="6"/>
  <c r="J91" i="5"/>
  <c r="BH145" i="5"/>
  <c r="BH148" i="5"/>
  <c r="BH228" i="5"/>
  <c r="BH245" i="5"/>
  <c r="BH257" i="5"/>
  <c r="BH179" i="5"/>
  <c r="BH185" i="5"/>
  <c r="BH214" i="5"/>
  <c r="BH195" i="5"/>
  <c r="BH136" i="5"/>
  <c r="BH205" i="5"/>
  <c r="BH241" i="5"/>
  <c r="BK134" i="4"/>
  <c r="J134" i="4"/>
  <c r="J100" i="4"/>
  <c r="J94" i="5"/>
  <c r="F128" i="5"/>
  <c r="BH135" i="5"/>
  <c r="BH142" i="5"/>
  <c r="BH153" i="5"/>
  <c r="BH156" i="5"/>
  <c r="BH181" i="5"/>
  <c r="BH193" i="5"/>
  <c r="BH225" i="5"/>
  <c r="BH248" i="5"/>
  <c r="BH260" i="5"/>
  <c r="BH203" i="5"/>
  <c r="BH212" i="5"/>
  <c r="BH197" i="5"/>
  <c r="BH227" i="5"/>
  <c r="BH201" i="5"/>
  <c r="BH230" i="5"/>
  <c r="BH231" i="5"/>
  <c r="BH232" i="5"/>
  <c r="BH268" i="5"/>
  <c r="F93" i="5"/>
  <c r="BH162" i="5"/>
  <c r="BH165" i="5"/>
  <c r="BH171" i="5"/>
  <c r="BH251" i="5"/>
  <c r="BH254" i="5"/>
  <c r="BH255" i="5"/>
  <c r="BH258" i="5"/>
  <c r="BH266" i="5"/>
  <c r="BH155" i="5"/>
  <c r="BH158" i="5"/>
  <c r="BH187" i="5"/>
  <c r="BH224" i="5"/>
  <c r="BH183" i="5"/>
  <c r="BH209" i="5"/>
  <c r="BH211" i="5"/>
  <c r="BH222" i="5"/>
  <c r="BH259" i="5"/>
  <c r="BH273" i="5"/>
  <c r="E119" i="5"/>
  <c r="J127" i="5"/>
  <c r="BH160" i="5"/>
  <c r="BH199" i="5"/>
  <c r="BH262" i="5"/>
  <c r="BH264" i="5"/>
  <c r="BH150" i="5"/>
  <c r="BH217" i="5"/>
  <c r="BH220" i="5"/>
  <c r="BH233" i="5"/>
  <c r="BH243" i="5"/>
  <c r="BH246" i="5"/>
  <c r="BH149" i="5"/>
  <c r="BH191" i="5"/>
  <c r="BH207" i="5"/>
  <c r="BH218" i="5"/>
  <c r="BH253" i="5"/>
  <c r="BH164" i="5"/>
  <c r="BH175" i="5"/>
  <c r="BH177" i="5"/>
  <c r="BH226" i="5"/>
  <c r="BH229" i="5"/>
  <c r="BH269" i="5"/>
  <c r="BH234" i="5"/>
  <c r="BH272" i="5"/>
  <c r="BH138" i="5"/>
  <c r="BH140" i="5"/>
  <c r="BH167" i="5"/>
  <c r="BH169" i="5"/>
  <c r="BH236" i="5"/>
  <c r="BH239" i="5"/>
  <c r="BH256" i="5"/>
  <c r="F94" i="4"/>
  <c r="BH155" i="4"/>
  <c r="BH161" i="4"/>
  <c r="BH171" i="4"/>
  <c r="BH136" i="4"/>
  <c r="BH141" i="4"/>
  <c r="BH153" i="4"/>
  <c r="BH159" i="4"/>
  <c r="BH188" i="4"/>
  <c r="BH192" i="4"/>
  <c r="BH209" i="4"/>
  <c r="BH217" i="4"/>
  <c r="BH219" i="4"/>
  <c r="BH211" i="4"/>
  <c r="E85" i="4"/>
  <c r="BH150" i="4"/>
  <c r="BH169" i="4"/>
  <c r="BH201" i="4"/>
  <c r="BH207" i="4"/>
  <c r="BH138" i="4"/>
  <c r="BH143" i="4"/>
  <c r="BH147" i="4"/>
  <c r="BH149" i="4"/>
  <c r="BH152" i="4"/>
  <c r="BH165" i="4"/>
  <c r="BH139" i="4"/>
  <c r="BH146" i="4"/>
  <c r="BH200" i="4"/>
  <c r="BH224" i="4"/>
  <c r="BH175" i="4"/>
  <c r="BH199" i="4"/>
  <c r="BH205" i="4"/>
  <c r="J122" i="4"/>
  <c r="J125" i="4"/>
  <c r="BH137" i="4"/>
  <c r="BH132" i="4"/>
  <c r="BH174" i="4"/>
  <c r="BH186" i="4"/>
  <c r="BH212" i="4"/>
  <c r="BH214" i="4"/>
  <c r="J124" i="4"/>
  <c r="BH130" i="4"/>
  <c r="BH140" i="4"/>
  <c r="BH142" i="4"/>
  <c r="BH177" i="4"/>
  <c r="BH183" i="4"/>
  <c r="BH194" i="4"/>
  <c r="BH222" i="4"/>
  <c r="BH198" i="4"/>
  <c r="BH203" i="4"/>
  <c r="BH157" i="4"/>
  <c r="BH213" i="4"/>
  <c r="BH223" i="4"/>
  <c r="F124" i="4"/>
  <c r="BH145" i="4"/>
  <c r="BH172" i="4"/>
  <c r="BH179" i="4"/>
  <c r="BH181" i="4"/>
  <c r="BH184" i="4"/>
  <c r="BH190" i="4"/>
  <c r="BH218" i="4"/>
  <c r="BH225" i="4"/>
  <c r="BH167" i="4"/>
  <c r="BH196" i="4"/>
  <c r="BH215" i="4"/>
  <c r="BH227" i="4"/>
  <c r="BH168" i="4"/>
  <c r="BH197" i="4"/>
  <c r="BH216" i="4"/>
  <c r="BH228" i="4"/>
  <c r="BH163" i="4"/>
  <c r="BH173" i="4"/>
  <c r="BH221" i="4"/>
  <c r="F94" i="3"/>
  <c r="J119" i="3"/>
  <c r="BF130" i="3"/>
  <c r="BF132" i="3"/>
  <c r="BF137" i="3"/>
  <c r="BF141" i="3"/>
  <c r="J117" i="3"/>
  <c r="BF146" i="3"/>
  <c r="BF167" i="3"/>
  <c r="F93" i="3"/>
  <c r="E111" i="3"/>
  <c r="BF129" i="3"/>
  <c r="BF134" i="3"/>
  <c r="BF143" i="3"/>
  <c r="BF152" i="3"/>
  <c r="BF161" i="3"/>
  <c r="BF172" i="3"/>
  <c r="BF176" i="3"/>
  <c r="BF177" i="3"/>
  <c r="BF180" i="3"/>
  <c r="BF126" i="3"/>
  <c r="BF139" i="3"/>
  <c r="BF157" i="3"/>
  <c r="BF179" i="3"/>
  <c r="J94" i="3"/>
  <c r="F94" i="2"/>
  <c r="BF145" i="2"/>
  <c r="BF149" i="2"/>
  <c r="BF177" i="2"/>
  <c r="BF193" i="2"/>
  <c r="BF202" i="2"/>
  <c r="BF213" i="2"/>
  <c r="BF220" i="2"/>
  <c r="J94" i="2"/>
  <c r="J138" i="2"/>
  <c r="BF147" i="2"/>
  <c r="BF159" i="2"/>
  <c r="BF190" i="2"/>
  <c r="BF204" i="2"/>
  <c r="BF207" i="2"/>
  <c r="BE225" i="2"/>
  <c r="J91" i="2"/>
  <c r="BF185" i="2"/>
  <c r="BF211" i="2"/>
  <c r="BE264" i="2"/>
  <c r="BE267" i="2"/>
  <c r="BF328" i="2"/>
  <c r="BF217" i="2"/>
  <c r="BF253" i="2"/>
  <c r="BE289" i="2"/>
  <c r="E85" i="2"/>
  <c r="F93" i="2"/>
  <c r="BF187" i="2"/>
  <c r="BF197" i="2"/>
  <c r="BF232" i="2"/>
  <c r="BF175" i="2"/>
  <c r="BE223" i="2"/>
  <c r="BF238" i="2"/>
  <c r="BE249" i="2"/>
  <c r="BE257" i="2"/>
  <c r="BF270" i="2"/>
  <c r="BE273" i="2"/>
  <c r="BF278" i="2"/>
  <c r="BF281" i="2"/>
  <c r="BF283" i="2"/>
  <c r="BF295" i="2"/>
  <c r="BF309" i="2"/>
  <c r="BF311" i="2"/>
  <c r="BF313" i="2"/>
  <c r="BF320" i="2"/>
  <c r="BF164" i="2"/>
  <c r="BF169" i="2"/>
  <c r="BE229" i="2"/>
  <c r="BF246" i="2"/>
  <c r="BE261" i="2"/>
  <c r="BF301" i="2"/>
  <c r="BF303" i="2"/>
  <c r="BF305" i="2"/>
  <c r="BF307" i="2"/>
  <c r="BF322" i="2"/>
  <c r="BF331" i="2"/>
  <c r="BF340" i="2"/>
  <c r="BF346" i="2"/>
  <c r="BF353" i="2"/>
  <c r="BF356" i="2"/>
  <c r="BF364" i="2"/>
  <c r="BF366" i="2"/>
  <c r="BF385" i="2"/>
  <c r="BF155" i="2"/>
  <c r="BF276" i="2"/>
  <c r="BE293" i="2"/>
  <c r="BF315" i="2"/>
  <c r="BF324" i="2"/>
  <c r="BF326" i="2"/>
  <c r="BF333" i="2"/>
  <c r="BF338" i="2"/>
  <c r="BF342" i="2"/>
  <c r="BF344" i="2"/>
  <c r="BF350" i="2"/>
  <c r="BF358" i="2"/>
  <c r="BF368" i="2"/>
  <c r="BF370" i="2"/>
  <c r="BF373" i="2"/>
  <c r="F37" i="5"/>
  <c r="BB99" i="1" s="1"/>
  <c r="J36" i="5"/>
  <c r="AW99" i="1" s="1"/>
  <c r="F35" i="8"/>
  <c r="BB102" i="1" s="1"/>
  <c r="F39" i="3"/>
  <c r="BD97" i="1"/>
  <c r="J36" i="4"/>
  <c r="AW98" i="1"/>
  <c r="F35" i="6"/>
  <c r="AZ100" i="1" s="1"/>
  <c r="F35" i="7"/>
  <c r="AZ101" i="1" s="1"/>
  <c r="F38" i="3"/>
  <c r="BC97" i="1"/>
  <c r="F35" i="5"/>
  <c r="AZ99" i="1" s="1"/>
  <c r="F39" i="7"/>
  <c r="BD101" i="1"/>
  <c r="J35" i="3"/>
  <c r="AV97" i="1" s="1"/>
  <c r="F36" i="5"/>
  <c r="BA99" i="1"/>
  <c r="F39" i="2"/>
  <c r="BD96" i="1" s="1"/>
  <c r="F37" i="6"/>
  <c r="BB100" i="1"/>
  <c r="F34" i="8"/>
  <c r="BA102" i="1"/>
  <c r="AS94" i="1"/>
  <c r="F39" i="4"/>
  <c r="BD98" i="1"/>
  <c r="F38" i="6"/>
  <c r="BC100" i="1" s="1"/>
  <c r="J35" i="7"/>
  <c r="AV101" i="1"/>
  <c r="F37" i="2"/>
  <c r="BB96" i="1"/>
  <c r="F37" i="3"/>
  <c r="BB97" i="1"/>
  <c r="J35" i="5"/>
  <c r="AV99" i="1"/>
  <c r="J34" i="8"/>
  <c r="AW102" i="1"/>
  <c r="F36" i="4"/>
  <c r="BA98" i="1" s="1"/>
  <c r="F38" i="7"/>
  <c r="BC101" i="1"/>
  <c r="F38" i="2"/>
  <c r="BC96" i="1" s="1"/>
  <c r="F37" i="4"/>
  <c r="BB98" i="1"/>
  <c r="F37" i="7"/>
  <c r="BB101" i="1" s="1"/>
  <c r="J35" i="4"/>
  <c r="AV98" i="1"/>
  <c r="F39" i="6"/>
  <c r="BD100" i="1"/>
  <c r="F35" i="3"/>
  <c r="AZ97" i="1"/>
  <c r="F39" i="5"/>
  <c r="BD99" i="1"/>
  <c r="J33" i="8"/>
  <c r="AV102" i="1"/>
  <c r="F35" i="4"/>
  <c r="AZ98" i="1" s="1"/>
  <c r="J35" i="6"/>
  <c r="AV100" i="1"/>
  <c r="F33" i="8"/>
  <c r="AZ102" i="1" s="1"/>
  <c r="T132" i="6" l="1"/>
  <c r="J134" i="5"/>
  <c r="J101" i="5" s="1"/>
  <c r="BK133" i="5"/>
  <c r="BK131" i="5" s="1"/>
  <c r="J131" i="5" s="1"/>
  <c r="J32" i="5" s="1"/>
  <c r="R125" i="7"/>
  <c r="J175" i="3"/>
  <c r="J101" i="3" s="1"/>
  <c r="J144" i="5"/>
  <c r="J102" i="5" s="1"/>
  <c r="T167" i="2"/>
  <c r="T143" i="2"/>
  <c r="R154" i="6"/>
  <c r="R132" i="6"/>
  <c r="BK154" i="6"/>
  <c r="J154" i="6" s="1"/>
  <c r="J105" i="6" s="1"/>
  <c r="R124" i="3"/>
  <c r="R123" i="3"/>
  <c r="T126" i="7"/>
  <c r="T125" i="7" s="1"/>
  <c r="T221" i="2"/>
  <c r="P125" i="7"/>
  <c r="AU101" i="1"/>
  <c r="R134" i="4"/>
  <c r="R128" i="4"/>
  <c r="T124" i="3"/>
  <c r="T123" i="3"/>
  <c r="R131" i="5"/>
  <c r="T128" i="4"/>
  <c r="R221" i="2"/>
  <c r="P154" i="6"/>
  <c r="P132" i="6"/>
  <c r="AU100" i="1"/>
  <c r="P167" i="2"/>
  <c r="P143" i="2"/>
  <c r="P142" i="2" s="1"/>
  <c r="AU96" i="1" s="1"/>
  <c r="T133" i="5"/>
  <c r="T131" i="5" s="1"/>
  <c r="P221" i="2"/>
  <c r="R167" i="2"/>
  <c r="R143" i="2"/>
  <c r="R142" i="2" s="1"/>
  <c r="P133" i="5"/>
  <c r="P131" i="5"/>
  <c r="AU99" i="1"/>
  <c r="BK221" i="2"/>
  <c r="J221" i="2"/>
  <c r="J108" i="2"/>
  <c r="BK134" i="6"/>
  <c r="J134" i="6" s="1"/>
  <c r="J100" i="6" s="1"/>
  <c r="BK165" i="7"/>
  <c r="J165" i="7"/>
  <c r="J102" i="7"/>
  <c r="BK120" i="8"/>
  <c r="J120" i="8" s="1"/>
  <c r="J97" i="8" s="1"/>
  <c r="BK125" i="7"/>
  <c r="J125" i="7" s="1"/>
  <c r="J32" i="7" s="1"/>
  <c r="AG101" i="1" s="1"/>
  <c r="AG99" i="1"/>
  <c r="AN99" i="1" s="1"/>
  <c r="J98" i="5"/>
  <c r="J133" i="5"/>
  <c r="J100" i="5" s="1"/>
  <c r="BK128" i="4"/>
  <c r="J128" i="4"/>
  <c r="J98" i="4"/>
  <c r="J41" i="5"/>
  <c r="BK123" i="3"/>
  <c r="J123" i="3"/>
  <c r="J98" i="3"/>
  <c r="BK143" i="2"/>
  <c r="J143" i="2" s="1"/>
  <c r="J99" i="2" s="1"/>
  <c r="F36" i="3"/>
  <c r="BA97" i="1"/>
  <c r="J36" i="7"/>
  <c r="AW101" i="1" s="1"/>
  <c r="AT101" i="1" s="1"/>
  <c r="J35" i="2"/>
  <c r="AV96" i="1" s="1"/>
  <c r="J36" i="3"/>
  <c r="AW97" i="1" s="1"/>
  <c r="AT97" i="1" s="1"/>
  <c r="AT99" i="1"/>
  <c r="BB95" i="1"/>
  <c r="BD95" i="1"/>
  <c r="AT102" i="1"/>
  <c r="F36" i="8"/>
  <c r="BC102" i="1"/>
  <c r="F36" i="2"/>
  <c r="BA96" i="1" s="1"/>
  <c r="AT98" i="1"/>
  <c r="J36" i="6"/>
  <c r="AW100" i="1" s="1"/>
  <c r="AT100" i="1" s="1"/>
  <c r="F35" i="2"/>
  <c r="AZ96" i="1" s="1"/>
  <c r="AZ95" i="1" s="1"/>
  <c r="AV95" i="1" s="1"/>
  <c r="F38" i="4"/>
  <c r="BC98" i="1" s="1"/>
  <c r="J36" i="2"/>
  <c r="AW96" i="1" s="1"/>
  <c r="F38" i="5"/>
  <c r="BC99" i="1" s="1"/>
  <c r="F36" i="6"/>
  <c r="BA100" i="1" s="1"/>
  <c r="F36" i="7"/>
  <c r="BA101" i="1"/>
  <c r="T142" i="2" l="1"/>
  <c r="BK133" i="6"/>
  <c r="J133" i="6"/>
  <c r="J99" i="6"/>
  <c r="BK119" i="8"/>
  <c r="J119" i="8"/>
  <c r="J96" i="8"/>
  <c r="AN101" i="1"/>
  <c r="J98" i="7"/>
  <c r="J41" i="7"/>
  <c r="BK142" i="2"/>
  <c r="J142" i="2"/>
  <c r="J32" i="2" s="1"/>
  <c r="AG96" i="1" s="1"/>
  <c r="BD94" i="1"/>
  <c r="W33" i="1"/>
  <c r="J32" i="3"/>
  <c r="AG97" i="1"/>
  <c r="AN97" i="1"/>
  <c r="J32" i="4"/>
  <c r="AG98" i="1" s="1"/>
  <c r="AN98" i="1" s="1"/>
  <c r="BC95" i="1"/>
  <c r="AY95" i="1"/>
  <c r="AZ94" i="1"/>
  <c r="W29" i="1"/>
  <c r="BB94" i="1"/>
  <c r="W31" i="1"/>
  <c r="AU95" i="1"/>
  <c r="AU94" i="1"/>
  <c r="AT96" i="1"/>
  <c r="BA95" i="1"/>
  <c r="AW95" i="1" s="1"/>
  <c r="AT95" i="1" s="1"/>
  <c r="AX95" i="1"/>
  <c r="BK132" i="6" l="1"/>
  <c r="J132" i="6"/>
  <c r="J98" i="6"/>
  <c r="J41" i="4"/>
  <c r="J41" i="3"/>
  <c r="AN96" i="1"/>
  <c r="J41" i="2"/>
  <c r="J98" i="2"/>
  <c r="AX94" i="1"/>
  <c r="BA94" i="1"/>
  <c r="W30" i="1" s="1"/>
  <c r="J30" i="8"/>
  <c r="AG102" i="1"/>
  <c r="BC94" i="1"/>
  <c r="W32" i="1" s="1"/>
  <c r="AV94" i="1"/>
  <c r="AK29" i="1"/>
  <c r="J39" i="8" l="1"/>
  <c r="AN102" i="1"/>
  <c r="J32" i="6"/>
  <c r="AG100" i="1"/>
  <c r="AN100" i="1" s="1"/>
  <c r="AW94" i="1"/>
  <c r="AK30" i="1"/>
  <c r="AY94" i="1"/>
  <c r="J41" i="6" l="1"/>
  <c r="AG95" i="1"/>
  <c r="AG94" i="1"/>
  <c r="AK26" i="1" s="1"/>
  <c r="AT94" i="1"/>
  <c r="AN94" i="1"/>
  <c r="AN95" i="1" l="1"/>
  <c r="AK35" i="1"/>
</calcChain>
</file>

<file path=xl/sharedStrings.xml><?xml version="1.0" encoding="utf-8"?>
<sst xmlns="http://schemas.openxmlformats.org/spreadsheetml/2006/main" count="8355" uniqueCount="1408">
  <si>
    <t>Export Komplet</t>
  </si>
  <si>
    <t/>
  </si>
  <si>
    <t>2.0</t>
  </si>
  <si>
    <t>ZAMOK</t>
  </si>
  <si>
    <t>False</t>
  </si>
  <si>
    <t>{ec9b004f-bc5e-4408-b004-af5122e6aaa8}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</si>
  <si>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</si>
  <si>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</si>
  <si>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</si>
  <si>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</si>
  <si>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</si>
  <si>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</si>
  <si>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</si>
  <si>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</si>
  <si>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F2302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</si>
  <si>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</si>
  <si>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</si>
  <si>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objektu Joštova č.p. 3</t>
  </si>
  <si>
    <t>KSO:</t>
  </si>
  <si>
    <t>CC-CZ:</t>
  </si>
  <si>
    <t>Místo:</t>
  </si>
  <si>
    <t xml:space="preserve"> </t>
  </si>
  <si>
    <t>Datum:</t>
  </si>
  <si>
    <t>17. 7. 2023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</si>
  <si>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</si>
  <si>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</si>
  <si>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</si>
  <si>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</si>
  <si>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</si>
  <si>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</si>
  <si>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</si>
  <si>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</si>
  <si>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</si>
  <si>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</si>
  <si>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</si>
  <si>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</si>
  <si>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</si>
  <si>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</si>
  <si>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</si>
  <si>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</si>
  <si>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</si>
  <si>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</si>
  <si>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</si>
  <si>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</si>
  <si>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</si>
  <si>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</si>
  <si>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</si>
  <si>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</si>
  <si>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</si>
  <si>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</si>
  <si>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</si>
  <si>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</si>
  <si>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</si>
  <si>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</si>
  <si>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</si>
  <si>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</si>
  <si>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</si>
  <si>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</si>
  <si>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</si>
  <si>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</si>
  <si>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</si>
  <si>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</si>
  <si>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</si>
  <si>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</si>
  <si>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</si>
  <si>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</si>
  <si>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</si>
  <si>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</si>
  <si>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</si>
  <si>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</si>
  <si>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</si>
  <si>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</si>
  <si>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</si>
  <si>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</si>
  <si>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</si>
  <si>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</si>
  <si>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</si>
  <si>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SO01</t>
  </si>
  <si>
    <t xml:space="preserve">2 byty </t>
  </si>
  <si>
    <t>STA</t>
  </si>
  <si>
    <t>1</t>
  </si>
  <si>
    <t>{a6824a1b-565c-4fd2-9fe0-32fd19a6eabf}</t>
  </si>
  <si>
    <t>2</t>
  </si>
  <si>
    <t>/</t>
  </si>
  <si>
    <t>D-11-A</t>
  </si>
  <si>
    <t xml:space="preserve">Stavební část </t>
  </si>
  <si>
    <t>Soupis</t>
  </si>
  <si>
    <t>{79b5fc29-3a5e-4e49-8fd6-d5dcd4c89d0b}</t>
  </si>
  <si>
    <t>D-11-B</t>
  </si>
  <si>
    <t>Bourací práce</t>
  </si>
  <si>
    <t>{2b3c8257-3ac9-4f33-af01-c759ca53c4cc}</t>
  </si>
  <si>
    <t>D141</t>
  </si>
  <si>
    <t>Zdravotechnika</t>
  </si>
  <si>
    <t>{447e1908-e558-48df-9f61-5f631762f0dd}</t>
  </si>
  <si>
    <t>D142</t>
  </si>
  <si>
    <t>Elektroinstalace</t>
  </si>
  <si>
    <t>{4a42d153-5679-443a-8793-9286308bea93}</t>
  </si>
  <si>
    <t>D143</t>
  </si>
  <si>
    <t>Vytápění</t>
  </si>
  <si>
    <t>{d8d035be-d1ef-4a4e-aed8-b240399107b8}</t>
  </si>
  <si>
    <t>D144</t>
  </si>
  <si>
    <t>Vzduchotechnika</t>
  </si>
  <si>
    <t>{332d0c73-a785-465c-abfe-064801b4b429}</t>
  </si>
  <si>
    <t>D99</t>
  </si>
  <si>
    <t xml:space="preserve">Vedlejší a ostatní náklady </t>
  </si>
  <si>
    <t>{79ede04a-b3bf-4158-b9a4-130904b7913c}</t>
  </si>
  <si>
    <t>KRYCÍ LIST SOUPISU PRACÍ</t>
  </si>
  <si>
    <t>Objekt:</t>
  </si>
  <si>
    <t xml:space="preserve">SO01 - 2 byty </t>
  </si>
  <si>
    <t>Soupis:</t>
  </si>
  <si>
    <t xml:space="preserve">D-11-A - Stavební část 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</si>
  <si>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</si>
  <si>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</si>
  <si>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</si>
  <si>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</si>
  <si>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</si>
  <si>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</si>
  <si>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</si>
  <si>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</si>
  <si>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</si>
  <si>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</si>
  <si>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64 - Osazování výplní otvorů</t>
  </si>
  <si>
    <t xml:space="preserve">    9 - Ostatní konstrukce a práce, bourání</t>
  </si>
  <si>
    <t xml:space="preserve">    94 - Lešení a stavební výtahy</t>
  </si>
  <si>
    <t xml:space="preserve">    998 - Přesun hmot</t>
  </si>
  <si>
    <t>PSV - PSV</t>
  </si>
  <si>
    <t xml:space="preserve">    762 - Konstrukce tesařské</t>
  </si>
  <si>
    <t xml:space="preserve">    775 - Podlahy skládané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</si>
  <si>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</si>
  <si>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</si>
  <si>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</si>
  <si>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</si>
  <si>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</si>
  <si>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</si>
  <si>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</si>
  <si>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</si>
  <si>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</si>
  <si>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</si>
  <si>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</si>
  <si>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</si>
  <si>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</si>
  <si>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</si>
  <si>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</si>
  <si>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</si>
  <si>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</si>
  <si>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</si>
  <si>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</si>
  <si>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</si>
  <si>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</si>
  <si>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</si>
  <si>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</si>
  <si>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</si>
  <si>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</si>
  <si>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3</t>
  </si>
  <si>
    <t>Svislé a kompletní konstrukce</t>
  </si>
  <si>
    <t>K</t>
  </si>
  <si>
    <t>317144113</t>
  </si>
  <si>
    <t>Překlad z lehkého betonu nízký š 115 v 115 dl 1240 mm</t>
  </si>
  <si>
    <t>kus</t>
  </si>
  <si>
    <t>4</t>
  </si>
  <si>
    <t>-1305022164</t>
  </si>
  <si>
    <t>VV</t>
  </si>
  <si>
    <t>1+1</t>
  </si>
  <si>
    <t>342272215</t>
  </si>
  <si>
    <t>Příčka z pórobetonových hladkých tvárnic na tenkovrstvou maltu tl 75 mm</t>
  </si>
  <si>
    <t>m2</t>
  </si>
  <si>
    <t>522881606</t>
  </si>
  <si>
    <t>"302" 2,1*0,3</t>
  </si>
  <si>
    <t>342272225</t>
  </si>
  <si>
    <t>Příčka z pórobetonových hladkých tvárnic na tenkovrstvou maltu tl 100 mm</t>
  </si>
  <si>
    <t>1717094150</t>
  </si>
  <si>
    <t>"306" 2,65*0,9</t>
  </si>
  <si>
    <t>"308, 309" 2,65*(0,9+0,85)</t>
  </si>
  <si>
    <t>"307" 0,9*1,5</t>
  </si>
  <si>
    <t>"308" 0,85*1,5</t>
  </si>
  <si>
    <t>Součet</t>
  </si>
  <si>
    <t>342272245</t>
  </si>
  <si>
    <t>Příčka z pórobetonových hladkých tvárnic na tenkovrstvou maltu tl 150 mm</t>
  </si>
  <si>
    <t>-206717508</t>
  </si>
  <si>
    <t>"301" 2,65*(01,2+1,9)</t>
  </si>
  <si>
    <t>2,1*1,5</t>
  </si>
  <si>
    <t>5</t>
  </si>
  <si>
    <t>342291121</t>
  </si>
  <si>
    <t>Ukotvení příček k cihelným konstrukcím plochými kotvami</t>
  </si>
  <si>
    <t>m</t>
  </si>
  <si>
    <t>-2099848030</t>
  </si>
  <si>
    <t>2,1*2</t>
  </si>
  <si>
    <t>2,65*2</t>
  </si>
  <si>
    <t>2,65*2*2</t>
  </si>
  <si>
    <t>2,65</t>
  </si>
  <si>
    <t>6</t>
  </si>
  <si>
    <t>342445745R</t>
  </si>
  <si>
    <t xml:space="preserve">Demontáž příčky sklobetonové tl 100 mm </t>
  </si>
  <si>
    <t>-635265094</t>
  </si>
  <si>
    <t>"iiinp"2,55*4,2</t>
  </si>
  <si>
    <t>"ivnp" 0</t>
  </si>
  <si>
    <t>Úpravy povrchů, podlahy a osazování výplní</t>
  </si>
  <si>
    <t>61</t>
  </si>
  <si>
    <t>Úprava povrchů vnitřních</t>
  </si>
  <si>
    <t>7</t>
  </si>
  <si>
    <t>611142001</t>
  </si>
  <si>
    <t>Potažení vnitřních stropů sklovláknitým pletivem vtlačeným do tenkovrstvé hmoty</t>
  </si>
  <si>
    <t>648255448</t>
  </si>
  <si>
    <t>"302-305" 7,5+26,2+12,4+4,8</t>
  </si>
  <si>
    <t>"310-312" 31,3+12,1+6</t>
  </si>
  <si>
    <t>"301" 2,25*2,9</t>
  </si>
  <si>
    <t>"306,306" (1,8*1,6)+(1,75*1,8)</t>
  </si>
  <si>
    <t>8</t>
  </si>
  <si>
    <t>611311131</t>
  </si>
  <si>
    <t>Potažení vnitřních rovných stropů vápenným štukem tloušťky do 3 mm</t>
  </si>
  <si>
    <t>-843523767</t>
  </si>
  <si>
    <t>112,855</t>
  </si>
  <si>
    <t>9</t>
  </si>
  <si>
    <t>612142001</t>
  </si>
  <si>
    <t>Potažení vnitřních stěn sklovláknitým pletivem vtlačeným do tenkovrstvé hmoty</t>
  </si>
  <si>
    <t>1128386222</t>
  </si>
  <si>
    <t>"306-309"72,8-(2*(1,8+1,4))</t>
  </si>
  <si>
    <t>2,3*(1,8+1,8+1,6)</t>
  </si>
  <si>
    <t>"303,304" 2,6*(7+6+6)</t>
  </si>
  <si>
    <t>"311,312" 2,6*(7,1+7,1+5+5)</t>
  </si>
  <si>
    <t>"310" 2,6*(4,73+1,8+5+7,2+5,5)</t>
  </si>
  <si>
    <t>"302" 2,6*5,5</t>
  </si>
  <si>
    <t>10</t>
  </si>
  <si>
    <t>612311131</t>
  </si>
  <si>
    <t>Potažení vnitřních stěn vápenným štukem tloušťky do 3 mm</t>
  </si>
  <si>
    <t>-610426999</t>
  </si>
  <si>
    <t>11</t>
  </si>
  <si>
    <t>612321121</t>
  </si>
  <si>
    <t>Vápenocementová omítka hladká jednovrstvá vnitřních stěn nanášená ručně</t>
  </si>
  <si>
    <t>1244036081</t>
  </si>
  <si>
    <t>"306,307" 2,6*(1,8+1,8+1,8+1,6+3,5+2)</t>
  </si>
  <si>
    <t>"308,309" 2,6*(1,8+1,8+1,8+1,65+1,65+3,4+3,4)</t>
  </si>
  <si>
    <t>612321191</t>
  </si>
  <si>
    <t>Příplatek k vápenocementové omítce vnitřních stěn za každých dalších 5 mm tloušťky ručně</t>
  </si>
  <si>
    <t>897472702</t>
  </si>
  <si>
    <t>72,8*0,4</t>
  </si>
  <si>
    <t>63</t>
  </si>
  <si>
    <t>Podlahy a podlahové konstrukce</t>
  </si>
  <si>
    <t>13</t>
  </si>
  <si>
    <t>631311115</t>
  </si>
  <si>
    <t>Mazanina tl přes 50 do 80 mm z betonu prostého bez zvýšených nároků na prostředí tř. C 20/25</t>
  </si>
  <si>
    <t>m3</t>
  </si>
  <si>
    <t>1438771800</t>
  </si>
  <si>
    <t>"306-307" 1,8*1,9*0,1</t>
  </si>
  <si>
    <t>"308-309" 1,9*1,7*0,1</t>
  </si>
  <si>
    <t>14</t>
  </si>
  <si>
    <t>631312141</t>
  </si>
  <si>
    <t>Doplnění rýh v dosavadních mazaninách betonem prostým</t>
  </si>
  <si>
    <t>1960357134</t>
  </si>
  <si>
    <t>"304" 4,2*0,3*0,06</t>
  </si>
  <si>
    <t>"308" 2*0,3*0,1</t>
  </si>
  <si>
    <t>"312" 1,5*0,3*0,05</t>
  </si>
  <si>
    <t>15</t>
  </si>
  <si>
    <t>631319011</t>
  </si>
  <si>
    <t>Příplatek k mazanině tl přes 50 do 80 mm za přehlazení povrchu</t>
  </si>
  <si>
    <t>-1003391200</t>
  </si>
  <si>
    <t>0,665+0,159</t>
  </si>
  <si>
    <t>16</t>
  </si>
  <si>
    <t>631362021</t>
  </si>
  <si>
    <t>Výztuž mazanin svařovanými sítěmi Kari</t>
  </si>
  <si>
    <t>t</t>
  </si>
  <si>
    <t>-299531673</t>
  </si>
  <si>
    <t>0,65*0,05</t>
  </si>
  <si>
    <t>64</t>
  </si>
  <si>
    <t>Osazování výplní otvorů</t>
  </si>
  <si>
    <t>17</t>
  </si>
  <si>
    <t>642945111</t>
  </si>
  <si>
    <t>Osazování protipožárních nebo protiplynových zárubní dveří jednokřídlových do 2,5 m2</t>
  </si>
  <si>
    <t>1149445981</t>
  </si>
  <si>
    <t>"104"1+1</t>
  </si>
  <si>
    <t>"105"1+1</t>
  </si>
  <si>
    <t>18</t>
  </si>
  <si>
    <t>M</t>
  </si>
  <si>
    <t>55331562</t>
  </si>
  <si>
    <t>zárubeň jednokřídlá ocelová pro zdění s protipožární úpravou tl stěny 110-150mm rozměru 800/1970, 2100mm</t>
  </si>
  <si>
    <t>-1969012727</t>
  </si>
  <si>
    <t>19</t>
  </si>
  <si>
    <t>55331563</t>
  </si>
  <si>
    <t>zárubeň jednokřídlá ocelová pro zdění s protipožární úpravou tl stěny 110-150mm rozměru 900/1970, 2100mm</t>
  </si>
  <si>
    <t>-1390872410</t>
  </si>
  <si>
    <t>Ostatní konstrukce a práce, bourání</t>
  </si>
  <si>
    <t>94</t>
  </si>
  <si>
    <t>Lešení a stavební výtahy</t>
  </si>
  <si>
    <t>20</t>
  </si>
  <si>
    <t>44932538</t>
  </si>
  <si>
    <t>přístroj hasicí ruční halonový CA 6 LE</t>
  </si>
  <si>
    <t>512</t>
  </si>
  <si>
    <t>-1485819754</t>
  </si>
  <si>
    <t>998</t>
  </si>
  <si>
    <t>Přesun hmot</t>
  </si>
  <si>
    <t>998011002</t>
  </si>
  <si>
    <t>Přesun hmot pro budovy zděné v přes 6 do 12 m</t>
  </si>
  <si>
    <t>-1438269380</t>
  </si>
  <si>
    <t>PSV</t>
  </si>
  <si>
    <t>762</t>
  </si>
  <si>
    <t>Konstrukce tesařské</t>
  </si>
  <si>
    <t>22</t>
  </si>
  <si>
    <t>762335734R</t>
  </si>
  <si>
    <t xml:space="preserve">Drevena pochozi lavka nehoblovana š.1000mm - rost z rostu z fosen 100/180  OSB desek tl.22mm, nater  D+M </t>
  </si>
  <si>
    <t>bm</t>
  </si>
  <si>
    <t>726739123</t>
  </si>
  <si>
    <t>"ivnp"1+1</t>
  </si>
  <si>
    <t>23</t>
  </si>
  <si>
    <t>762335738R</t>
  </si>
  <si>
    <t xml:space="preserve">Drevena pochozi lavka nehoblovana š.600mm - rost z rostu z fosen 100/180  OSB desek tl.22mm, nater  D+M </t>
  </si>
  <si>
    <t>-1723251092</t>
  </si>
  <si>
    <t>6,45+3+3,1</t>
  </si>
  <si>
    <t>2,9+6,4+3</t>
  </si>
  <si>
    <t>24</t>
  </si>
  <si>
    <t>998762102</t>
  </si>
  <si>
    <t>Přesun hmot tonážní pro kce tesařské v objektech v do 12 m</t>
  </si>
  <si>
    <t>1806243920</t>
  </si>
  <si>
    <t>775</t>
  </si>
  <si>
    <t>Podlahy skládané</t>
  </si>
  <si>
    <t>711</t>
  </si>
  <si>
    <t>Izolace proti vodě, vlhkosti a plynům</t>
  </si>
  <si>
    <t>25</t>
  </si>
  <si>
    <t>711493111</t>
  </si>
  <si>
    <t>Izolace proti podpovrchové a tlakové vodě vodorovná těsnicí hmotou dvousložkovou na bázi cementu</t>
  </si>
  <si>
    <t>2011159707</t>
  </si>
  <si>
    <t>"306" 4,6</t>
  </si>
  <si>
    <t>"307" 1,6</t>
  </si>
  <si>
    <t>"308" 1,3</t>
  </si>
  <si>
    <t>"309" 4,6</t>
  </si>
  <si>
    <t>26</t>
  </si>
  <si>
    <t>711493121</t>
  </si>
  <si>
    <t>Izolace proti podpovrchové a tlakové vodě svislá těsnicí hmotou dvousložkovou na bázi cementu</t>
  </si>
  <si>
    <t>1808980778</t>
  </si>
  <si>
    <t>"306" 0,2*(1,6+1,6+2,6+2,6+0,9+0,9)</t>
  </si>
  <si>
    <t>1,8*(0,9+0,9+0,9)</t>
  </si>
  <si>
    <t>"307" 0,2*(0,9+0,9+1,6+1)</t>
  </si>
  <si>
    <t>"308" 0,2*(1,65+1,65+0,9+0,9)</t>
  </si>
  <si>
    <t>"309" 0,2*(3,4+3,4+1,8+1,8)</t>
  </si>
  <si>
    <t>1,8*(1,65+1,65+0,9)</t>
  </si>
  <si>
    <t>27</t>
  </si>
  <si>
    <t>998711102</t>
  </si>
  <si>
    <t>Přesun hmot tonážní pro izolace proti vodě, vlhkosti a plynům v objektech v přes 6 do 12 m</t>
  </si>
  <si>
    <t>-1659672700</t>
  </si>
  <si>
    <t>0,138</t>
  </si>
  <si>
    <t>713</t>
  </si>
  <si>
    <t>Izolace tepelné</t>
  </si>
  <si>
    <t>28</t>
  </si>
  <si>
    <t>713121121</t>
  </si>
  <si>
    <t>Montáž izolace tepelné podlah volně kladenými rohožemi, pásy, dílci, deskami 2 vrstvy</t>
  </si>
  <si>
    <t>1612272976</t>
  </si>
  <si>
    <t>"ivnp sever" (7,5*7,6)+(2,1*1,8)</t>
  </si>
  <si>
    <t>"ivnp jih" (7,4*8,1)+(2,1*2)</t>
  </si>
  <si>
    <t>29</t>
  </si>
  <si>
    <t>713131151</t>
  </si>
  <si>
    <t>Montáž izolace tepelné stěn a základů volně vloženými rohožemi, pásy, dílci, deskami 1 vrstva</t>
  </si>
  <si>
    <t>698854491</t>
  </si>
  <si>
    <t>"308,309"2,65*(0,9+0,85)</t>
  </si>
  <si>
    <t>"stena se soused objektem" 2,55*(4,15+1,95+1,6+0,9+0,9+0,9+0,9+1,5+5,5)</t>
  </si>
  <si>
    <t>30</t>
  </si>
  <si>
    <t>775591197</t>
  </si>
  <si>
    <t>Montáž parozábrany se samolepícím proužkem pro plovoucí podlahy</t>
  </si>
  <si>
    <t>-62807182</t>
  </si>
  <si>
    <t>"parozabrana pod tep izol" 124,9*1,25</t>
  </si>
  <si>
    <t>"kryci PE na izoalci " 124,9</t>
  </si>
  <si>
    <t>31</t>
  </si>
  <si>
    <t>61155363</t>
  </si>
  <si>
    <t>podložka izolační z pěnového PE s parozábranou 2mm na povrchu s LDPE fólií 0,1mm a samolepícím proužkem 15mm celková š 1,1m</t>
  </si>
  <si>
    <t>32</t>
  </si>
  <si>
    <t>623623216</t>
  </si>
  <si>
    <t>156</t>
  </si>
  <si>
    <t>156*1,08 'Přepočtené koeficientem množství</t>
  </si>
  <si>
    <t>28323020</t>
  </si>
  <si>
    <t>fólie separační PE 2 x 50 m</t>
  </si>
  <si>
    <t>-1974993107</t>
  </si>
  <si>
    <t>124,9*1,05 'Přepočtené koeficientem množství</t>
  </si>
  <si>
    <t>33</t>
  </si>
  <si>
    <t>63148107</t>
  </si>
  <si>
    <t>deska tepelně izolační minerální univerzální λ=0,038-0,039 tl 160mm</t>
  </si>
  <si>
    <t>-510915998</t>
  </si>
  <si>
    <t>46,7</t>
  </si>
  <si>
    <t>46,7*1,03 'Přepočtené koeficientem množství</t>
  </si>
  <si>
    <t>34</t>
  </si>
  <si>
    <t>28372309</t>
  </si>
  <si>
    <t>deska EPS 100 pro konstrukce s běžným zatížením λ=0,037 tl 100mm</t>
  </si>
  <si>
    <t>-1273220564</t>
  </si>
  <si>
    <t>"308,309"2,65*(0,9+0,85)*1,1</t>
  </si>
  <si>
    <t>5,101*1,05 'Přepočtené koeficientem množství</t>
  </si>
  <si>
    <t>35</t>
  </si>
  <si>
    <t>28372306</t>
  </si>
  <si>
    <t>deska EPS 100 pro konstrukce s běžným zatížením λ=0,037 tl 60mm</t>
  </si>
  <si>
    <t>-808237698</t>
  </si>
  <si>
    <t>"stena se soused objektem" 2,55*(4,15+19,5+1,6+0,9+0,9+0,9+0,9+1,5+5,5)</t>
  </si>
  <si>
    <t>91,418*1,05 'Přepočtené koeficientem množství</t>
  </si>
  <si>
    <t>36</t>
  </si>
  <si>
    <t>998713101</t>
  </si>
  <si>
    <t>Přesun hmot tonážní pro izolace tepelné v objektech v do 6 m</t>
  </si>
  <si>
    <t>224409258</t>
  </si>
  <si>
    <t>725</t>
  </si>
  <si>
    <t>Zdravotechnika - zařizovací předměty</t>
  </si>
  <si>
    <t>37</t>
  </si>
  <si>
    <t>725244178R</t>
  </si>
  <si>
    <t xml:space="preserve">Sprchova zastena 900/200,  s dvermi 600, rámové se skleněnou výplní tl. 5 mm jednokřídlové D+M  </t>
  </si>
  <si>
    <t>soubor</t>
  </si>
  <si>
    <t>-1600691758</t>
  </si>
  <si>
    <t>"ozn201"1</t>
  </si>
  <si>
    <t>"ozn202" 1</t>
  </si>
  <si>
    <t>38</t>
  </si>
  <si>
    <t>998725102</t>
  </si>
  <si>
    <t>Přesun hmot tonážní pro zařizovací předměty v objektech v přes 6 do 12 m</t>
  </si>
  <si>
    <t>1409269772</t>
  </si>
  <si>
    <t>763</t>
  </si>
  <si>
    <t>Konstrukce suché výstavby</t>
  </si>
  <si>
    <t>39</t>
  </si>
  <si>
    <t>763111323</t>
  </si>
  <si>
    <t>SDK příčka tl 100 mm profil CW+UW 75 desky 1xDF 12,5 s izolací EI 45 Rw do 49 dB</t>
  </si>
  <si>
    <t>-118173390</t>
  </si>
  <si>
    <t>"303" 2,65*(4,2+3,1)</t>
  </si>
  <si>
    <t>"302" 2,65*1,35</t>
  </si>
  <si>
    <t>"305" 2*1</t>
  </si>
  <si>
    <t>"312" (2,65+2,9)*2,5</t>
  </si>
  <si>
    <t>"403,402"2,5*1,85</t>
  </si>
  <si>
    <t>40</t>
  </si>
  <si>
    <t>763121415</t>
  </si>
  <si>
    <t>SDK stěna předsazená tl 112,5 mm profil CW+UW 100 deska 1xA 12,5 bez izolace EI 15</t>
  </si>
  <si>
    <t>808269393</t>
  </si>
  <si>
    <t>"304,305" 2,66*(4,15+1,98)</t>
  </si>
  <si>
    <t>"310" 2,65*5,5</t>
  </si>
  <si>
    <t>41</t>
  </si>
  <si>
    <t>763121426</t>
  </si>
  <si>
    <t>SDK stěna předsazená tl 112,5 mm profil CW+UW 100 deska 1xH2 12,5 bez izolace EI 15</t>
  </si>
  <si>
    <t>974167499</t>
  </si>
  <si>
    <t>"306-309" 2,65*(1,6+0,9+0,9+0,9+0,9+1,5)</t>
  </si>
  <si>
    <t>42</t>
  </si>
  <si>
    <t>763131451</t>
  </si>
  <si>
    <t>SDK podhled deska 1xH2 12,5 bez izolace dvouvrstvá spodní kce profil CD+UD</t>
  </si>
  <si>
    <t>-1551476687</t>
  </si>
  <si>
    <t>"306, 307" 1,8*(0,9+1)</t>
  </si>
  <si>
    <t>"308" 1,65*0,9</t>
  </si>
  <si>
    <t>"309" 1,75*0,9</t>
  </si>
  <si>
    <t>0,9*0,4*2</t>
  </si>
  <si>
    <t>43</t>
  </si>
  <si>
    <t>998763302</t>
  </si>
  <si>
    <t>Přesun hmot tonážní pro sádrokartonové konstrukce v objektech v přes 6 do 12 m</t>
  </si>
  <si>
    <t>-2027031156</t>
  </si>
  <si>
    <t>766</t>
  </si>
  <si>
    <t>Konstrukce truhlářské</t>
  </si>
  <si>
    <t>44</t>
  </si>
  <si>
    <t>611628101R</t>
  </si>
  <si>
    <t xml:space="preserve">Vnitrni dvere plne hladke drevene 600/1970 vc.kovani , viz.popis </t>
  </si>
  <si>
    <t>408387594</t>
  </si>
  <si>
    <t>"ozn 101" 1+1</t>
  </si>
  <si>
    <t>45</t>
  </si>
  <si>
    <t>611628102R</t>
  </si>
  <si>
    <t xml:space="preserve">Vnitrni dvere plne hladke drevene 700/1970 vc.kovani , viz.popis </t>
  </si>
  <si>
    <t>223062115</t>
  </si>
  <si>
    <t>"ozn 102" 1+1</t>
  </si>
  <si>
    <t>46</t>
  </si>
  <si>
    <t>611628103R</t>
  </si>
  <si>
    <t xml:space="preserve">Vnitrni dvere plne hladke drevene 800/1970 vc.kovani , viz.popis </t>
  </si>
  <si>
    <t>1334961333</t>
  </si>
  <si>
    <t>"ozn 103" 2+3</t>
  </si>
  <si>
    <t>47</t>
  </si>
  <si>
    <t>611628104R</t>
  </si>
  <si>
    <t xml:space="preserve">Vstupní dveře bytové plné  hladke drevene 900/1970 EW30 -C3 DP3 vc.kovani , viz.popis </t>
  </si>
  <si>
    <t>732079135</t>
  </si>
  <si>
    <t>"ozn 104 "1+1</t>
  </si>
  <si>
    <t>48</t>
  </si>
  <si>
    <t>611628105R</t>
  </si>
  <si>
    <t xml:space="preserve">Vstupní dveře plné  hladke drevene 800/1970 EW30 -C3 DP3 vc.kovani , viz.popis </t>
  </si>
  <si>
    <t>-980694157</t>
  </si>
  <si>
    <t>"ozn 105" 11+10</t>
  </si>
  <si>
    <t>49</t>
  </si>
  <si>
    <t>766682111</t>
  </si>
  <si>
    <t>Montáž zárubní obložkových pro dveře jednokřídlové tl stěny do 170 mm</t>
  </si>
  <si>
    <t>1087618311</t>
  </si>
  <si>
    <t>50</t>
  </si>
  <si>
    <t>61182307</t>
  </si>
  <si>
    <t>zárubeň jednokřídlá obložková s laminátovým povrchem tl stěny 60-150mm rozměru 600-1100/1970, 2100mm</t>
  </si>
  <si>
    <t>-1508131783</t>
  </si>
  <si>
    <t>"101" 1+1</t>
  </si>
  <si>
    <t>"102"1+1</t>
  </si>
  <si>
    <t>"103"2+3</t>
  </si>
  <si>
    <t>51</t>
  </si>
  <si>
    <t>6154203274R</t>
  </si>
  <si>
    <t>Kuchynska linka  - spodni, horni skrinky, deska, dřez,  digestoř, varna deska   dl.2400+1400m, lamino, prac.deska D+M ozn 106</t>
  </si>
  <si>
    <t>-171484628</t>
  </si>
  <si>
    <t>52</t>
  </si>
  <si>
    <t>6154203277R</t>
  </si>
  <si>
    <t>Kuchynska linka  - spodni, horni skrinky, deska, dřez,  digestoř, varna deska   dl.2050+1400m, lamino, prac.deska D+M ozn 107</t>
  </si>
  <si>
    <t>KUS</t>
  </si>
  <si>
    <t>-109574502</t>
  </si>
  <si>
    <t>53</t>
  </si>
  <si>
    <t>998766102</t>
  </si>
  <si>
    <t>Přesun hmot tonážní pro kce truhlářské v objektech v přes 6 do 12 m</t>
  </si>
  <si>
    <t>-442107756</t>
  </si>
  <si>
    <t>771</t>
  </si>
  <si>
    <t>Podlahy z dlaždic</t>
  </si>
  <si>
    <t>54</t>
  </si>
  <si>
    <t>771574111</t>
  </si>
  <si>
    <t>Montáž podlah keramických hladkých lepených flexibilním lepidlem do 9 ks/m2</t>
  </si>
  <si>
    <t>-301770485</t>
  </si>
  <si>
    <t>"306-309" 4,6+1,6+1,3+4,6</t>
  </si>
  <si>
    <t>55</t>
  </si>
  <si>
    <t>597611767R</t>
  </si>
  <si>
    <t>dlažba keramická nemrazuvzdorná do interiéru R9 povrch hladký/matný, protiskluzny tl do 10mm přes 6 do 9ks/m2</t>
  </si>
  <si>
    <t>2111152377</t>
  </si>
  <si>
    <t>12,1</t>
  </si>
  <si>
    <t>12,1*1,1 'Přepočtené koeficientem množství</t>
  </si>
  <si>
    <t>56</t>
  </si>
  <si>
    <t>998771101</t>
  </si>
  <si>
    <t>Přesun hmot tonážní pro podlahy z dlaždic v objektech v do 6 m</t>
  </si>
  <si>
    <t>555045270</t>
  </si>
  <si>
    <t>776</t>
  </si>
  <si>
    <t>Podlahy povlakové</t>
  </si>
  <si>
    <t>57</t>
  </si>
  <si>
    <t>776111311</t>
  </si>
  <si>
    <t>Vysátí podkladu povlakových podlah</t>
  </si>
  <si>
    <t>934492576</t>
  </si>
  <si>
    <t>58</t>
  </si>
  <si>
    <t>776121321</t>
  </si>
  <si>
    <t>Neředěná penetrace savého podkladu povlakových podlah</t>
  </si>
  <si>
    <t>-548465686</t>
  </si>
  <si>
    <t>106,8</t>
  </si>
  <si>
    <t>59</t>
  </si>
  <si>
    <t>776121411</t>
  </si>
  <si>
    <t>Dvousložková penetrace podkladu povlakových podlah</t>
  </si>
  <si>
    <t>-765520284</t>
  </si>
  <si>
    <t>60</t>
  </si>
  <si>
    <t>776141111</t>
  </si>
  <si>
    <t>Vyrovnání podkladu povlakových podlah stěrkou pevnosti 20 MPa tl 3 mm</t>
  </si>
  <si>
    <t>-291729942</t>
  </si>
  <si>
    <t>776221111</t>
  </si>
  <si>
    <t>Lepení pásů z PVC standardním lepidlem</t>
  </si>
  <si>
    <t>-767527404</t>
  </si>
  <si>
    <t>62</t>
  </si>
  <si>
    <t>776421111</t>
  </si>
  <si>
    <t>Montáž obvodových lišt lepením</t>
  </si>
  <si>
    <t>1354262891</t>
  </si>
  <si>
    <t>6,2+6,2+7,2+7,2+3,2+3,2+6,2+6,2+5,5+5,5+1,3+1,3+1,4+1,4</t>
  </si>
  <si>
    <t>7,2+7,2+4,9+4,9+7,4+7,4+2,5+2,5+2,5+2,5+2,5+2,5+0,3</t>
  </si>
  <si>
    <t>28412245</t>
  </si>
  <si>
    <t>krytina podlahová heterogenní š 1,5m tl 2mm</t>
  </si>
  <si>
    <t>10664188</t>
  </si>
  <si>
    <t>106,8*1,05 'Přepočtené koeficientem množství</t>
  </si>
  <si>
    <t>28411003</t>
  </si>
  <si>
    <t>regen</t>
  </si>
  <si>
    <t>773059472</t>
  </si>
  <si>
    <t>116,3</t>
  </si>
  <si>
    <t>116,3*1,05 'Přepočtené koeficientem množství</t>
  </si>
  <si>
    <t>65</t>
  </si>
  <si>
    <t>998776101</t>
  </si>
  <si>
    <t>Přesun hmot tonážní pro podlahy povlakové v objektech v do 6 m</t>
  </si>
  <si>
    <t>-1103743691</t>
  </si>
  <si>
    <t>781</t>
  </si>
  <si>
    <t>Dokončovací práce - obklady keramické</t>
  </si>
  <si>
    <t>66</t>
  </si>
  <si>
    <t>781474111</t>
  </si>
  <si>
    <t>Montáž obkladů vnitřních keramických hladkých přes 6 do 9 ks/m2 lepených flexibilním lepidlem</t>
  </si>
  <si>
    <t>1773937281</t>
  </si>
  <si>
    <t>"306" 2*(1,8+1,8+0,9+0,9+2,6+2,6)</t>
  </si>
  <si>
    <t>"307" 2*(1,8+1,8+0,9+0,9)</t>
  </si>
  <si>
    <t>"308" 2*(1,6+1,6+0,85+0,85)</t>
  </si>
  <si>
    <t>"309" 2*(1,8+1,8+3,4+3,4)</t>
  </si>
  <si>
    <t>67</t>
  </si>
  <si>
    <t>59761026</t>
  </si>
  <si>
    <t>obklad keramický hladký do 12ks/m2</t>
  </si>
  <si>
    <t>2015602395</t>
  </si>
  <si>
    <t>62,3*1,1</t>
  </si>
  <si>
    <t>68</t>
  </si>
  <si>
    <t>998781101</t>
  </si>
  <si>
    <t>Přesun hmot tonážní pro obklady keramické v objektech v do 6 m</t>
  </si>
  <si>
    <t>-1835760642</t>
  </si>
  <si>
    <t>783</t>
  </si>
  <si>
    <t>Dokončovací práce - nátěry</t>
  </si>
  <si>
    <t>69</t>
  </si>
  <si>
    <t>783307100</t>
  </si>
  <si>
    <t>Provedení krycího jednonásobného nátěru zámečnických konstrukcí</t>
  </si>
  <si>
    <t>752561598</t>
  </si>
  <si>
    <t>0,25*5*2*2</t>
  </si>
  <si>
    <t>70</t>
  </si>
  <si>
    <t>24613615</t>
  </si>
  <si>
    <t>hmota nátěrová PUR krycí (email) s UV odolností na kovy/beton/zdivo a plastické hmoty</t>
  </si>
  <si>
    <t>kg</t>
  </si>
  <si>
    <t>-648524839</t>
  </si>
  <si>
    <t>5*0,25</t>
  </si>
  <si>
    <t>784</t>
  </si>
  <si>
    <t>Dokončovací práce - malby a tapety</t>
  </si>
  <si>
    <t>71</t>
  </si>
  <si>
    <t>784181111</t>
  </si>
  <si>
    <t>Základní silikátová jednonásobná penetrace podkladu v místnostech výšky do 3,80m</t>
  </si>
  <si>
    <t>1449583827</t>
  </si>
  <si>
    <t>"306,309" 4,6+1,6+1,3+4,6</t>
  </si>
  <si>
    <t>Mezisoučet</t>
  </si>
  <si>
    <t>"301"2,6*(2+2+3,5)</t>
  </si>
  <si>
    <t>"302-305" 2,55*(11+2,7+12+10,8+6+8,3+4+3,6)</t>
  </si>
  <si>
    <t>"306-309"0,5*(3,6+3,6+2,6+2,6+1,8+3,2+3,4+3,4+1,8+3,6)</t>
  </si>
  <si>
    <t>"310-312"2,6*(14,4+9,8+9,4+5+5+4,6+2,8+2,8)</t>
  </si>
  <si>
    <t>72</t>
  </si>
  <si>
    <t>784321031</t>
  </si>
  <si>
    <t>Dvojnásobné silikátové bílé malby v místnosti výšky do 3,80 m</t>
  </si>
  <si>
    <t>1389800254</t>
  </si>
  <si>
    <t>442,025</t>
  </si>
  <si>
    <t>D-11-B - Bourací práce</t>
  </si>
  <si>
    <t>HSV - Práce a dodávky HSV</t>
  </si>
  <si>
    <t xml:space="preserve">    997 - Přesun sutě</t>
  </si>
  <si>
    <t>Práce a dodávky HSV</t>
  </si>
  <si>
    <t>-287841306</t>
  </si>
  <si>
    <t>"iiinp"2,65*2,35</t>
  </si>
  <si>
    <t>2,65*2,55</t>
  </si>
  <si>
    <t>735151821</t>
  </si>
  <si>
    <t>Demontáž otopného tělesa panelového dvouřadého dl do 1500 mm</t>
  </si>
  <si>
    <t>1026920797</t>
  </si>
  <si>
    <t>763111811</t>
  </si>
  <si>
    <t>Demontáž SDK příčky s jednoduchou ocelovou nosnou konstrukcí opláštění jednoduché</t>
  </si>
  <si>
    <t>1268969287</t>
  </si>
  <si>
    <t>"304"2,55*4,2</t>
  </si>
  <si>
    <t>766812840</t>
  </si>
  <si>
    <t>Demontáž kuchyňských linek dřevěných nebo kovových dl přes 1,8 do 2,1 m</t>
  </si>
  <si>
    <t>-1622875325</t>
  </si>
  <si>
    <t>"iiinp"1</t>
  </si>
  <si>
    <t>767641800</t>
  </si>
  <si>
    <t>Demontáž zárubní dveří odřezáním plochy do 2,5 m2</t>
  </si>
  <si>
    <t>722316262</t>
  </si>
  <si>
    <t>"ivnp" 1+1</t>
  </si>
  <si>
    <t>"iiinp"5+6</t>
  </si>
  <si>
    <t>767641805</t>
  </si>
  <si>
    <t>Demontáž zárubní dveří odřezáním plochy přes 2,5 do 4,5 m2</t>
  </si>
  <si>
    <t>-251048763</t>
  </si>
  <si>
    <t>"ivnp"1,</t>
  </si>
  <si>
    <t>771571810</t>
  </si>
  <si>
    <t>Demontáž podlah z dlaždic keramických kladených do malty</t>
  </si>
  <si>
    <t>-98838391</t>
  </si>
  <si>
    <t>"iiinp"2,1+1,6+1,5+1,7+3</t>
  </si>
  <si>
    <t>771571810.1</t>
  </si>
  <si>
    <t>-498081508</t>
  </si>
  <si>
    <t>"305 - 309"2,1+1,6+1,5+1,7+3</t>
  </si>
  <si>
    <t>776201811</t>
  </si>
  <si>
    <t>Demontáž lepených povlakových podlah bez podložky ručně</t>
  </si>
  <si>
    <t>983663084</t>
  </si>
  <si>
    <t>"302-304" 10+28,8+15</t>
  </si>
  <si>
    <t>"310-312" 32,3+11,9+6</t>
  </si>
  <si>
    <t>962031132</t>
  </si>
  <si>
    <t>Bourání příček z cihel pálených na MVC tl do 100 mm</t>
  </si>
  <si>
    <t>1554645251</t>
  </si>
  <si>
    <t>"301" 1,5*2,3</t>
  </si>
  <si>
    <t>"312" 1,5*2,3</t>
  </si>
  <si>
    <t>1,4*2</t>
  </si>
  <si>
    <t>"402"2,8*1,8</t>
  </si>
  <si>
    <t>965042121</t>
  </si>
  <si>
    <t>Bourání podkladů pod dlažby nebo mazanin betonových nebo z litého asfaltu tl do 100 mm pl do 1 m2</t>
  </si>
  <si>
    <t>1497179692</t>
  </si>
  <si>
    <t>"307-308" (1,6+1,4)*0,1</t>
  </si>
  <si>
    <t>0,9*1,2*0,1</t>
  </si>
  <si>
    <t>1,75*0,9*0,1</t>
  </si>
  <si>
    <t>977312112</t>
  </si>
  <si>
    <t>Řezání stávajících betonových mazanin vyztužených hl do 100 mm</t>
  </si>
  <si>
    <t>1435595622</t>
  </si>
  <si>
    <t>"302-306" 4,2*2</t>
  </si>
  <si>
    <t>"309" 1,8*2</t>
  </si>
  <si>
    <t>978013191</t>
  </si>
  <si>
    <t>Otlučení (osekání) vnitřní vápenné nebo vápenocementové omítky stěn v rozsahu přes 50 do 100 %</t>
  </si>
  <si>
    <t>1082502275</t>
  </si>
  <si>
    <t>"306-307" 2,6*(3,55+1,8+2,2)</t>
  </si>
  <si>
    <t>"308, 309" 2,6*((1,65*4)+1,8+0,8)</t>
  </si>
  <si>
    <t>"310" 2,6*(1,95+1,8)</t>
  </si>
  <si>
    <t>"302,301"2,5*(0,8+0,8+1,2+0,5)</t>
  </si>
  <si>
    <t>"311, 312" (2,6*(0,6+0,6+0,3+0,3))+(0,2*2,1*2)</t>
  </si>
  <si>
    <t>978059541</t>
  </si>
  <si>
    <t>Odsekání a odebrání obkladů stěn z vnitřních obkládaček plochy přes 1 m2</t>
  </si>
  <si>
    <t>1446481391</t>
  </si>
  <si>
    <t>"305,306" 2*(1,8+1,8+1,8+1,8+1,1+1,1+0,9+0,9)</t>
  </si>
  <si>
    <t>"307,308"2*(1,85+1,85+1,85+11,85+0,9+0,9+0,9+1,75+1,75+1,8+1,8)</t>
  </si>
  <si>
    <t>0,8*1,9</t>
  </si>
  <si>
    <t>952901111</t>
  </si>
  <si>
    <t>Vyčištění budov bytové a občanské výstavby při výšce podlaží do 4 m</t>
  </si>
  <si>
    <t>914238434</t>
  </si>
  <si>
    <t>"IIiNP" 16,4+7,5+26,2+12,4+4,8+4,6+1,6+1,3+4,6+27,2+12,1+11,6</t>
  </si>
  <si>
    <t>"IVNP"18,9+(2,1*1,8*2)</t>
  </si>
  <si>
    <t>997</t>
  </si>
  <si>
    <t>Přesun sutě</t>
  </si>
  <si>
    <t>997006512</t>
  </si>
  <si>
    <t>Vodorovné doprava suti s naložením a složením na skládku přes 100 m do 1 km</t>
  </si>
  <si>
    <t>892653623</t>
  </si>
  <si>
    <t>997006519</t>
  </si>
  <si>
    <t>Příplatek k vodorovnému přemístění suti na skládku ZKD 1 km přes 1 km</t>
  </si>
  <si>
    <t>-1507743537</t>
  </si>
  <si>
    <t>16,734*24 'Přepočtené koeficientem množství</t>
  </si>
  <si>
    <t>997013212</t>
  </si>
  <si>
    <t>Vnitrostaveništní doprava suti a vybouraných hmot pro budovy v přes 6 do 9 m ručně</t>
  </si>
  <si>
    <t>-1290598173</t>
  </si>
  <si>
    <t>997013631</t>
  </si>
  <si>
    <t>Poplatek za uložení na skládce (skládkovné) stavebního odpadu směsného kód odpadu 17 09 04</t>
  </si>
  <si>
    <t>491370070</t>
  </si>
  <si>
    <t>D141 - Zdravotechnika</t>
  </si>
  <si>
    <t>3 - Svislé a kompletní konstrukce</t>
  </si>
  <si>
    <t>721 - Vnitřní kanalizace</t>
  </si>
  <si>
    <t>722 - Vnitřní vodovod</t>
  </si>
  <si>
    <t>725 - Zařizovací předměty</t>
  </si>
  <si>
    <t>726 - Zdravotechnika - předstěnové instalace</t>
  </si>
  <si>
    <t>346244361</t>
  </si>
  <si>
    <t>Zazdívka o tl 65 mm rýh, nik nebo kapes z cihel pálených</t>
  </si>
  <si>
    <t>-6319699</t>
  </si>
  <si>
    <t>0,25*5</t>
  </si>
  <si>
    <t>612135101</t>
  </si>
  <si>
    <t>Hrubá výplň rýh ve stěnách maltou jakékoli šířky rýhy</t>
  </si>
  <si>
    <t>-33737790</t>
  </si>
  <si>
    <t>0,25*11</t>
  </si>
  <si>
    <t>725110811</t>
  </si>
  <si>
    <t>Demontáž klozetů splachovací s nádrží</t>
  </si>
  <si>
    <t>-952429302</t>
  </si>
  <si>
    <t>725210821</t>
  </si>
  <si>
    <t>Demontáž umyvadel bez výtokových armatur</t>
  </si>
  <si>
    <t>1148177437</t>
  </si>
  <si>
    <t>725240812</t>
  </si>
  <si>
    <t>Demontáž vaniček sprchových bez výtokových armatur</t>
  </si>
  <si>
    <t>-984427261</t>
  </si>
  <si>
    <t>725310823</t>
  </si>
  <si>
    <t>Demontáž dřez jednoduchý vestavěný v kuchyňských sestavách bez výtokových armatur</t>
  </si>
  <si>
    <t>-933973394</t>
  </si>
  <si>
    <t>725820801</t>
  </si>
  <si>
    <t>Demontáž baterie nástěnné do G 3 / 4</t>
  </si>
  <si>
    <t>875419268</t>
  </si>
  <si>
    <t>725840850</t>
  </si>
  <si>
    <t>Demontáž baterie sprch diferenciální do G 3/4x1</t>
  </si>
  <si>
    <t>510145508</t>
  </si>
  <si>
    <t>721220801</t>
  </si>
  <si>
    <t>Demontáž uzávěrek zápachových DN 70</t>
  </si>
  <si>
    <t>-1023826514</t>
  </si>
  <si>
    <t>721171808R00</t>
  </si>
  <si>
    <t>Demontáž potrubí z novodurových trub přes D 75 mm do D 114 mm</t>
  </si>
  <si>
    <t>-898684689</t>
  </si>
  <si>
    <t>725530823</t>
  </si>
  <si>
    <t>Demontáž ohřívač elektrický tlakový přes 50 do 200 l</t>
  </si>
  <si>
    <t>1055101278</t>
  </si>
  <si>
    <t>971011311</t>
  </si>
  <si>
    <t>Vybourání výplní otvorů z lehkých betonů z prefabrikovaných dílců tl do 150 mm pl do 0,25 m2</t>
  </si>
  <si>
    <t>1028700563</t>
  </si>
  <si>
    <t>971024451</t>
  </si>
  <si>
    <t>Vybourání otvorů ve zdivu kamenném pl do 0,25 m2 na MV nebo MVC tl do 450 mm</t>
  </si>
  <si>
    <t>-250982721</t>
  </si>
  <si>
    <t>62170085</t>
  </si>
  <si>
    <t>233890821</t>
  </si>
  <si>
    <t>0,805*14 'Přepočtené koeficientem množství</t>
  </si>
  <si>
    <t>997013153</t>
  </si>
  <si>
    <t>Vnitrostaveništní doprava suti a vybouraných hmot pro budovy v přes 9 do 12 m s omezením mechanizace</t>
  </si>
  <si>
    <t>-1493925684</t>
  </si>
  <si>
    <t>436663487</t>
  </si>
  <si>
    <t>721</t>
  </si>
  <si>
    <t>Vnitřní kanalizace</t>
  </si>
  <si>
    <t>721171903</t>
  </si>
  <si>
    <t>Potrubí z PP vsazení odbočky do hrdla DN 50</t>
  </si>
  <si>
    <t>-619735029</t>
  </si>
  <si>
    <t>721171905</t>
  </si>
  <si>
    <t>Potrubí z PP vsazení odbočky do hrdla DN 110</t>
  </si>
  <si>
    <t>2007916529</t>
  </si>
  <si>
    <t>721174024</t>
  </si>
  <si>
    <t>Potrubí kanalizační z PP odpadní DN 75</t>
  </si>
  <si>
    <t>-922069977</t>
  </si>
  <si>
    <t>2,6</t>
  </si>
  <si>
    <t>721174042</t>
  </si>
  <si>
    <t>Potrubí kanalizační z PP připojovací DN 40</t>
  </si>
  <si>
    <t>192008178</t>
  </si>
  <si>
    <t>3,6</t>
  </si>
  <si>
    <t>721174043</t>
  </si>
  <si>
    <t>Potrubí kanalizační z PP připojovací DN 50</t>
  </si>
  <si>
    <t>1919867235</t>
  </si>
  <si>
    <t>15,8</t>
  </si>
  <si>
    <t>721174044</t>
  </si>
  <si>
    <t>Potrubí kanalizační z PP připojovací DN 75</t>
  </si>
  <si>
    <t>-1486756448</t>
  </si>
  <si>
    <t>0,8</t>
  </si>
  <si>
    <t>721174045</t>
  </si>
  <si>
    <t>Potrubí kanalizační z PP připojovací DN 110</t>
  </si>
  <si>
    <t>-1044644792</t>
  </si>
  <si>
    <t>721194104</t>
  </si>
  <si>
    <t>Vyvedení a upevnění odpadních výpustek DN 40</t>
  </si>
  <si>
    <t>516078108</t>
  </si>
  <si>
    <t>721194105</t>
  </si>
  <si>
    <t>Vyvedení a upevnění odpadních výpustek DN 50</t>
  </si>
  <si>
    <t>716884922</t>
  </si>
  <si>
    <t>5+2</t>
  </si>
  <si>
    <t>55162349R</t>
  </si>
  <si>
    <t>sifon umyvadlový, nábytkový; PP; DN 40 x 5/4"</t>
  </si>
  <si>
    <t>246236139</t>
  </si>
  <si>
    <t>HLE.HL10050</t>
  </si>
  <si>
    <t>ezovani</t>
  </si>
  <si>
    <t>-1420487403</t>
  </si>
  <si>
    <t>721194109</t>
  </si>
  <si>
    <t>Vyvedení a upevnění odpadních výpustek DN 110</t>
  </si>
  <si>
    <t>-2113985909</t>
  </si>
  <si>
    <t>721212125</t>
  </si>
  <si>
    <t>Odtokový sprchový žlab délky 900 mm s krycím roštem a zápachovou uzávěrkou</t>
  </si>
  <si>
    <t>-1354251854</t>
  </si>
  <si>
    <t>721226512</t>
  </si>
  <si>
    <t>Zápachová uzávěrka podomítková pro pračku a myčku DN 50</t>
  </si>
  <si>
    <t>-1699441050</t>
  </si>
  <si>
    <t>721273151</t>
  </si>
  <si>
    <t>Hlavice ventilační polypropylen PP DN 50</t>
  </si>
  <si>
    <t>-1430037626</t>
  </si>
  <si>
    <t>721290111</t>
  </si>
  <si>
    <t>Zkouška těsnosti potrubí kanalizace vodou DN do 125</t>
  </si>
  <si>
    <t>-1947155465</t>
  </si>
  <si>
    <t>2,6+3,6+15,8+0,8+2,9</t>
  </si>
  <si>
    <t>998721102</t>
  </si>
  <si>
    <t>Přesun hmot tonážní pro vnitřní kanalizace v objektech v přes 6 do 12 m</t>
  </si>
  <si>
    <t>1479279047</t>
  </si>
  <si>
    <t>722</t>
  </si>
  <si>
    <t>Vnitřní vodovod</t>
  </si>
  <si>
    <t>722172965R00</t>
  </si>
  <si>
    <t>Opravy vodovodního potrubí z plastových trubek vsazení odbočky do stávajícího plastového potrubí polyfuzí včetně T-kusu, D 40 mm</t>
  </si>
  <si>
    <t>-1957740304</t>
  </si>
  <si>
    <t>722174002</t>
  </si>
  <si>
    <t>Potrubí vodovodní plastové PPR svar polyfúze PN 16 D 20x2,8 mm</t>
  </si>
  <si>
    <t>1449604714</t>
  </si>
  <si>
    <t>6+8+2+5+1+1+1+1+1</t>
  </si>
  <si>
    <t>722174003</t>
  </si>
  <si>
    <t>Potrubí vodovodní plastové PPR svar polyfúze PN 16 D 25x3,5 mm</t>
  </si>
  <si>
    <t>-616019907</t>
  </si>
  <si>
    <t>6+4</t>
  </si>
  <si>
    <t>722174004</t>
  </si>
  <si>
    <t>Potrubí vodovodní plastové PPR svar polyfúze PN 16 D 32x4,4 mm</t>
  </si>
  <si>
    <t>-1909757813</t>
  </si>
  <si>
    <t>722181241</t>
  </si>
  <si>
    <t>Ochrana vodovodního potrubí přilepenými termoizolačními trubicemi z PE tl přes 13 do 20 mm DN do 22 mm</t>
  </si>
  <si>
    <t>-767965656</t>
  </si>
  <si>
    <t>722181242</t>
  </si>
  <si>
    <t>Ochrana vodovodního potrubí přilepenými termoizolačními trubicemi z PE tl přes 13 do 20 mm DN přes 22 do 45 mm</t>
  </si>
  <si>
    <t>1168724389</t>
  </si>
  <si>
    <t>11+1</t>
  </si>
  <si>
    <t>722190401</t>
  </si>
  <si>
    <t>Vyvedení a upevnění výpustku DN do 25</t>
  </si>
  <si>
    <t>1263492175</t>
  </si>
  <si>
    <t>722224121R00</t>
  </si>
  <si>
    <t>Ventil odvodňovací, G 1/4, včetně dodávky</t>
  </si>
  <si>
    <t>-990954944</t>
  </si>
  <si>
    <t>722236622R00</t>
  </si>
  <si>
    <t>Klapka vodovodní, zpětná, pružinová, mosazná, vnitřní-vnitřní závit, DN 20, PN 10, včetně dodávky materiálu</t>
  </si>
  <si>
    <t>355473755</t>
  </si>
  <si>
    <t>722268122R00</t>
  </si>
  <si>
    <t>Vodoměrná sestava se šroubením, kulovým kohoutem, kulovým kohoutem s vypouštěním a zpětnou klapkou, včetně držáku, DN 25-20, včetně dodávky materiálu</t>
  </si>
  <si>
    <t>1568746684</t>
  </si>
  <si>
    <t>55111402R</t>
  </si>
  <si>
    <t>ventil pojistný pro el. tlakové ohřívače; DN 15 mm; V = 85 mm; těleso mosaz; ovládání manuální</t>
  </si>
  <si>
    <t>976991715</t>
  </si>
  <si>
    <t>734231613R</t>
  </si>
  <si>
    <t>Ventil uzavírací přímý, litinový, DN 15, PN 6, vnitřní-vnitřní, včetně dodávky materiálu</t>
  </si>
  <si>
    <t>-686630162</t>
  </si>
  <si>
    <t>734209114R</t>
  </si>
  <si>
    <t>Ventil uzavírací přímý, litinový, DN 20, PN 6, vnitřní-vnitřní, včetně dodávky materiálu</t>
  </si>
  <si>
    <t>-1397478989</t>
  </si>
  <si>
    <t>2+2</t>
  </si>
  <si>
    <t>722290226</t>
  </si>
  <si>
    <t>Zkouška těsnosti vodovodního potrubí závitového DN do 50</t>
  </si>
  <si>
    <t>437604653</t>
  </si>
  <si>
    <t>722290234</t>
  </si>
  <si>
    <t>Proplach a dezinfekce vodovodního potrubí DN do 80</t>
  </si>
  <si>
    <t>432351298</t>
  </si>
  <si>
    <t>26+11+1</t>
  </si>
  <si>
    <t>998722102</t>
  </si>
  <si>
    <t>Přesun hmot tonážní pro vnitřní vodovod v objektech v přes 6 do 12 m</t>
  </si>
  <si>
    <t>-1259515224</t>
  </si>
  <si>
    <t>Zařizovací předměty</t>
  </si>
  <si>
    <t>725112022</t>
  </si>
  <si>
    <t>Klozet keramický závěsný na nosné stěny s hlubokým splachováním odpad vodorovný</t>
  </si>
  <si>
    <t>2135046632</t>
  </si>
  <si>
    <t>55231086R</t>
  </si>
  <si>
    <t>Dřez kuchyňský typ: dvojitý; materiál: nerez; tvar: hranatý; šířka = 775,0 mm; hl. = 480 mm; zabudování: vsazené; bez otvoru pro baterii</t>
  </si>
  <si>
    <t>1219075293</t>
  </si>
  <si>
    <t>551070157R</t>
  </si>
  <si>
    <t>tlačítko ovládací plastové; ovládací síla do 20,0 N; dvoučinné mechanické splachování ; 247x165x19 mm; barva bílá</t>
  </si>
  <si>
    <t>-1479727636</t>
  </si>
  <si>
    <t>725119402R00</t>
  </si>
  <si>
    <t>Doplňky Montáž doplňků zařízení záchodů předstěnový systém do sádrokartonu</t>
  </si>
  <si>
    <t>768430859</t>
  </si>
  <si>
    <t>725211603</t>
  </si>
  <si>
    <t>Umyvadlo keramické bílé šířky 600 mm bez krytu na sifon připevněné na stěnu šrouby</t>
  </si>
  <si>
    <t>1088128682</t>
  </si>
  <si>
    <t>725314290R00</t>
  </si>
  <si>
    <t>Příslušenství ke dřezu v kuchyňské sestavě</t>
  </si>
  <si>
    <t>-1841249731</t>
  </si>
  <si>
    <t>725319111</t>
  </si>
  <si>
    <t>Montáž dřezu ostatních typů</t>
  </si>
  <si>
    <t>-773602977</t>
  </si>
  <si>
    <t>725532116</t>
  </si>
  <si>
    <t>Elektrický ohřívač zásobníkový akumulační závěsný svislý 100 l / 2 kW</t>
  </si>
  <si>
    <t>819456415</t>
  </si>
  <si>
    <t>725814103R00</t>
  </si>
  <si>
    <t>Ventil  rohový, mosazný, bez matky, DN 15 x DN 10, včetně dodávky materiálu</t>
  </si>
  <si>
    <t>420367392</t>
  </si>
  <si>
    <t>725821325</t>
  </si>
  <si>
    <t>Baterie dřezová stojánková páková s otáčivým kulatým ústím a délkou ramínka 220 mm</t>
  </si>
  <si>
    <t>-783325353</t>
  </si>
  <si>
    <t>725822613</t>
  </si>
  <si>
    <t>Baterie umyvadlová stojánková páková s výpustí</t>
  </si>
  <si>
    <t>-665341318</t>
  </si>
  <si>
    <t>55162150.AR</t>
  </si>
  <si>
    <t>vtok nálevka; PP; DN 32; se zápachovou klapkou a uzávěrem pro suchý stav</t>
  </si>
  <si>
    <t>195842688</t>
  </si>
  <si>
    <t>725849411</t>
  </si>
  <si>
    <t>Montáž baterie sprchové nástěnná s nastavitelnou výškou sprchy</t>
  </si>
  <si>
    <t>-409261159</t>
  </si>
  <si>
    <t>55145590</t>
  </si>
  <si>
    <t>baterie sprchová páková včetně sprchové soupravy 150mm chrom</t>
  </si>
  <si>
    <t>-1363622760</t>
  </si>
  <si>
    <t>68899767</t>
  </si>
  <si>
    <t>726</t>
  </si>
  <si>
    <t>Zdravotechnika - předstěnové instalace</t>
  </si>
  <si>
    <t>726131041</t>
  </si>
  <si>
    <t>Instalační předstěna pro klozet závěsný v 1120 mm s ovládáním zepředu do lehkých stěn s kovovou kcí</t>
  </si>
  <si>
    <t>1128328232</t>
  </si>
  <si>
    <t>998726112</t>
  </si>
  <si>
    <t>Přesun hmot tonážní pro instalační prefabrikáty v objektech v přes 6 do 12 m</t>
  </si>
  <si>
    <t>-1993997888</t>
  </si>
  <si>
    <t>D142 - Elektroinstalace</t>
  </si>
  <si>
    <t>6.00 - ELEKTROMONTÁŽE</t>
  </si>
  <si>
    <t xml:space="preserve">      96 - Bourání konstrukcí</t>
  </si>
  <si>
    <t>PSV - Práce a dodávky PSV</t>
  </si>
  <si>
    <t xml:space="preserve">    741 - Elektroinstalace - silnoproud</t>
  </si>
  <si>
    <t xml:space="preserve">      5.00 - ROZVADĚČE </t>
  </si>
  <si>
    <t xml:space="preserve">    748 - Elektromontáže - osvětlovací zařízení a svítidla</t>
  </si>
  <si>
    <t xml:space="preserve">    740 - Elektromontáže - zkoušky a revize</t>
  </si>
  <si>
    <t xml:space="preserve">    742 - Elektroinstalace - slaboproud</t>
  </si>
  <si>
    <t>6.00</t>
  </si>
  <si>
    <t>ELEKTROMONTÁŽE</t>
  </si>
  <si>
    <t>977332111</t>
  </si>
  <si>
    <t>Frézování drážek ve stěnách z cihel do 30x30 mm</t>
  </si>
  <si>
    <t>-2034436302</t>
  </si>
  <si>
    <t>HZS1301</t>
  </si>
  <si>
    <t>Hodinová zúčtovací sazba zedník</t>
  </si>
  <si>
    <t>hod</t>
  </si>
  <si>
    <t>718160950</t>
  </si>
  <si>
    <t>"zednické přípomoce" 16</t>
  </si>
  <si>
    <t>741120981R</t>
  </si>
  <si>
    <t>Stávající elektroinstalace (osvětlení, vypínače, zásuvky,kabely) v dotčených místnostech</t>
  </si>
  <si>
    <t>394483229</t>
  </si>
  <si>
    <t>974032122</t>
  </si>
  <si>
    <t>Vysekání rýh ve stěnách nebo příčkách z dutých cihel nebo tvárnic hl do 30 mm š do 70 mm</t>
  </si>
  <si>
    <t>1563729054</t>
  </si>
  <si>
    <t>971033131</t>
  </si>
  <si>
    <t>Vybourání otvorů ve zdivu cihelném D do 60 mm na MVC nebo MV tl do 150 mm</t>
  </si>
  <si>
    <t>1925494751</t>
  </si>
  <si>
    <t>96</t>
  </si>
  <si>
    <t>Bourání konstrukcí</t>
  </si>
  <si>
    <t>58541233</t>
  </si>
  <si>
    <t>pojivo sádrové normálně tuhnoucí pro instalace</t>
  </si>
  <si>
    <t>2000647991</t>
  </si>
  <si>
    <t>0,065</t>
  </si>
  <si>
    <t>997013501</t>
  </si>
  <si>
    <t>Odvoz suti a vybouraných hmot na skládku nebo meziskládku do 1 km se složením</t>
  </si>
  <si>
    <t>22387111</t>
  </si>
  <si>
    <t>997013509</t>
  </si>
  <si>
    <t>Příplatek k odvozu suti a vybouraných hmot na skládku ZKD 1 km přes 1 km</t>
  </si>
  <si>
    <t>-648434276</t>
  </si>
  <si>
    <t>1638547464</t>
  </si>
  <si>
    <t>Práce a dodávky PSV</t>
  </si>
  <si>
    <t>741</t>
  </si>
  <si>
    <t>Elektroinstalace - silnoproud</t>
  </si>
  <si>
    <t>34572332</t>
  </si>
  <si>
    <t>páska stahovací kabelová 12,6x500mm</t>
  </si>
  <si>
    <t>100 kus</t>
  </si>
  <si>
    <t>-578322755</t>
  </si>
  <si>
    <t>35442114</t>
  </si>
  <si>
    <t>štítek plastový - bez označení</t>
  </si>
  <si>
    <t>-2104769588</t>
  </si>
  <si>
    <t>741112001</t>
  </si>
  <si>
    <t>Montáž krabice zapuštěná plastová kruhová</t>
  </si>
  <si>
    <t>2042537479</t>
  </si>
  <si>
    <t>102</t>
  </si>
  <si>
    <t>741112022</t>
  </si>
  <si>
    <t>Montáž krabice nástěnná plastová čtyřhranná do 160x160 mm</t>
  </si>
  <si>
    <t>-551071126</t>
  </si>
  <si>
    <t>3.01</t>
  </si>
  <si>
    <t>Krabice přístrojová ref. typ KP 68</t>
  </si>
  <si>
    <t>ks</t>
  </si>
  <si>
    <t>1355809009</t>
  </si>
  <si>
    <t>3.02</t>
  </si>
  <si>
    <t>Krabice rozvodná s víčkem a svorkovnicí ref. typ KU 68-1903</t>
  </si>
  <si>
    <t>-627359693</t>
  </si>
  <si>
    <t>34571478</t>
  </si>
  <si>
    <t>krabice v uzavřeném provedení PP s krytím IP 66 čtvercová 80x80mm</t>
  </si>
  <si>
    <t>1648561885</t>
  </si>
  <si>
    <t>3.08</t>
  </si>
  <si>
    <t>Svorka kabelová bezšroubová 5x1,5-2,5, ref. typ WAGO</t>
  </si>
  <si>
    <t>774294151</t>
  </si>
  <si>
    <t>741120001</t>
  </si>
  <si>
    <t>Montáž vodič Cu izolovaný plný a laněný žíla 0,35-6 mm2 pod omítku (např. CY)</t>
  </si>
  <si>
    <t>-521350214</t>
  </si>
  <si>
    <t>60+45</t>
  </si>
  <si>
    <t>741120003</t>
  </si>
  <si>
    <t>Montáž vodič Cu izolovaný plný a laněný žíla 10-16 mm2 pod omítku (např. CY)</t>
  </si>
  <si>
    <t>-704057304</t>
  </si>
  <si>
    <t>741122015</t>
  </si>
  <si>
    <t>Montáž kabel Cu bez ukončení uložený pod omítku plný kulatý 3x1,5 mm2 (např. CYKY)</t>
  </si>
  <si>
    <t>-485653678</t>
  </si>
  <si>
    <t>98</t>
  </si>
  <si>
    <t>253</t>
  </si>
  <si>
    <t>741122016</t>
  </si>
  <si>
    <t>Montáž kabel Cu bez ukončení uložený pod omítku plný kulatý 3x2,5 až 6 mm2 (např. CYKY)</t>
  </si>
  <si>
    <t>-252142839</t>
  </si>
  <si>
    <t>454</t>
  </si>
  <si>
    <t>741122031</t>
  </si>
  <si>
    <t>Montáž kabel Cu bez ukončení uložený pod omítku plný kulatý 5x1,5 až 2,5 mm2 (např. CYKY)</t>
  </si>
  <si>
    <t>-1807862104</t>
  </si>
  <si>
    <t>741122032</t>
  </si>
  <si>
    <t>Montáž kabel Cu bez ukončení uložený pod omítku plný kulatý 5x4 až 6 mm2 (např. CYKY)</t>
  </si>
  <si>
    <t>-1048984944</t>
  </si>
  <si>
    <t>34141026</t>
  </si>
  <si>
    <t>vodič propojovací flexibilní jádro Cu lanované izolace PVC 450/750V (H07V-K) 1x4mm2</t>
  </si>
  <si>
    <t>1879440886</t>
  </si>
  <si>
    <t>34141027</t>
  </si>
  <si>
    <t>vodič propojovací flexibilní jádro Cu lanované izolace PVC 450/750V (H07V-K) 1x6mm2</t>
  </si>
  <si>
    <t>-1725358003</t>
  </si>
  <si>
    <t>34141029</t>
  </si>
  <si>
    <t>vodič propojovací flexibilní jádro Cu lanované izolace PVC 450/750V (H07V-K) 1x16mm2</t>
  </si>
  <si>
    <t>-1301853549</t>
  </si>
  <si>
    <t>34111030</t>
  </si>
  <si>
    <t>kabel instalační jádro Cu plné izolace PVC plášť PVC 450/750V (CYKY) 3x1,5mm2</t>
  </si>
  <si>
    <t>-1907863040</t>
  </si>
  <si>
    <t>34111036</t>
  </si>
  <si>
    <t>kabel instalační jádro Cu plné izolace PVC plášť PVC 450/750V (CYKY) 3x2,5mm2</t>
  </si>
  <si>
    <t>-1090839830</t>
  </si>
  <si>
    <t>34111090</t>
  </si>
  <si>
    <t>kabel instalační jádro Cu plné izolace PVC plášť PVC 450/750V (CYKY) 5x1,5mm2</t>
  </si>
  <si>
    <t>411068568</t>
  </si>
  <si>
    <t>34111098</t>
  </si>
  <si>
    <t>kabel instalační jádro Cu plné izolace PVC plášť PVC 450/750V (CYKY) 5x4mm2</t>
  </si>
  <si>
    <t>1934652292</t>
  </si>
  <si>
    <t>741128001</t>
  </si>
  <si>
    <t>Ostatní práce při montáži vodičů a kabelů - odjutování a očištění</t>
  </si>
  <si>
    <t>1701291516</t>
  </si>
  <si>
    <t>741128002</t>
  </si>
  <si>
    <t>Ostatní práce při montáži vodičů a kabelů - označení dalším štítkem</t>
  </si>
  <si>
    <t>-1626970835</t>
  </si>
  <si>
    <t>741128003</t>
  </si>
  <si>
    <t>Ostatní práce při montáži vodičů a kabelů - svazkování žil</t>
  </si>
  <si>
    <t>-1763154636</t>
  </si>
  <si>
    <t>741128006</t>
  </si>
  <si>
    <t>Ostatní práce při montáži vodičů a kabelů - svazkování kabelů pomocí stahovacích pásek (balení 100ks)</t>
  </si>
  <si>
    <t>-1173662699</t>
  </si>
  <si>
    <t>741130001</t>
  </si>
  <si>
    <t>Ukončení vodič izolovaný do 2,5 mm2 v rozváděči nebo na přístroji</t>
  </si>
  <si>
    <t>615291599</t>
  </si>
  <si>
    <t>741130003</t>
  </si>
  <si>
    <t>Ukončení vodič izolovaný do 4 mm2 v rozváděči nebo na přístroji</t>
  </si>
  <si>
    <t>942138418</t>
  </si>
  <si>
    <t>741130004</t>
  </si>
  <si>
    <t>Ukončení vodič izolovaný do 6 mm2 v rozváděči nebo na přístroji</t>
  </si>
  <si>
    <t>800719399</t>
  </si>
  <si>
    <t>741210001</t>
  </si>
  <si>
    <t>Montáž rozvodnice oceloplechová nebo plastová běžná do 20 kg</t>
  </si>
  <si>
    <t>645727531</t>
  </si>
  <si>
    <t>741110002</t>
  </si>
  <si>
    <t>Montáž trubka plastová tuhá D přes 23 do 35 mm uložená pevně</t>
  </si>
  <si>
    <t>1189711980</t>
  </si>
  <si>
    <t>34571094</t>
  </si>
  <si>
    <t>trubka elektroinstalační tuhá z PVC D 28,6/32 mm, délka 3m</t>
  </si>
  <si>
    <t>-1177227982</t>
  </si>
  <si>
    <t>41*1,05</t>
  </si>
  <si>
    <t>43,05*1,05 'Přepočtené koeficientem množství</t>
  </si>
  <si>
    <t>741110042</t>
  </si>
  <si>
    <t>Montáž trubka plastová ohebná D přes 23 do 35 mm uložená pevně</t>
  </si>
  <si>
    <t>1740661369</t>
  </si>
  <si>
    <t>34571065</t>
  </si>
  <si>
    <t>trubka elektroinstalační ohebná z PVC (ČSN) 2336</t>
  </si>
  <si>
    <t>1494408863</t>
  </si>
  <si>
    <t>22*1,05 'Přepočtené koeficientem množství</t>
  </si>
  <si>
    <t>741310201</t>
  </si>
  <si>
    <t>Montáž vypínač (polo)zapuštěný šroubové připojení 1-jednopólový se zapojením vodičů</t>
  </si>
  <si>
    <t>1748630718</t>
  </si>
  <si>
    <t>34535000</t>
  </si>
  <si>
    <t>spínač kompletní, zápustný, jednopólový, řazení 1, šroubové svorky</t>
  </si>
  <si>
    <t>-88276636</t>
  </si>
  <si>
    <t>741310212</t>
  </si>
  <si>
    <t>Montáž ovladač (polo)zapuštěný šroubové připojení 1/0-tlačítkový zapínací se zapojením vodičů</t>
  </si>
  <si>
    <t>1360311834</t>
  </si>
  <si>
    <t>34535008</t>
  </si>
  <si>
    <t>ovládač zapínací kompletní, zápustný, řazení 1/0, šroubové svorky</t>
  </si>
  <si>
    <t>1130055758</t>
  </si>
  <si>
    <t>741310231</t>
  </si>
  <si>
    <t>Montáž přepínač (polo)zapuštěný šroubové připojení 5-seriový se zapojením vodičů</t>
  </si>
  <si>
    <t>2106594915</t>
  </si>
  <si>
    <t>34535002</t>
  </si>
  <si>
    <t>přepínač sériový kompletní, zápustný, řazení 5, šroubové svorky</t>
  </si>
  <si>
    <t>539566953</t>
  </si>
  <si>
    <t>741310233</t>
  </si>
  <si>
    <t>Montáž přepínač (polo)zapuštěný šroubové připojení 6-střídavý se zapojením vodičů</t>
  </si>
  <si>
    <t>-1583925927</t>
  </si>
  <si>
    <t>34535003</t>
  </si>
  <si>
    <t>přepínač střídavý kompletní, zápustný, řazení 6, šroubové svorky</t>
  </si>
  <si>
    <t>-835486760</t>
  </si>
  <si>
    <t>741310239</t>
  </si>
  <si>
    <t>Montáž přepínač (polo)zapuštěný šroubové připojení 7-křížový se zapojením vodičů</t>
  </si>
  <si>
    <t>363602081</t>
  </si>
  <si>
    <t>34535004</t>
  </si>
  <si>
    <t>přepínač křížový kompletní, zápustný, řazení 7, šroubové svorky</t>
  </si>
  <si>
    <t>-432813143</t>
  </si>
  <si>
    <t>741313001</t>
  </si>
  <si>
    <t>Montáž zásuvka (polo)zapuštěná bezšroubové připojení 2P+PE se zapojením vodičů</t>
  </si>
  <si>
    <t>612341710</t>
  </si>
  <si>
    <t>ABB.5599AA02357B</t>
  </si>
  <si>
    <t>Zásuvka jednonásobná s clon., s ochranou před přepětím, bezšroub. sv. Tango®</t>
  </si>
  <si>
    <t>1693681654</t>
  </si>
  <si>
    <t>ABB.5518AA23549R</t>
  </si>
  <si>
    <t>Zásuvka jednonásobná s ochranným kolíkem, s clonkami Tango® komplet</t>
  </si>
  <si>
    <t>1300084607</t>
  </si>
  <si>
    <t>54+2</t>
  </si>
  <si>
    <t>741912102R</t>
  </si>
  <si>
    <t>Podružný materiál</t>
  </si>
  <si>
    <t>315055617</t>
  </si>
  <si>
    <t>5.00</t>
  </si>
  <si>
    <t xml:space="preserve">ROZVADĚČE </t>
  </si>
  <si>
    <t>6.13</t>
  </si>
  <si>
    <t>Dozbrojení  a úprava ve stávajícím rozvaděči (RE-RH)</t>
  </si>
  <si>
    <t>1848638379</t>
  </si>
  <si>
    <t>6.14</t>
  </si>
  <si>
    <t>Montáž rozváděčů litinových, hliníkových nebo plastových - skříněk do 20 kg</t>
  </si>
  <si>
    <t>1818332081</t>
  </si>
  <si>
    <t>746505R</t>
  </si>
  <si>
    <t>RE-RH_doplnění (do stávajícího rozvaděče Ik=10kA ) viz.výkres d.1.4.2-05</t>
  </si>
  <si>
    <t>890367529</t>
  </si>
  <si>
    <t>746510R</t>
  </si>
  <si>
    <t xml:space="preserve">RB.1 - oceloplastový , zapuštěný, IP40/20, Ik=6kA, komplet), viz.výkres D1.4.2-06  </t>
  </si>
  <si>
    <t>-710139798</t>
  </si>
  <si>
    <t>746512R</t>
  </si>
  <si>
    <t xml:space="preserve">RB 3.2 - oceloplastový , zapuštěný, IP40/20, Ik=6kA, komplet), viz.výkres D1.4.2-07  </t>
  </si>
  <si>
    <t>624401758</t>
  </si>
  <si>
    <t>748</t>
  </si>
  <si>
    <t>Elektromontáže - osvětlovací zařízení a svítidla</t>
  </si>
  <si>
    <t>741372022</t>
  </si>
  <si>
    <t>Montáž svítidlo LED interiérové přisazené nástěnné hranaté nebo kruhové přes 0,09 do 0,36 m2 se zapojením vodičů</t>
  </si>
  <si>
    <t>-1416592083</t>
  </si>
  <si>
    <t>2+4+6+9+9</t>
  </si>
  <si>
    <t>741372062</t>
  </si>
  <si>
    <t>Montáž svítidlo LED interiérové přisazené stropní hranaté nebo kruhové přes 0,09 do 0,36 m2 se zapojením vodičů</t>
  </si>
  <si>
    <t>905216917</t>
  </si>
  <si>
    <t>2.07</t>
  </si>
  <si>
    <t>7_LED pásek 24V DC, 14W/m, 4000K, IP67</t>
  </si>
  <si>
    <t>-519075151</t>
  </si>
  <si>
    <t>2.08</t>
  </si>
  <si>
    <t>7_zafrézovaný hliníkový profil 12mm</t>
  </si>
  <si>
    <t>811564923</t>
  </si>
  <si>
    <t>2.09</t>
  </si>
  <si>
    <t>7_zdroj 60W, 230V AC/24V DC, IP20</t>
  </si>
  <si>
    <t>-1947038619</t>
  </si>
  <si>
    <t>2.01</t>
  </si>
  <si>
    <t>1_PŘISAZENÉ LED SVÍTIDLO, 18W, 4000K, 1530lm, IP44</t>
  </si>
  <si>
    <t>-780748207</t>
  </si>
  <si>
    <t>2.03</t>
  </si>
  <si>
    <t>3_PŘISAZENÉ LED SVÍTIDLO, 15W, 4000K, 2300lm, IP66</t>
  </si>
  <si>
    <t>-629838636</t>
  </si>
  <si>
    <t>2.02</t>
  </si>
  <si>
    <t>2_PŘISAZENÉ LED SVÍTIDLO, 32W, 4000K, 2880lm, IP44</t>
  </si>
  <si>
    <t>-1813716368</t>
  </si>
  <si>
    <t>2.04</t>
  </si>
  <si>
    <t>4_PŘISAZENÉ LED SVÍTIDLO, 24W, 4000K, 2240lm, IP20</t>
  </si>
  <si>
    <t>-1592890180</t>
  </si>
  <si>
    <t>2.05</t>
  </si>
  <si>
    <t>5_PŘISAZENÉ LED SVÍTIDLO, 30W, 4000K, 2640lm, IP20</t>
  </si>
  <si>
    <t>529029485</t>
  </si>
  <si>
    <t>2.06</t>
  </si>
  <si>
    <t>6_NÁSTĚNNÉ LED SVÍTIDLO NAD ZRCADLO 7W, 4000K, 560lm, IP44</t>
  </si>
  <si>
    <t>-470270367</t>
  </si>
  <si>
    <t>740</t>
  </si>
  <si>
    <t>Elektromontáže - zkoušky a revize</t>
  </si>
  <si>
    <t>73</t>
  </si>
  <si>
    <t>741810002</t>
  </si>
  <si>
    <t>Celková prohlídka elektrického rozvodu a zařízení přes 100 000 do 500 000,- Kč</t>
  </si>
  <si>
    <t>1209956273</t>
  </si>
  <si>
    <t>74</t>
  </si>
  <si>
    <t>741820102</t>
  </si>
  <si>
    <t>Měření intenzity osvětlení</t>
  </si>
  <si>
    <t>-2057530326</t>
  </si>
  <si>
    <t>75</t>
  </si>
  <si>
    <t>741820751R</t>
  </si>
  <si>
    <t xml:space="preserve">PPV z montáží elektro </t>
  </si>
  <si>
    <t>1562583761</t>
  </si>
  <si>
    <t>76</t>
  </si>
  <si>
    <t>HZS2232</t>
  </si>
  <si>
    <t>Hodinová zúčtovací sazba elektrikář odborný</t>
  </si>
  <si>
    <t>-1617044798</t>
  </si>
  <si>
    <t>742</t>
  </si>
  <si>
    <t>Elektroinstalace - slaboproud</t>
  </si>
  <si>
    <t>77</t>
  </si>
  <si>
    <t>742210121</t>
  </si>
  <si>
    <t>Montáž hlásiče automatického bodového</t>
  </si>
  <si>
    <t>2064730248</t>
  </si>
  <si>
    <t>78</t>
  </si>
  <si>
    <t>59081436</t>
  </si>
  <si>
    <t>hlásič opticko teplotní adresný</t>
  </si>
  <si>
    <t>-395880309</t>
  </si>
  <si>
    <t>D143 - Vytápění</t>
  </si>
  <si>
    <t xml:space="preserve">    96 - Bourání konstrukcí</t>
  </si>
  <si>
    <t xml:space="preserve">    732 - Ústřední vytápění - strojovny</t>
  </si>
  <si>
    <t xml:space="preserve">    733 - Rozvod potrubí</t>
  </si>
  <si>
    <t xml:space="preserve">    734 - Ústřední vytápění - armatury</t>
  </si>
  <si>
    <t xml:space="preserve">    735 - Otopná tělesa</t>
  </si>
  <si>
    <t>612315101</t>
  </si>
  <si>
    <t>Vápenná hrubá omítka rýh ve stěnách šířky do 150 mm</t>
  </si>
  <si>
    <t>1103150906</t>
  </si>
  <si>
    <t>24*0,2</t>
  </si>
  <si>
    <t>733110809R</t>
  </si>
  <si>
    <t>Demontáž potrubí ocelového závitového DN přes 15 do 32</t>
  </si>
  <si>
    <t>kpl</t>
  </si>
  <si>
    <t>177679180</t>
  </si>
  <si>
    <t>-826637284</t>
  </si>
  <si>
    <t>974031143</t>
  </si>
  <si>
    <t>Vysekání rýh ve zdivu cihelném hl do 70 mm š do 100 mm</t>
  </si>
  <si>
    <t>-654054426</t>
  </si>
  <si>
    <t>6+1,5</t>
  </si>
  <si>
    <t>3,8+2,3+8+2,4</t>
  </si>
  <si>
    <t>Vodorovné doprava suti s naložením a složením na skládku do 1 km</t>
  </si>
  <si>
    <t>1795591811</t>
  </si>
  <si>
    <t>-898306194</t>
  </si>
  <si>
    <t>0,365*24 'Přepočtené koeficientem množství</t>
  </si>
  <si>
    <t>884537592</t>
  </si>
  <si>
    <t>997013831</t>
  </si>
  <si>
    <t>Poplatek za uložení stavebního směsného odpadu na skládce (skládkovné)</t>
  </si>
  <si>
    <t>75909022</t>
  </si>
  <si>
    <t>713463111</t>
  </si>
  <si>
    <t>Montáž izolace tepelné potrubí potrubními pouzdry bez úpravy staženými drátem 1x D do 100 mm</t>
  </si>
  <si>
    <t>894773707</t>
  </si>
  <si>
    <t>6+39,2</t>
  </si>
  <si>
    <t>28377096</t>
  </si>
  <si>
    <t>izolace tepelná potrubí z pěnového polyetylenu 15 x 20 mm</t>
  </si>
  <si>
    <t>-158485649</t>
  </si>
  <si>
    <t>1,8*2</t>
  </si>
  <si>
    <t>0,3*2*4</t>
  </si>
  <si>
    <t>28377106</t>
  </si>
  <si>
    <t>izolace tepelná potrubí z pěnového polyetylenu 18 x 20 mm</t>
  </si>
  <si>
    <t>2025467525</t>
  </si>
  <si>
    <t>2,2*2</t>
  </si>
  <si>
    <t>7,9*2</t>
  </si>
  <si>
    <t>2,5*2</t>
  </si>
  <si>
    <t>(6+1)*2</t>
  </si>
  <si>
    <t>998713102</t>
  </si>
  <si>
    <t>Přesun hmot tonážní pro izolace tepelné v objektech v do 12 m</t>
  </si>
  <si>
    <t>-974498267</t>
  </si>
  <si>
    <t>732</t>
  </si>
  <si>
    <t>Ústřední vytápění - strojovny</t>
  </si>
  <si>
    <t>730780940R</t>
  </si>
  <si>
    <t xml:space="preserve">Topna a tlaková zkouska dle CSN </t>
  </si>
  <si>
    <t>-221844864</t>
  </si>
  <si>
    <t>"tl.zkousk, vyregulovani systemu" 12</t>
  </si>
  <si>
    <t>733</t>
  </si>
  <si>
    <t>Rozvod potrubí</t>
  </si>
  <si>
    <t>733222102</t>
  </si>
  <si>
    <t>Potrubí měděné polotvrdé spojované měkkým pájením D 15x1</t>
  </si>
  <si>
    <t>305627240</t>
  </si>
  <si>
    <t>0,3*0,2*4</t>
  </si>
  <si>
    <t>2*(2,8+3,3)</t>
  </si>
  <si>
    <t>733222103</t>
  </si>
  <si>
    <t>Potrubí měděné polotvrdé spojované měkkým pájením D 18x1</t>
  </si>
  <si>
    <t>-706133458</t>
  </si>
  <si>
    <t>2*(2,9+1,5)</t>
  </si>
  <si>
    <t>2*(5,4+2,4+2,4+4,5)</t>
  </si>
  <si>
    <t>733224222</t>
  </si>
  <si>
    <t>Příplatek k potrubí měděnému za zhotovení přípojky z trubek měděných D 15x1</t>
  </si>
  <si>
    <t>-332535312</t>
  </si>
  <si>
    <t>733224223</t>
  </si>
  <si>
    <t>Příplatek k potrubí měděnému za zhotovení přípojky z trubek měděných D 18x1</t>
  </si>
  <si>
    <t>-591291229</t>
  </si>
  <si>
    <t>733224224</t>
  </si>
  <si>
    <t>Příplatek k potrubí měděnému za zhotovení přípojky z trubek měděných D 22x1 mm</t>
  </si>
  <si>
    <t>-1699473424</t>
  </si>
  <si>
    <t>733291101</t>
  </si>
  <si>
    <t>Zkouška těsnosti potrubí měděné do D 35x1,5</t>
  </si>
  <si>
    <t>704050396</t>
  </si>
  <si>
    <t>12,5+38,2</t>
  </si>
  <si>
    <t>998733102</t>
  </si>
  <si>
    <t>Přesun hmot tonážní pro rozvody potrubí v objektech v do 12 m</t>
  </si>
  <si>
    <t>1981022725</t>
  </si>
  <si>
    <t>734</t>
  </si>
  <si>
    <t>Ústřední vytápění - armatury</t>
  </si>
  <si>
    <t>734222582R</t>
  </si>
  <si>
    <t xml:space="preserve">Svěrné šroubení  rohove připojovací 0531-50.00  R1/2" Heimeier Vekolux </t>
  </si>
  <si>
    <t>1979091298</t>
  </si>
  <si>
    <t>734222811</t>
  </si>
  <si>
    <t>Ventil závitový termostatický přímý G 3/8 PN 16 do 110°C s ruční hlavou chromovaný</t>
  </si>
  <si>
    <t>-1391554155</t>
  </si>
  <si>
    <t>55121289</t>
  </si>
  <si>
    <t>ventil automatický odvzdušňovací svislý + zpětný ventil do 120°C mosaz 1/2"</t>
  </si>
  <si>
    <t>1136238518</t>
  </si>
  <si>
    <t>55129242R</t>
  </si>
  <si>
    <t>souprava radiátorová dvoucestná, pro tělesa VK s regulačním šroubením a vypouštěním, 1/2"x Cu15</t>
  </si>
  <si>
    <t>-385230781</t>
  </si>
  <si>
    <t>998734102</t>
  </si>
  <si>
    <t>Přesun hmot tonážní pro armatury v objektech v do 12 m</t>
  </si>
  <si>
    <t>-1268728242</t>
  </si>
  <si>
    <t>735</t>
  </si>
  <si>
    <t>Otopná tělesa</t>
  </si>
  <si>
    <t>735152553</t>
  </si>
  <si>
    <t>Otopné těleso panelové VK dvoudeskové 2 přídavné přestupní plochy výška/délka 500/600 mm výkon 871 W</t>
  </si>
  <si>
    <t>1703630769</t>
  </si>
  <si>
    <t>"302"1</t>
  </si>
  <si>
    <t>"312" 1</t>
  </si>
  <si>
    <t>735152557</t>
  </si>
  <si>
    <t>Otopné těleso panelové VK dvoudeskové 2 přídavné přestupní plochy výška/délka 500/1000mm výkon 1452W</t>
  </si>
  <si>
    <t>-472331614</t>
  </si>
  <si>
    <t>"304" 1</t>
  </si>
  <si>
    <t>735152559</t>
  </si>
  <si>
    <t>Otopné těleso panelové VK dvoudeskové 2 přídavné přestupní plochy výška/délka 500/1200 mm výkon 1742 W</t>
  </si>
  <si>
    <t>1406214382</t>
  </si>
  <si>
    <t>"303" 1</t>
  </si>
  <si>
    <t>735159210</t>
  </si>
  <si>
    <t>Montáž otopných těles panelových dvouřadých mimo těles Korado Radik délky do 1140 mm</t>
  </si>
  <si>
    <t>1791946145</t>
  </si>
  <si>
    <t>735159220</t>
  </si>
  <si>
    <t>Montáž otopných těles panelových dvouřadých mimo těles Korado Radik délky do 1500 mm</t>
  </si>
  <si>
    <t>999952406</t>
  </si>
  <si>
    <t>998735102</t>
  </si>
  <si>
    <t>Přesun hmot tonážní pro otopná tělesa v objektech v přes 6 do 12 m</t>
  </si>
  <si>
    <t>142427865</t>
  </si>
  <si>
    <t>D144 - Vzduchotechnika</t>
  </si>
  <si>
    <t>PSV -  Práce a dodávky PSV</t>
  </si>
  <si>
    <t xml:space="preserve">    751 - Vzduchotechnika</t>
  </si>
  <si>
    <t>Ostatní -  Ostatní</t>
  </si>
  <si>
    <t xml:space="preserve">    ON -  Ostatní náklady</t>
  </si>
  <si>
    <t xml:space="preserve"> Práce a dodávky PSV</t>
  </si>
  <si>
    <t>Montáž izolace tepelné potrubí potrubními pouzdry bez úpravy staženými drátem 1x D přes 50 do 100 mm</t>
  </si>
  <si>
    <t>1827492399</t>
  </si>
  <si>
    <t>2,7</t>
  </si>
  <si>
    <t>713463112</t>
  </si>
  <si>
    <t>Montáž izolace tepelné potrubí potrubními pouzdry bez úpravy staženými drátem 1x D přes 100 mm</t>
  </si>
  <si>
    <t>1710850668</t>
  </si>
  <si>
    <t>1,5</t>
  </si>
  <si>
    <t>63154430</t>
  </si>
  <si>
    <t>pouzdro izolační potrubní z minerální vlny max. 400°C 108/30mm</t>
  </si>
  <si>
    <t>1781646423</t>
  </si>
  <si>
    <t>2,7*1,02 'Přepočtené koeficientem množství</t>
  </si>
  <si>
    <t>63154432</t>
  </si>
  <si>
    <t>pouzdro izolační potrubní z minerální vlny max. 400°C 133/30mm</t>
  </si>
  <si>
    <t>989635947</t>
  </si>
  <si>
    <t>1,5*1,02 'Přepočtené koeficientem množství</t>
  </si>
  <si>
    <t>1722751724</t>
  </si>
  <si>
    <t>751</t>
  </si>
  <si>
    <t>751401207R</t>
  </si>
  <si>
    <t>spojovací manžety  D125</t>
  </si>
  <si>
    <t>887736384</t>
  </si>
  <si>
    <t>751101108R</t>
  </si>
  <si>
    <t>Tepelně a zvukově izolovaná ohebná hadice profil 100 mm  D+M</t>
  </si>
  <si>
    <t>1093943348</t>
  </si>
  <si>
    <t>4*0,9</t>
  </si>
  <si>
    <t>751133012</t>
  </si>
  <si>
    <t>Mtž vent diag ntl potrubního nevýbušného D do 200 mm</t>
  </si>
  <si>
    <t>-88856465</t>
  </si>
  <si>
    <t>429429007R</t>
  </si>
  <si>
    <t>Diagonální potrubní ventilátor do potrubí profilu 125 mm</t>
  </si>
  <si>
    <t>1977938552</t>
  </si>
  <si>
    <t>751322011</t>
  </si>
  <si>
    <t>Montáž talířového ventilu D do 100 mm</t>
  </si>
  <si>
    <t>358355296</t>
  </si>
  <si>
    <t>42972212</t>
  </si>
  <si>
    <t>ventil talířový pro odvod vzduchu kovový D 100mm</t>
  </si>
  <si>
    <t>-1985954507</t>
  </si>
  <si>
    <t>751344112</t>
  </si>
  <si>
    <t>Montáž tlumiče hluku pro kruhové potrubí D přes 100 do 200 mm</t>
  </si>
  <si>
    <t>-97330611</t>
  </si>
  <si>
    <t>42976002</t>
  </si>
  <si>
    <t>tlumič hluku kruhový Pz, D 125mm, l=1000mm</t>
  </si>
  <si>
    <t>-933697711</t>
  </si>
  <si>
    <t>751398102</t>
  </si>
  <si>
    <t>Montáž uzavírací klapky do kruhového potrubí bez příruby D přes 100 do 200 mm</t>
  </si>
  <si>
    <t>-825141571</t>
  </si>
  <si>
    <t>42971078R</t>
  </si>
  <si>
    <t>Zpětna klapka kruhová Pz D 125mm</t>
  </si>
  <si>
    <t>869955700</t>
  </si>
  <si>
    <t>751484152R</t>
  </si>
  <si>
    <t>zpětná klapka profil 125 mm  D+M</t>
  </si>
  <si>
    <t>172262351</t>
  </si>
  <si>
    <t>751510041</t>
  </si>
  <si>
    <t>Vzduchotechnické potrubí z pozinkovaného plechu kruhové spirálně vinutá trouba bez příruby D do 100 mm</t>
  </si>
  <si>
    <t>-1784747787</t>
  </si>
  <si>
    <t>2,1+0,6</t>
  </si>
  <si>
    <t>751510042</t>
  </si>
  <si>
    <t>Vzduchotechnické potrubí z pozinkovaného plechu kruhové spirálně vinutá trouba bez příruby D přes 100 do 200 mm</t>
  </si>
  <si>
    <t>1226994341</t>
  </si>
  <si>
    <t>1,3+0,2</t>
  </si>
  <si>
    <t>1718150098R</t>
  </si>
  <si>
    <t>Kruhové potrubí SPIRO přechod osový 125/100, pozinkovaný plech, profil 125/100 mm  D+M</t>
  </si>
  <si>
    <t>977621114</t>
  </si>
  <si>
    <t>998751101</t>
  </si>
  <si>
    <t>Přesun hmot tonážní pro vzduchotechniku v objektech v do 12 m</t>
  </si>
  <si>
    <t>-575222271</t>
  </si>
  <si>
    <t>998751181</t>
  </si>
  <si>
    <t>Příplatek k přesunu hmot tonážní 751 prováděný bez použití mechanizace</t>
  </si>
  <si>
    <t>1786784898</t>
  </si>
  <si>
    <t>Ostatní</t>
  </si>
  <si>
    <t xml:space="preserve"> Ostatní</t>
  </si>
  <si>
    <t>ON</t>
  </si>
  <si>
    <t xml:space="preserve"> Ostatní náklady</t>
  </si>
  <si>
    <t>R751250</t>
  </si>
  <si>
    <t>informační systém</t>
  </si>
  <si>
    <t>1941612868</t>
  </si>
  <si>
    <t>R751691111</t>
  </si>
  <si>
    <t>Zaregulování systému vzduchotechnického zařízení - 1 koncový (distribuční) prvek</t>
  </si>
  <si>
    <t>-470182383</t>
  </si>
  <si>
    <t xml:space="preserve">D99 - Vedlejší a ostatní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</si>
  <si>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</si>
  <si>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</si>
  <si>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</si>
  <si>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</si>
  <si>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</si>
  <si>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</si>
  <si>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</si>
  <si>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</si>
  <si>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</si>
  <si>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…</t>
  </si>
  <si>
    <t>1024</t>
  </si>
  <si>
    <t>-789683839</t>
  </si>
  <si>
    <t>VRN3</t>
  </si>
  <si>
    <t>Zařízení staveniště</t>
  </si>
  <si>
    <t>030001000</t>
  </si>
  <si>
    <t>-683184799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</si>
</sst>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9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R5" s="19"/>
      <c r="BE5" s="216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1" t="s">
        <v>17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R6" s="19"/>
      <c r="BE6" s="217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7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7"/>
      <c r="BS8" s="16" t="s">
        <v>6</v>
      </c>
    </row>
    <row r="9" spans="1:74" ht="14.45" customHeight="1">
      <c r="B9" s="19"/>
      <c r="AR9" s="19"/>
      <c r="BE9" s="217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7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17"/>
      <c r="BS11" s="16" t="s">
        <v>6</v>
      </c>
    </row>
    <row r="12" spans="1:74" ht="6.95" customHeight="1">
      <c r="B12" s="19"/>
      <c r="AR12" s="19"/>
      <c r="BE12" s="217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17"/>
      <c r="BS13" s="16" t="s">
        <v>6</v>
      </c>
    </row>
    <row r="14" spans="1:74" ht="12.75">
      <c r="B14" s="19"/>
      <c r="E14" s="222" t="s">
        <v>28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6" t="s">
        <v>26</v>
      </c>
      <c r="AN14" s="28" t="s">
        <v>28</v>
      </c>
      <c r="AR14" s="19"/>
      <c r="BE14" s="217"/>
      <c r="BS14" s="16" t="s">
        <v>6</v>
      </c>
    </row>
    <row r="15" spans="1:74" ht="6.95" customHeight="1">
      <c r="B15" s="19"/>
      <c r="AR15" s="19"/>
      <c r="BE15" s="217"/>
      <c r="BS15" s="16" t="s">
        <v>4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17"/>
      <c r="BS16" s="16" t="s">
        <v>4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217"/>
      <c r="BS17" s="16" t="s">
        <v>30</v>
      </c>
    </row>
    <row r="18" spans="2:71" ht="6.95" customHeight="1">
      <c r="B18" s="19"/>
      <c r="AR18" s="19"/>
      <c r="BE18" s="217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17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17"/>
      <c r="BS20" s="16" t="s">
        <v>30</v>
      </c>
    </row>
    <row r="21" spans="2:71" ht="6.95" customHeight="1">
      <c r="B21" s="19"/>
      <c r="AR21" s="19"/>
      <c r="BE21" s="217"/>
    </row>
    <row r="22" spans="2:71" ht="12" customHeight="1">
      <c r="B22" s="19"/>
      <c r="D22" s="26" t="s">
        <v>32</v>
      </c>
      <c r="AR22" s="19"/>
      <c r="BE22" s="217"/>
    </row>
    <row r="23" spans="2:71" ht="16.5" customHeight="1">
      <c r="B23" s="19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19"/>
      <c r="BE23" s="217"/>
    </row>
    <row r="24" spans="2:71" ht="6.95" customHeight="1">
      <c r="B24" s="19"/>
      <c r="AR24" s="19"/>
      <c r="BE24" s="21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7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5">
        <f>ROUND(AG94,2)</f>
        <v>0</v>
      </c>
      <c r="AL26" s="226"/>
      <c r="AM26" s="226"/>
      <c r="AN26" s="226"/>
      <c r="AO26" s="226"/>
      <c r="AR26" s="31"/>
      <c r="BE26" s="217"/>
    </row>
    <row r="27" spans="2:71" s="1" customFormat="1" ht="6.95" customHeight="1">
      <c r="B27" s="31"/>
      <c r="AR27" s="31"/>
      <c r="BE27" s="217"/>
    </row>
    <row r="28" spans="2:71" s="1" customFormat="1" ht="12.75">
      <c r="B28" s="31"/>
      <c r="L28" s="227" t="s">
        <v>34</v>
      </c>
      <c r="M28" s="227"/>
      <c r="N28" s="227"/>
      <c r="O28" s="227"/>
      <c r="P28" s="227"/>
      <c r="W28" s="227" t="s">
        <v>35</v>
      </c>
      <c r="X28" s="227"/>
      <c r="Y28" s="227"/>
      <c r="Z28" s="227"/>
      <c r="AA28" s="227"/>
      <c r="AB28" s="227"/>
      <c r="AC28" s="227"/>
      <c r="AD28" s="227"/>
      <c r="AE28" s="227"/>
      <c r="AK28" s="227" t="s">
        <v>36</v>
      </c>
      <c r="AL28" s="227"/>
      <c r="AM28" s="227"/>
      <c r="AN28" s="227"/>
      <c r="AO28" s="227"/>
      <c r="AR28" s="31"/>
      <c r="BE28" s="217"/>
    </row>
    <row r="29" spans="2:71" s="2" customFormat="1" ht="14.45" customHeight="1">
      <c r="B29" s="35"/>
      <c r="D29" s="26" t="s">
        <v>37</v>
      </c>
      <c r="F29" s="26" t="s">
        <v>38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5"/>
      <c r="BE29" s="218"/>
    </row>
    <row r="30" spans="2:71" s="2" customFormat="1" ht="14.45" customHeight="1">
      <c r="B30" s="35"/>
      <c r="F30" s="26" t="s">
        <v>39</v>
      </c>
      <c r="L30" s="230">
        <v>0.12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5"/>
      <c r="BE30" s="218"/>
    </row>
    <row r="31" spans="2:71" s="2" customFormat="1" ht="14.45" customHeight="1">
      <c r="B31" s="35"/>
      <c r="F31" s="26" t="s">
        <v>40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5"/>
      <c r="BE31" s="218"/>
    </row>
    <row r="32" spans="2:71" s="2" customFormat="1" ht="14.45" customHeight="1">
      <c r="B32" s="35"/>
      <c r="F32" s="26" t="s">
        <v>41</v>
      </c>
      <c r="L32" s="230">
        <v>0.12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5"/>
      <c r="BE32" s="218"/>
    </row>
    <row r="33" spans="2:57" s="2" customFormat="1" ht="14.45" hidden="1" customHeight="1">
      <c r="B33" s="35"/>
      <c r="F33" s="26" t="s">
        <v>42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5"/>
      <c r="BE33" s="218"/>
    </row>
    <row r="34" spans="2:57" s="1" customFormat="1" ht="6.95" customHeight="1">
      <c r="B34" s="31"/>
      <c r="AR34" s="31"/>
      <c r="BE34" s="217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34" t="s">
        <v>45</v>
      </c>
      <c r="Y35" s="232"/>
      <c r="Z35" s="232"/>
      <c r="AA35" s="232"/>
      <c r="AB35" s="232"/>
      <c r="AC35" s="38"/>
      <c r="AD35" s="38"/>
      <c r="AE35" s="38"/>
      <c r="AF35" s="38"/>
      <c r="AG35" s="38"/>
      <c r="AH35" s="38"/>
      <c r="AI35" s="38"/>
      <c r="AJ35" s="38"/>
      <c r="AK35" s="231">
        <f>SUM(AK26:AK33)</f>
        <v>0</v>
      </c>
      <c r="AL35" s="232"/>
      <c r="AM35" s="232"/>
      <c r="AN35" s="232"/>
      <c r="AO35" s="233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F2302</v>
      </c>
      <c r="AR84" s="47"/>
    </row>
    <row r="85" spans="1:91" s="4" customFormat="1" ht="36.950000000000003" customHeight="1">
      <c r="B85" s="48"/>
      <c r="C85" s="49" t="s">
        <v>16</v>
      </c>
      <c r="L85" s="193" t="str">
        <f>K6</f>
        <v>Stavební úpravy objektu Joštova č.p. 3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95" t="str">
        <f>IF(AN8= "","",AN8)</f>
        <v>17. 7. 2023</v>
      </c>
      <c r="AN87" s="195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00" t="str">
        <f>IF(E17="","",E17)</f>
        <v xml:space="preserve"> </v>
      </c>
      <c r="AN89" s="201"/>
      <c r="AO89" s="201"/>
      <c r="AP89" s="201"/>
      <c r="AR89" s="31"/>
      <c r="AS89" s="196" t="s">
        <v>53</v>
      </c>
      <c r="AT89" s="197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200" t="str">
        <f>IF(E20="","",E20)</f>
        <v xml:space="preserve"> </v>
      </c>
      <c r="AN90" s="201"/>
      <c r="AO90" s="201"/>
      <c r="AP90" s="201"/>
      <c r="AR90" s="31"/>
      <c r="AS90" s="198"/>
      <c r="AT90" s="199"/>
      <c r="BD90" s="55"/>
    </row>
    <row r="91" spans="1:91" s="1" customFormat="1" ht="10.9" customHeight="1">
      <c r="B91" s="31"/>
      <c r="AR91" s="31"/>
      <c r="AS91" s="198"/>
      <c r="AT91" s="199"/>
      <c r="BD91" s="55"/>
    </row>
    <row r="92" spans="1:91" s="1" customFormat="1" ht="29.25" customHeight="1">
      <c r="B92" s="31"/>
      <c r="C92" s="202" t="s">
        <v>54</v>
      </c>
      <c r="D92" s="203"/>
      <c r="E92" s="203"/>
      <c r="F92" s="203"/>
      <c r="G92" s="203"/>
      <c r="H92" s="56"/>
      <c r="I92" s="205" t="s">
        <v>55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4" t="s">
        <v>56</v>
      </c>
      <c r="AH92" s="203"/>
      <c r="AI92" s="203"/>
      <c r="AJ92" s="203"/>
      <c r="AK92" s="203"/>
      <c r="AL92" s="203"/>
      <c r="AM92" s="203"/>
      <c r="AN92" s="205" t="s">
        <v>57</v>
      </c>
      <c r="AO92" s="203"/>
      <c r="AP92" s="206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4">
        <f>ROUND(AG95+AG102,2)</f>
        <v>0</v>
      </c>
      <c r="AH94" s="214"/>
      <c r="AI94" s="214"/>
      <c r="AJ94" s="214"/>
      <c r="AK94" s="214"/>
      <c r="AL94" s="214"/>
      <c r="AM94" s="214"/>
      <c r="AN94" s="215">
        <f t="shared" ref="AN94:AN102" si="0">SUM(AG94,AT94)</f>
        <v>0</v>
      </c>
      <c r="AO94" s="215"/>
      <c r="AP94" s="215"/>
      <c r="AQ94" s="66" t="s">
        <v>1</v>
      </c>
      <c r="AR94" s="62"/>
      <c r="AS94" s="67">
        <f>ROUND(AS95+AS102,2)</f>
        <v>0</v>
      </c>
      <c r="AT94" s="68">
        <f t="shared" ref="AT94:AT102" si="1">ROUND(SUM(AV94:AW94),2)</f>
        <v>0</v>
      </c>
      <c r="AU94" s="69">
        <f>ROUND(AU95+AU102,5)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ROUND(AZ95+AZ102,2)</f>
        <v>0</v>
      </c>
      <c r="BA94" s="68">
        <f>ROUND(BA95+BA102,2)</f>
        <v>0</v>
      </c>
      <c r="BB94" s="68">
        <f>ROUND(BB95+BB102,2)</f>
        <v>0</v>
      </c>
      <c r="BC94" s="68">
        <f>ROUND(BC95+BC102,2)</f>
        <v>0</v>
      </c>
      <c r="BD94" s="70">
        <f>ROUND(BD95+BD102,2)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5</v>
      </c>
      <c r="BX94" s="71" t="s">
        <v>76</v>
      </c>
      <c r="CL94" s="71" t="s">
        <v>1</v>
      </c>
    </row>
    <row r="95" spans="1:91" s="6" customFormat="1" ht="16.5" customHeight="1">
      <c r="B95" s="73"/>
      <c r="C95" s="74"/>
      <c r="D95" s="210" t="s">
        <v>77</v>
      </c>
      <c r="E95" s="210"/>
      <c r="F95" s="210"/>
      <c r="G95" s="210"/>
      <c r="H95" s="210"/>
      <c r="I95" s="75"/>
      <c r="J95" s="210" t="s">
        <v>78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07">
        <f>ROUND(SUM(AG96:AG101),2)</f>
        <v>0</v>
      </c>
      <c r="AH95" s="208"/>
      <c r="AI95" s="208"/>
      <c r="AJ95" s="208"/>
      <c r="AK95" s="208"/>
      <c r="AL95" s="208"/>
      <c r="AM95" s="208"/>
      <c r="AN95" s="209">
        <f t="shared" si="0"/>
        <v>0</v>
      </c>
      <c r="AO95" s="208"/>
      <c r="AP95" s="208"/>
      <c r="AQ95" s="76" t="s">
        <v>79</v>
      </c>
      <c r="AR95" s="73"/>
      <c r="AS95" s="77">
        <f>ROUND(SUM(AS96:AS101),2)</f>
        <v>0</v>
      </c>
      <c r="AT95" s="78">
        <f t="shared" si="1"/>
        <v>0</v>
      </c>
      <c r="AU95" s="79">
        <f>ROUND(SUM(AU96:AU101),5)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ROUND(SUM(AZ96:AZ101),2)</f>
        <v>0</v>
      </c>
      <c r="BA95" s="78">
        <f>ROUND(SUM(BA96:BA101),2)</f>
        <v>0</v>
      </c>
      <c r="BB95" s="78">
        <f>ROUND(SUM(BB96:BB101),2)</f>
        <v>0</v>
      </c>
      <c r="BC95" s="78">
        <f>ROUND(SUM(BC96:BC101),2)</f>
        <v>0</v>
      </c>
      <c r="BD95" s="80">
        <f>ROUND(SUM(BD96:BD101),2)</f>
        <v>0</v>
      </c>
      <c r="BS95" s="81" t="s">
        <v>72</v>
      </c>
      <c r="BT95" s="81" t="s">
        <v>80</v>
      </c>
      <c r="BU95" s="81" t="s">
        <v>74</v>
      </c>
      <c r="BV95" s="81" t="s">
        <v>75</v>
      </c>
      <c r="BW95" s="81" t="s">
        <v>81</v>
      </c>
      <c r="BX95" s="81" t="s">
        <v>5</v>
      </c>
      <c r="CL95" s="81" t="s">
        <v>1</v>
      </c>
      <c r="CM95" s="81" t="s">
        <v>82</v>
      </c>
    </row>
    <row r="96" spans="1:91" s="3" customFormat="1" ht="16.5" customHeight="1">
      <c r="A96" s="82" t="s">
        <v>83</v>
      </c>
      <c r="B96" s="47"/>
      <c r="C96" s="9"/>
      <c r="D96" s="9"/>
      <c r="E96" s="213" t="s">
        <v>84</v>
      </c>
      <c r="F96" s="213"/>
      <c r="G96" s="213"/>
      <c r="H96" s="213"/>
      <c r="I96" s="213"/>
      <c r="J96" s="9"/>
      <c r="K96" s="213" t="s">
        <v>85</v>
      </c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1">
        <f>'D-11-A - Stavební část '!J32</f>
        <v>0</v>
      </c>
      <c r="AH96" s="212"/>
      <c r="AI96" s="212"/>
      <c r="AJ96" s="212"/>
      <c r="AK96" s="212"/>
      <c r="AL96" s="212"/>
      <c r="AM96" s="212"/>
      <c r="AN96" s="211">
        <f t="shared" si="0"/>
        <v>0</v>
      </c>
      <c r="AO96" s="212"/>
      <c r="AP96" s="212"/>
      <c r="AQ96" s="83" t="s">
        <v>86</v>
      </c>
      <c r="AR96" s="47"/>
      <c r="AS96" s="84">
        <v>0</v>
      </c>
      <c r="AT96" s="85">
        <f t="shared" si="1"/>
        <v>0</v>
      </c>
      <c r="AU96" s="86">
        <f>'D-11-A - Stavební část '!P142</f>
        <v>0</v>
      </c>
      <c r="AV96" s="85">
        <f>'D-11-A - Stavební část '!J35</f>
        <v>0</v>
      </c>
      <c r="AW96" s="85">
        <f>'D-11-A - Stavební část '!J36</f>
        <v>0</v>
      </c>
      <c r="AX96" s="85">
        <f>'D-11-A - Stavební část '!J37</f>
        <v>0</v>
      </c>
      <c r="AY96" s="85">
        <f>'D-11-A - Stavební část '!J38</f>
        <v>0</v>
      </c>
      <c r="AZ96" s="85">
        <f>'D-11-A - Stavební část '!F35</f>
        <v>0</v>
      </c>
      <c r="BA96" s="85">
        <f>'D-11-A - Stavební část '!F36</f>
        <v>0</v>
      </c>
      <c r="BB96" s="85">
        <f>'D-11-A - Stavební část '!F37</f>
        <v>0</v>
      </c>
      <c r="BC96" s="85">
        <f>'D-11-A - Stavební část '!F38</f>
        <v>0</v>
      </c>
      <c r="BD96" s="87">
        <f>'D-11-A - Stavební část '!F39</f>
        <v>0</v>
      </c>
      <c r="BT96" s="24" t="s">
        <v>82</v>
      </c>
      <c r="BV96" s="24" t="s">
        <v>75</v>
      </c>
      <c r="BW96" s="24" t="s">
        <v>87</v>
      </c>
      <c r="BX96" s="24" t="s">
        <v>81</v>
      </c>
      <c r="CL96" s="24" t="s">
        <v>1</v>
      </c>
    </row>
    <row r="97" spans="1:91" s="3" customFormat="1" ht="16.5" customHeight="1">
      <c r="A97" s="82" t="s">
        <v>83</v>
      </c>
      <c r="B97" s="47"/>
      <c r="C97" s="9"/>
      <c r="D97" s="9"/>
      <c r="E97" s="213" t="s">
        <v>88</v>
      </c>
      <c r="F97" s="213"/>
      <c r="G97" s="213"/>
      <c r="H97" s="213"/>
      <c r="I97" s="213"/>
      <c r="J97" s="9"/>
      <c r="K97" s="213" t="s">
        <v>89</v>
      </c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1">
        <f>'D-11-B - Bourací práce'!J32</f>
        <v>0</v>
      </c>
      <c r="AH97" s="212"/>
      <c r="AI97" s="212"/>
      <c r="AJ97" s="212"/>
      <c r="AK97" s="212"/>
      <c r="AL97" s="212"/>
      <c r="AM97" s="212"/>
      <c r="AN97" s="211">
        <f t="shared" si="0"/>
        <v>0</v>
      </c>
      <c r="AO97" s="212"/>
      <c r="AP97" s="212"/>
      <c r="AQ97" s="83" t="s">
        <v>86</v>
      </c>
      <c r="AR97" s="47"/>
      <c r="AS97" s="84">
        <v>0</v>
      </c>
      <c r="AT97" s="85">
        <f t="shared" si="1"/>
        <v>0</v>
      </c>
      <c r="AU97" s="86">
        <f>'D-11-B - Bourací práce'!P123</f>
        <v>0</v>
      </c>
      <c r="AV97" s="85">
        <f>'D-11-B - Bourací práce'!J35</f>
        <v>0</v>
      </c>
      <c r="AW97" s="85">
        <f>'D-11-B - Bourací práce'!J36</f>
        <v>0</v>
      </c>
      <c r="AX97" s="85">
        <f>'D-11-B - Bourací práce'!J37</f>
        <v>0</v>
      </c>
      <c r="AY97" s="85">
        <f>'D-11-B - Bourací práce'!J38</f>
        <v>0</v>
      </c>
      <c r="AZ97" s="85">
        <f>'D-11-B - Bourací práce'!F35</f>
        <v>0</v>
      </c>
      <c r="BA97" s="85">
        <f>'D-11-B - Bourací práce'!F36</f>
        <v>0</v>
      </c>
      <c r="BB97" s="85">
        <f>'D-11-B - Bourací práce'!F37</f>
        <v>0</v>
      </c>
      <c r="BC97" s="85">
        <f>'D-11-B - Bourací práce'!F38</f>
        <v>0</v>
      </c>
      <c r="BD97" s="87">
        <f>'D-11-B - Bourací práce'!F39</f>
        <v>0</v>
      </c>
      <c r="BT97" s="24" t="s">
        <v>82</v>
      </c>
      <c r="BV97" s="24" t="s">
        <v>75</v>
      </c>
      <c r="BW97" s="24" t="s">
        <v>90</v>
      </c>
      <c r="BX97" s="24" t="s">
        <v>81</v>
      </c>
      <c r="CL97" s="24" t="s">
        <v>1</v>
      </c>
    </row>
    <row r="98" spans="1:91" s="3" customFormat="1" ht="16.5" customHeight="1">
      <c r="A98" s="82" t="s">
        <v>83</v>
      </c>
      <c r="B98" s="47"/>
      <c r="C98" s="9"/>
      <c r="D98" s="9"/>
      <c r="E98" s="213" t="s">
        <v>91</v>
      </c>
      <c r="F98" s="213"/>
      <c r="G98" s="213"/>
      <c r="H98" s="213"/>
      <c r="I98" s="213"/>
      <c r="J98" s="9"/>
      <c r="K98" s="213" t="s">
        <v>92</v>
      </c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1">
        <f>'D141 - Zdravotechnika'!J32</f>
        <v>0</v>
      </c>
      <c r="AH98" s="212"/>
      <c r="AI98" s="212"/>
      <c r="AJ98" s="212"/>
      <c r="AK98" s="212"/>
      <c r="AL98" s="212"/>
      <c r="AM98" s="212"/>
      <c r="AN98" s="211">
        <f t="shared" si="0"/>
        <v>0</v>
      </c>
      <c r="AO98" s="212"/>
      <c r="AP98" s="212"/>
      <c r="AQ98" s="83" t="s">
        <v>86</v>
      </c>
      <c r="AR98" s="47"/>
      <c r="AS98" s="84">
        <v>0</v>
      </c>
      <c r="AT98" s="85">
        <f t="shared" si="1"/>
        <v>0</v>
      </c>
      <c r="AU98" s="86">
        <f>'D141 - Zdravotechnika'!P128</f>
        <v>0</v>
      </c>
      <c r="AV98" s="85">
        <f>'D141 - Zdravotechnika'!J35</f>
        <v>0</v>
      </c>
      <c r="AW98" s="85">
        <f>'D141 - Zdravotechnika'!J36</f>
        <v>0</v>
      </c>
      <c r="AX98" s="85">
        <f>'D141 - Zdravotechnika'!J37</f>
        <v>0</v>
      </c>
      <c r="AY98" s="85">
        <f>'D141 - Zdravotechnika'!J38</f>
        <v>0</v>
      </c>
      <c r="AZ98" s="85">
        <f>'D141 - Zdravotechnika'!F35</f>
        <v>0</v>
      </c>
      <c r="BA98" s="85">
        <f>'D141 - Zdravotechnika'!F36</f>
        <v>0</v>
      </c>
      <c r="BB98" s="85">
        <f>'D141 - Zdravotechnika'!F37</f>
        <v>0</v>
      </c>
      <c r="BC98" s="85">
        <f>'D141 - Zdravotechnika'!F38</f>
        <v>0</v>
      </c>
      <c r="BD98" s="87">
        <f>'D141 - Zdravotechnika'!F39</f>
        <v>0</v>
      </c>
      <c r="BT98" s="24" t="s">
        <v>82</v>
      </c>
      <c r="BV98" s="24" t="s">
        <v>75</v>
      </c>
      <c r="BW98" s="24" t="s">
        <v>93</v>
      </c>
      <c r="BX98" s="24" t="s">
        <v>81</v>
      </c>
      <c r="CL98" s="24" t="s">
        <v>1</v>
      </c>
    </row>
    <row r="99" spans="1:91" s="3" customFormat="1" ht="16.5" customHeight="1">
      <c r="A99" s="82" t="s">
        <v>83</v>
      </c>
      <c r="B99" s="47"/>
      <c r="C99" s="9"/>
      <c r="D99" s="9"/>
      <c r="E99" s="213" t="s">
        <v>94</v>
      </c>
      <c r="F99" s="213"/>
      <c r="G99" s="213"/>
      <c r="H99" s="213"/>
      <c r="I99" s="213"/>
      <c r="J99" s="9"/>
      <c r="K99" s="213" t="s">
        <v>95</v>
      </c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1">
        <f>'D142 - Elektroinstalace'!J32</f>
        <v>0</v>
      </c>
      <c r="AH99" s="212"/>
      <c r="AI99" s="212"/>
      <c r="AJ99" s="212"/>
      <c r="AK99" s="212"/>
      <c r="AL99" s="212"/>
      <c r="AM99" s="212"/>
      <c r="AN99" s="211">
        <f t="shared" si="0"/>
        <v>0</v>
      </c>
      <c r="AO99" s="212"/>
      <c r="AP99" s="212"/>
      <c r="AQ99" s="83" t="s">
        <v>86</v>
      </c>
      <c r="AR99" s="47"/>
      <c r="AS99" s="84">
        <v>0</v>
      </c>
      <c r="AT99" s="85">
        <f t="shared" si="1"/>
        <v>0</v>
      </c>
      <c r="AU99" s="86">
        <f>'D142 - Elektroinstalace'!P131</f>
        <v>0</v>
      </c>
      <c r="AV99" s="85">
        <f>'D142 - Elektroinstalace'!J35</f>
        <v>0</v>
      </c>
      <c r="AW99" s="85">
        <f>'D142 - Elektroinstalace'!J36</f>
        <v>0</v>
      </c>
      <c r="AX99" s="85">
        <f>'D142 - Elektroinstalace'!J37</f>
        <v>0</v>
      </c>
      <c r="AY99" s="85">
        <f>'D142 - Elektroinstalace'!J38</f>
        <v>0</v>
      </c>
      <c r="AZ99" s="85">
        <f>'D142 - Elektroinstalace'!F35</f>
        <v>0</v>
      </c>
      <c r="BA99" s="85">
        <f>'D142 - Elektroinstalace'!F36</f>
        <v>0</v>
      </c>
      <c r="BB99" s="85">
        <f>'D142 - Elektroinstalace'!F37</f>
        <v>0</v>
      </c>
      <c r="BC99" s="85">
        <f>'D142 - Elektroinstalace'!F38</f>
        <v>0</v>
      </c>
      <c r="BD99" s="87">
        <f>'D142 - Elektroinstalace'!F39</f>
        <v>0</v>
      </c>
      <c r="BT99" s="24" t="s">
        <v>82</v>
      </c>
      <c r="BV99" s="24" t="s">
        <v>75</v>
      </c>
      <c r="BW99" s="24" t="s">
        <v>96</v>
      </c>
      <c r="BX99" s="24" t="s">
        <v>81</v>
      </c>
      <c r="CL99" s="24" t="s">
        <v>1</v>
      </c>
    </row>
    <row r="100" spans="1:91" s="3" customFormat="1" ht="16.5" customHeight="1">
      <c r="A100" s="82" t="s">
        <v>83</v>
      </c>
      <c r="B100" s="47"/>
      <c r="C100" s="9"/>
      <c r="D100" s="9"/>
      <c r="E100" s="213" t="s">
        <v>97</v>
      </c>
      <c r="F100" s="213"/>
      <c r="G100" s="213"/>
      <c r="H100" s="213"/>
      <c r="I100" s="213"/>
      <c r="J100" s="9"/>
      <c r="K100" s="213" t="s">
        <v>98</v>
      </c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1">
        <f>'D143 - Vytápění'!J32</f>
        <v>0</v>
      </c>
      <c r="AH100" s="212"/>
      <c r="AI100" s="212"/>
      <c r="AJ100" s="212"/>
      <c r="AK100" s="212"/>
      <c r="AL100" s="212"/>
      <c r="AM100" s="212"/>
      <c r="AN100" s="211">
        <f t="shared" si="0"/>
        <v>0</v>
      </c>
      <c r="AO100" s="212"/>
      <c r="AP100" s="212"/>
      <c r="AQ100" s="83" t="s">
        <v>86</v>
      </c>
      <c r="AR100" s="47"/>
      <c r="AS100" s="84">
        <v>0</v>
      </c>
      <c r="AT100" s="85">
        <f t="shared" si="1"/>
        <v>0</v>
      </c>
      <c r="AU100" s="86">
        <f>'D143 - Vytápění'!P132</f>
        <v>0</v>
      </c>
      <c r="AV100" s="85">
        <f>'D143 - Vytápění'!J35</f>
        <v>0</v>
      </c>
      <c r="AW100" s="85">
        <f>'D143 - Vytápění'!J36</f>
        <v>0</v>
      </c>
      <c r="AX100" s="85">
        <f>'D143 - Vytápění'!J37</f>
        <v>0</v>
      </c>
      <c r="AY100" s="85">
        <f>'D143 - Vytápění'!J38</f>
        <v>0</v>
      </c>
      <c r="AZ100" s="85">
        <f>'D143 - Vytápění'!F35</f>
        <v>0</v>
      </c>
      <c r="BA100" s="85">
        <f>'D143 - Vytápění'!F36</f>
        <v>0</v>
      </c>
      <c r="BB100" s="85">
        <f>'D143 - Vytápění'!F37</f>
        <v>0</v>
      </c>
      <c r="BC100" s="85">
        <f>'D143 - Vytápění'!F38</f>
        <v>0</v>
      </c>
      <c r="BD100" s="87">
        <f>'D143 - Vytápění'!F39</f>
        <v>0</v>
      </c>
      <c r="BT100" s="24" t="s">
        <v>82</v>
      </c>
      <c r="BV100" s="24" t="s">
        <v>75</v>
      </c>
      <c r="BW100" s="24" t="s">
        <v>99</v>
      </c>
      <c r="BX100" s="24" t="s">
        <v>81</v>
      </c>
      <c r="CL100" s="24" t="s">
        <v>1</v>
      </c>
    </row>
    <row r="101" spans="1:91" s="3" customFormat="1" ht="16.5" customHeight="1">
      <c r="A101" s="82" t="s">
        <v>83</v>
      </c>
      <c r="B101" s="47"/>
      <c r="C101" s="9"/>
      <c r="D101" s="9"/>
      <c r="E101" s="213" t="s">
        <v>100</v>
      </c>
      <c r="F101" s="213"/>
      <c r="G101" s="213"/>
      <c r="H101" s="213"/>
      <c r="I101" s="213"/>
      <c r="J101" s="9"/>
      <c r="K101" s="213" t="s">
        <v>101</v>
      </c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1">
        <f>'D144 - Vzduchotechnika'!J32</f>
        <v>0</v>
      </c>
      <c r="AH101" s="212"/>
      <c r="AI101" s="212"/>
      <c r="AJ101" s="212"/>
      <c r="AK101" s="212"/>
      <c r="AL101" s="212"/>
      <c r="AM101" s="212"/>
      <c r="AN101" s="211">
        <f t="shared" si="0"/>
        <v>0</v>
      </c>
      <c r="AO101" s="212"/>
      <c r="AP101" s="212"/>
      <c r="AQ101" s="83" t="s">
        <v>86</v>
      </c>
      <c r="AR101" s="47"/>
      <c r="AS101" s="84">
        <v>0</v>
      </c>
      <c r="AT101" s="85">
        <f t="shared" si="1"/>
        <v>0</v>
      </c>
      <c r="AU101" s="86">
        <f>'D144 - Vzduchotechnika'!P125</f>
        <v>0</v>
      </c>
      <c r="AV101" s="85">
        <f>'D144 - Vzduchotechnika'!J35</f>
        <v>0</v>
      </c>
      <c r="AW101" s="85">
        <f>'D144 - Vzduchotechnika'!J36</f>
        <v>0</v>
      </c>
      <c r="AX101" s="85">
        <f>'D144 - Vzduchotechnika'!J37</f>
        <v>0</v>
      </c>
      <c r="AY101" s="85">
        <f>'D144 - Vzduchotechnika'!J38</f>
        <v>0</v>
      </c>
      <c r="AZ101" s="85">
        <f>'D144 - Vzduchotechnika'!F35</f>
        <v>0</v>
      </c>
      <c r="BA101" s="85">
        <f>'D144 - Vzduchotechnika'!F36</f>
        <v>0</v>
      </c>
      <c r="BB101" s="85">
        <f>'D144 - Vzduchotechnika'!F37</f>
        <v>0</v>
      </c>
      <c r="BC101" s="85">
        <f>'D144 - Vzduchotechnika'!F38</f>
        <v>0</v>
      </c>
      <c r="BD101" s="87">
        <f>'D144 - Vzduchotechnika'!F39</f>
        <v>0</v>
      </c>
      <c r="BT101" s="24" t="s">
        <v>82</v>
      </c>
      <c r="BV101" s="24" t="s">
        <v>75</v>
      </c>
      <c r="BW101" s="24" t="s">
        <v>102</v>
      </c>
      <c r="BX101" s="24" t="s">
        <v>81</v>
      </c>
      <c r="CL101" s="24" t="s">
        <v>1</v>
      </c>
    </row>
    <row r="102" spans="1:91" s="6" customFormat="1" ht="16.5" customHeight="1">
      <c r="A102" s="82" t="s">
        <v>83</v>
      </c>
      <c r="B102" s="73"/>
      <c r="C102" s="74"/>
      <c r="D102" s="210" t="s">
        <v>103</v>
      </c>
      <c r="E102" s="210"/>
      <c r="F102" s="210"/>
      <c r="G102" s="210"/>
      <c r="H102" s="210"/>
      <c r="I102" s="75"/>
      <c r="J102" s="210" t="s">
        <v>104</v>
      </c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09">
        <f>'D99 - Vedlejší a ostatní ...'!J30</f>
        <v>0</v>
      </c>
      <c r="AH102" s="208"/>
      <c r="AI102" s="208"/>
      <c r="AJ102" s="208"/>
      <c r="AK102" s="208"/>
      <c r="AL102" s="208"/>
      <c r="AM102" s="208"/>
      <c r="AN102" s="209">
        <f t="shared" si="0"/>
        <v>0</v>
      </c>
      <c r="AO102" s="208"/>
      <c r="AP102" s="208"/>
      <c r="AQ102" s="76" t="s">
        <v>79</v>
      </c>
      <c r="AR102" s="73"/>
      <c r="AS102" s="88">
        <v>0</v>
      </c>
      <c r="AT102" s="89">
        <f t="shared" si="1"/>
        <v>0</v>
      </c>
      <c r="AU102" s="90">
        <f>'D99 - Vedlejší a ostatní ...'!P119</f>
        <v>0</v>
      </c>
      <c r="AV102" s="89">
        <f>'D99 - Vedlejší a ostatní ...'!J33</f>
        <v>0</v>
      </c>
      <c r="AW102" s="89">
        <f>'D99 - Vedlejší a ostatní ...'!J34</f>
        <v>0</v>
      </c>
      <c r="AX102" s="89">
        <f>'D99 - Vedlejší a ostatní ...'!J35</f>
        <v>0</v>
      </c>
      <c r="AY102" s="89">
        <f>'D99 - Vedlejší a ostatní ...'!J36</f>
        <v>0</v>
      </c>
      <c r="AZ102" s="89">
        <f>'D99 - Vedlejší a ostatní ...'!F33</f>
        <v>0</v>
      </c>
      <c r="BA102" s="89">
        <f>'D99 - Vedlejší a ostatní ...'!F34</f>
        <v>0</v>
      </c>
      <c r="BB102" s="89">
        <f>'D99 - Vedlejší a ostatní ...'!F35</f>
        <v>0</v>
      </c>
      <c r="BC102" s="89">
        <f>'D99 - Vedlejší a ostatní ...'!F36</f>
        <v>0</v>
      </c>
      <c r="BD102" s="91">
        <f>'D99 - Vedlejší a ostatní ...'!F37</f>
        <v>0</v>
      </c>
      <c r="BT102" s="81" t="s">
        <v>80</v>
      </c>
      <c r="BV102" s="81" t="s">
        <v>75</v>
      </c>
      <c r="BW102" s="81" t="s">
        <v>105</v>
      </c>
      <c r="BX102" s="81" t="s">
        <v>5</v>
      </c>
      <c r="CL102" s="81" t="s">
        <v>1</v>
      </c>
      <c r="CM102" s="81" t="s">
        <v>82</v>
      </c>
    </row>
    <row r="103" spans="1:91" s="1" customFormat="1" ht="30" customHeight="1">
      <c r="B103" s="31"/>
      <c r="AR103" s="31"/>
    </row>
    <row r="104" spans="1:91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31"/>
    </row>
  </sheetData>
  <sheetProtection algorithmName="SHA-512" hashValue="ITy+B/9JgzffDyxq7HT7hDPi8q3xg3OCLxhb20Lhurrhx3DmhXcvxqP2c+uC5GWx6BTl6vEGZN6vB9PtIXgeiA==" saltValue="cm7bxLBBjhYxxBh9K7B/+RqjX8QrtTUiZB/+F2taoAYU3y5WFfwaumFZqhRO/TmRIyNkBnCAw62L2w165ItRQw==" spinCount="100000" sheet="1" objects="1" scenarios="1" formatColumns="0" formatRows="0"/>
  <mergeCells count="70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J85"/>
    <mergeCell ref="AM87:AN87"/>
    <mergeCell ref="AS89:AT91"/>
    <mergeCell ref="AM89:AP89"/>
    <mergeCell ref="AM90:AP90"/>
  </mergeCells>
  <hyperlinks>
    <hyperlink ref="A96" location="'D-11-A - Stavební část '!C2" display="/" xr:uid="{00000000-0004-0000-0000-000000000000}"/>
    <hyperlink ref="A97" location="'D-11-B - Bourací práce'!C2" display="/" xr:uid="{00000000-0004-0000-0000-000001000000}"/>
    <hyperlink ref="A98" location="'D141 - Zdravotechnika'!C2" display="/" xr:uid="{00000000-0004-0000-0000-000002000000}"/>
    <hyperlink ref="A99" location="'D142 - Elektroinstalace'!C2" display="/" xr:uid="{00000000-0004-0000-0000-000003000000}"/>
    <hyperlink ref="A100" location="'D143 - Vytápění'!C2" display="/" xr:uid="{00000000-0004-0000-0000-000004000000}"/>
    <hyperlink ref="A101" location="'D144 - Vzduchotechnika'!C2" display="/" xr:uid="{00000000-0004-0000-0000-000005000000}"/>
    <hyperlink ref="A102" location="'D99 - Vedlejší a ostatní 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5" t="str">
        <f>'Rekapitulace stavby'!K6</f>
        <v>Stavební úpravy objektu Joštova č.p. 3</v>
      </c>
      <c r="F7" s="236"/>
      <c r="G7" s="236"/>
      <c r="H7" s="236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5" t="s">
        <v>108</v>
      </c>
      <c r="F9" s="237"/>
      <c r="G9" s="237"/>
      <c r="H9" s="237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93" t="s">
        <v>110</v>
      </c>
      <c r="F11" s="237"/>
      <c r="G11" s="237"/>
      <c r="H11" s="23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17. 7. 2023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8" t="str">
        <f>'Rekapitulace stavby'!E14</f>
        <v>Vyplň údaj</v>
      </c>
      <c r="F20" s="219"/>
      <c r="G20" s="219"/>
      <c r="H20" s="219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ROUND(J142,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5">
        <f>ROUND((SUM(BE142:BE386)),  2)</f>
        <v>0</v>
      </c>
      <c r="I35" s="95">
        <v>0.21</v>
      </c>
      <c r="J35" s="85">
        <f>ROUND(((SUM(BE142:BE386))*I35),  2)</f>
        <v>0</v>
      </c>
      <c r="L35" s="31"/>
    </row>
    <row r="36" spans="2:12" s="1" customFormat="1" ht="14.45" customHeight="1">
      <c r="B36" s="31"/>
      <c r="E36" s="26" t="s">
        <v>39</v>
      </c>
      <c r="F36" s="85">
        <f>ROUND((SUM(BF142:BF386)),  2)</f>
        <v>0</v>
      </c>
      <c r="I36" s="95">
        <v>0.12</v>
      </c>
      <c r="J36" s="85">
        <f>ROUND(((SUM(BF142:BF386))*I36),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5">
        <f>ROUND((SUM(BG142:BG386)),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5">
        <f>ROUND((SUM(BH142:BH386)),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5">
        <f>ROUND((SUM(BI142:BI386)),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5" t="str">
        <f>E7</f>
        <v>Stavební úpravy objektu Joštova č.p. 3</v>
      </c>
      <c r="F85" s="236"/>
      <c r="G85" s="236"/>
      <c r="H85" s="236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5" t="s">
        <v>108</v>
      </c>
      <c r="F87" s="237"/>
      <c r="G87" s="237"/>
      <c r="H87" s="237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93" t="str">
        <f>E11</f>
        <v xml:space="preserve">D-11-A - Stavební část </v>
      </c>
      <c r="F89" s="237"/>
      <c r="G89" s="237"/>
      <c r="H89" s="237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17. 7. 2023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J142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J143</f>
        <v>0</v>
      </c>
      <c r="L99" s="107"/>
    </row>
    <row r="100" spans="2:47" s="9" customFormat="1" ht="19.899999999999999" customHeight="1">
      <c r="B100" s="111"/>
      <c r="D100" s="112" t="s">
        <v>117</v>
      </c>
      <c r="E100" s="113"/>
      <c r="F100" s="113"/>
      <c r="G100" s="113"/>
      <c r="H100" s="113"/>
      <c r="I100" s="113"/>
      <c r="J100" s="114">
        <f>J144</f>
        <v>0</v>
      </c>
      <c r="L100" s="111"/>
    </row>
    <row r="101" spans="2:47" s="9" customFormat="1" ht="19.899999999999999" customHeight="1">
      <c r="B101" s="111"/>
      <c r="D101" s="112" t="s">
        <v>118</v>
      </c>
      <c r="E101" s="113"/>
      <c r="F101" s="113"/>
      <c r="G101" s="113"/>
      <c r="H101" s="113"/>
      <c r="I101" s="113"/>
      <c r="J101" s="114">
        <f>J167</f>
        <v>0</v>
      </c>
      <c r="L101" s="111"/>
    </row>
    <row r="102" spans="2:47" s="9" customFormat="1" ht="14.85" customHeight="1">
      <c r="B102" s="111"/>
      <c r="D102" s="112" t="s">
        <v>119</v>
      </c>
      <c r="E102" s="113"/>
      <c r="F102" s="113"/>
      <c r="G102" s="113"/>
      <c r="H102" s="113"/>
      <c r="I102" s="113"/>
      <c r="J102" s="114">
        <f>J168</f>
        <v>0</v>
      </c>
      <c r="L102" s="111"/>
    </row>
    <row r="103" spans="2:47" s="9" customFormat="1" ht="14.85" customHeight="1">
      <c r="B103" s="111"/>
      <c r="D103" s="112" t="s">
        <v>120</v>
      </c>
      <c r="E103" s="113"/>
      <c r="F103" s="113"/>
      <c r="G103" s="113"/>
      <c r="H103" s="113"/>
      <c r="I103" s="113"/>
      <c r="J103" s="114">
        <f>J192</f>
        <v>0</v>
      </c>
      <c r="L103" s="111"/>
    </row>
    <row r="104" spans="2:47" s="9" customFormat="1" ht="19.899999999999999" customHeight="1">
      <c r="B104" s="111"/>
      <c r="D104" s="112" t="s">
        <v>121</v>
      </c>
      <c r="E104" s="113"/>
      <c r="F104" s="113"/>
      <c r="G104" s="113"/>
      <c r="H104" s="113"/>
      <c r="I104" s="113"/>
      <c r="J104" s="114">
        <f>J206</f>
        <v>0</v>
      </c>
      <c r="L104" s="111"/>
    </row>
    <row r="105" spans="2:47" s="9" customFormat="1" ht="19.899999999999999" customHeight="1">
      <c r="B105" s="111"/>
      <c r="D105" s="112" t="s">
        <v>122</v>
      </c>
      <c r="E105" s="113"/>
      <c r="F105" s="113"/>
      <c r="G105" s="113"/>
      <c r="H105" s="113"/>
      <c r="I105" s="113"/>
      <c r="J105" s="114">
        <f>J215</f>
        <v>0</v>
      </c>
      <c r="L105" s="111"/>
    </row>
    <row r="106" spans="2:47" s="9" customFormat="1" ht="19.899999999999999" customHeight="1">
      <c r="B106" s="111"/>
      <c r="D106" s="112" t="s">
        <v>123</v>
      </c>
      <c r="E106" s="113"/>
      <c r="F106" s="113"/>
      <c r="G106" s="113"/>
      <c r="H106" s="113"/>
      <c r="I106" s="113"/>
      <c r="J106" s="114">
        <f>J216</f>
        <v>0</v>
      </c>
      <c r="L106" s="111"/>
    </row>
    <row r="107" spans="2:47" s="9" customFormat="1" ht="19.899999999999999" customHeight="1">
      <c r="B107" s="111"/>
      <c r="D107" s="112" t="s">
        <v>124</v>
      </c>
      <c r="E107" s="113"/>
      <c r="F107" s="113"/>
      <c r="G107" s="113"/>
      <c r="H107" s="113"/>
      <c r="I107" s="113"/>
      <c r="J107" s="114">
        <f>J219</f>
        <v>0</v>
      </c>
      <c r="L107" s="111"/>
    </row>
    <row r="108" spans="2:47" s="8" customFormat="1" ht="24.95" customHeight="1">
      <c r="B108" s="107"/>
      <c r="D108" s="108" t="s">
        <v>125</v>
      </c>
      <c r="E108" s="109"/>
      <c r="F108" s="109"/>
      <c r="G108" s="109"/>
      <c r="H108" s="109"/>
      <c r="I108" s="109"/>
      <c r="J108" s="110">
        <f>J221</f>
        <v>0</v>
      </c>
      <c r="L108" s="107"/>
    </row>
    <row r="109" spans="2:47" s="9" customFormat="1" ht="19.899999999999999" customHeight="1">
      <c r="B109" s="111"/>
      <c r="D109" s="112" t="s">
        <v>126</v>
      </c>
      <c r="E109" s="113"/>
      <c r="F109" s="113"/>
      <c r="G109" s="113"/>
      <c r="H109" s="113"/>
      <c r="I109" s="113"/>
      <c r="J109" s="114">
        <f>J222</f>
        <v>0</v>
      </c>
      <c r="L109" s="111"/>
    </row>
    <row r="110" spans="2:47" s="9" customFormat="1" ht="19.899999999999999" customHeight="1">
      <c r="B110" s="111"/>
      <c r="D110" s="112" t="s">
        <v>127</v>
      </c>
      <c r="E110" s="113"/>
      <c r="F110" s="113"/>
      <c r="G110" s="113"/>
      <c r="H110" s="113"/>
      <c r="I110" s="113"/>
      <c r="J110" s="114">
        <f>J230</f>
        <v>0</v>
      </c>
      <c r="L110" s="111"/>
    </row>
    <row r="111" spans="2:47" s="9" customFormat="1" ht="19.899999999999999" customHeight="1">
      <c r="B111" s="111"/>
      <c r="D111" s="112" t="s">
        <v>128</v>
      </c>
      <c r="E111" s="113"/>
      <c r="F111" s="113"/>
      <c r="G111" s="113"/>
      <c r="H111" s="113"/>
      <c r="I111" s="113"/>
      <c r="J111" s="114">
        <f>J231</f>
        <v>0</v>
      </c>
      <c r="L111" s="111"/>
    </row>
    <row r="112" spans="2:47" s="9" customFormat="1" ht="19.899999999999999" customHeight="1">
      <c r="B112" s="111"/>
      <c r="D112" s="112" t="s">
        <v>129</v>
      </c>
      <c r="E112" s="113"/>
      <c r="F112" s="113"/>
      <c r="G112" s="113"/>
      <c r="H112" s="113"/>
      <c r="I112" s="113"/>
      <c r="J112" s="114">
        <f>J248</f>
        <v>0</v>
      </c>
      <c r="L112" s="111"/>
    </row>
    <row r="113" spans="2:12" s="9" customFormat="1" ht="19.899999999999999" customHeight="1">
      <c r="B113" s="111"/>
      <c r="D113" s="112" t="s">
        <v>130</v>
      </c>
      <c r="E113" s="113"/>
      <c r="F113" s="113"/>
      <c r="G113" s="113"/>
      <c r="H113" s="113"/>
      <c r="I113" s="113"/>
      <c r="J113" s="114">
        <f>J277</f>
        <v>0</v>
      </c>
      <c r="L113" s="111"/>
    </row>
    <row r="114" spans="2:12" s="9" customFormat="1" ht="19.899999999999999" customHeight="1">
      <c r="B114" s="111"/>
      <c r="D114" s="112" t="s">
        <v>131</v>
      </c>
      <c r="E114" s="113"/>
      <c r="F114" s="113"/>
      <c r="G114" s="113"/>
      <c r="H114" s="113"/>
      <c r="I114" s="113"/>
      <c r="J114" s="114">
        <f>J282</f>
        <v>0</v>
      </c>
      <c r="L114" s="111"/>
    </row>
    <row r="115" spans="2:12" s="9" customFormat="1" ht="19.899999999999999" customHeight="1">
      <c r="B115" s="111"/>
      <c r="D115" s="112" t="s">
        <v>132</v>
      </c>
      <c r="E115" s="113"/>
      <c r="F115" s="113"/>
      <c r="G115" s="113"/>
      <c r="H115" s="113"/>
      <c r="I115" s="113"/>
      <c r="J115" s="114">
        <f>J302</f>
        <v>0</v>
      </c>
      <c r="L115" s="111"/>
    </row>
    <row r="116" spans="2:12" s="9" customFormat="1" ht="19.899999999999999" customHeight="1">
      <c r="B116" s="111"/>
      <c r="D116" s="112" t="s">
        <v>133</v>
      </c>
      <c r="E116" s="113"/>
      <c r="F116" s="113"/>
      <c r="G116" s="113"/>
      <c r="H116" s="113"/>
      <c r="I116" s="113"/>
      <c r="J116" s="114">
        <f>J325</f>
        <v>0</v>
      </c>
      <c r="L116" s="111"/>
    </row>
    <row r="117" spans="2:12" s="9" customFormat="1" ht="19.899999999999999" customHeight="1">
      <c r="B117" s="111"/>
      <c r="D117" s="112" t="s">
        <v>134</v>
      </c>
      <c r="E117" s="113"/>
      <c r="F117" s="113"/>
      <c r="G117" s="113"/>
      <c r="H117" s="113"/>
      <c r="I117" s="113"/>
      <c r="J117" s="114">
        <f>J332</f>
        <v>0</v>
      </c>
      <c r="L117" s="111"/>
    </row>
    <row r="118" spans="2:12" s="9" customFormat="1" ht="19.899999999999999" customHeight="1">
      <c r="B118" s="111"/>
      <c r="D118" s="112" t="s">
        <v>135</v>
      </c>
      <c r="E118" s="113"/>
      <c r="F118" s="113"/>
      <c r="G118" s="113"/>
      <c r="H118" s="113"/>
      <c r="I118" s="113"/>
      <c r="J118" s="114">
        <f>J357</f>
        <v>0</v>
      </c>
      <c r="L118" s="111"/>
    </row>
    <row r="119" spans="2:12" s="9" customFormat="1" ht="19.899999999999999" customHeight="1">
      <c r="B119" s="111"/>
      <c r="D119" s="112" t="s">
        <v>136</v>
      </c>
      <c r="E119" s="113"/>
      <c r="F119" s="113"/>
      <c r="G119" s="113"/>
      <c r="H119" s="113"/>
      <c r="I119" s="113"/>
      <c r="J119" s="114">
        <f>J367</f>
        <v>0</v>
      </c>
      <c r="L119" s="111"/>
    </row>
    <row r="120" spans="2:12" s="9" customFormat="1" ht="19.899999999999999" customHeight="1">
      <c r="B120" s="111"/>
      <c r="D120" s="112" t="s">
        <v>137</v>
      </c>
      <c r="E120" s="113"/>
      <c r="F120" s="113"/>
      <c r="G120" s="113"/>
      <c r="H120" s="113"/>
      <c r="I120" s="113"/>
      <c r="J120" s="114">
        <f>J372</f>
        <v>0</v>
      </c>
      <c r="L120" s="111"/>
    </row>
    <row r="121" spans="2:12" s="1" customFormat="1" ht="21.75" customHeight="1">
      <c r="B121" s="31"/>
      <c r="L121" s="31"/>
    </row>
    <row r="122" spans="2:12" s="1" customFormat="1" ht="6.95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1"/>
    </row>
    <row r="126" spans="2:12" s="1" customFormat="1" ht="6.95" customHeight="1"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</row>
    <row r="127" spans="2:12" s="1" customFormat="1" ht="24.95" customHeight="1">
      <c r="B127" s="31"/>
      <c r="C127" s="20" t="s">
        <v>138</v>
      </c>
      <c r="L127" s="31"/>
    </row>
    <row r="128" spans="2:12" s="1" customFormat="1" ht="6.95" customHeight="1">
      <c r="B128" s="31"/>
      <c r="L128" s="31"/>
    </row>
    <row r="129" spans="2:63" s="1" customFormat="1" ht="12" customHeight="1">
      <c r="B129" s="31"/>
      <c r="C129" s="26" t="s">
        <v>16</v>
      </c>
      <c r="L129" s="31"/>
    </row>
    <row r="130" spans="2:63" s="1" customFormat="1" ht="16.5" customHeight="1">
      <c r="B130" s="31"/>
      <c r="E130" s="235" t="str">
        <f>E7</f>
        <v>Stavební úpravy objektu Joštova č.p. 3</v>
      </c>
      <c r="F130" s="236"/>
      <c r="G130" s="236"/>
      <c r="H130" s="236"/>
      <c r="L130" s="31"/>
    </row>
    <row r="131" spans="2:63" ht="12" customHeight="1">
      <c r="B131" s="19"/>
      <c r="C131" s="26" t="s">
        <v>107</v>
      </c>
      <c r="L131" s="19"/>
    </row>
    <row r="132" spans="2:63" s="1" customFormat="1" ht="16.5" customHeight="1">
      <c r="B132" s="31"/>
      <c r="E132" s="235" t="s">
        <v>108</v>
      </c>
      <c r="F132" s="237"/>
      <c r="G132" s="237"/>
      <c r="H132" s="237"/>
      <c r="L132" s="31"/>
    </row>
    <row r="133" spans="2:63" s="1" customFormat="1" ht="12" customHeight="1">
      <c r="B133" s="31"/>
      <c r="C133" s="26" t="s">
        <v>109</v>
      </c>
      <c r="L133" s="31"/>
    </row>
    <row r="134" spans="2:63" s="1" customFormat="1" ht="16.5" customHeight="1">
      <c r="B134" s="31"/>
      <c r="E134" s="193" t="str">
        <f>E11</f>
        <v xml:space="preserve">D-11-A - Stavební část </v>
      </c>
      <c r="F134" s="237"/>
      <c r="G134" s="237"/>
      <c r="H134" s="237"/>
      <c r="L134" s="31"/>
    </row>
    <row r="135" spans="2:63" s="1" customFormat="1" ht="6.95" customHeight="1">
      <c r="B135" s="31"/>
      <c r="L135" s="31"/>
    </row>
    <row r="136" spans="2:63" s="1" customFormat="1" ht="12" customHeight="1">
      <c r="B136" s="31"/>
      <c r="C136" s="26" t="s">
        <v>20</v>
      </c>
      <c r="F136" s="24" t="str">
        <f>F14</f>
        <v xml:space="preserve"> </v>
      </c>
      <c r="I136" s="26" t="s">
        <v>22</v>
      </c>
      <c r="J136" s="51" t="str">
        <f>IF(J14="","",J14)</f>
        <v>17. 7. 2023</v>
      </c>
      <c r="L136" s="31"/>
    </row>
    <row r="137" spans="2:63" s="1" customFormat="1" ht="6.95" customHeight="1">
      <c r="B137" s="31"/>
      <c r="L137" s="31"/>
    </row>
    <row r="138" spans="2:63" s="1" customFormat="1" ht="15.2" customHeight="1">
      <c r="B138" s="31"/>
      <c r="C138" s="26" t="s">
        <v>24</v>
      </c>
      <c r="F138" s="24" t="str">
        <f>E17</f>
        <v xml:space="preserve"> </v>
      </c>
      <c r="I138" s="26" t="s">
        <v>29</v>
      </c>
      <c r="J138" s="29" t="str">
        <f>E23</f>
        <v xml:space="preserve"> </v>
      </c>
      <c r="L138" s="31"/>
    </row>
    <row r="139" spans="2:63" s="1" customFormat="1" ht="15.2" customHeight="1">
      <c r="B139" s="31"/>
      <c r="C139" s="26" t="s">
        <v>27</v>
      </c>
      <c r="F139" s="24" t="str">
        <f>IF(E20="","",E20)</f>
        <v>Vyplň údaj</v>
      </c>
      <c r="I139" s="26" t="s">
        <v>31</v>
      </c>
      <c r="J139" s="29" t="str">
        <f>E26</f>
        <v xml:space="preserve"> </v>
      </c>
      <c r="L139" s="31"/>
    </row>
    <row r="140" spans="2:63" s="1" customFormat="1" ht="10.35" customHeight="1">
      <c r="B140" s="31"/>
      <c r="L140" s="31"/>
    </row>
    <row r="141" spans="2:63" s="10" customFormat="1" ht="29.25" customHeight="1">
      <c r="B141" s="115"/>
      <c r="C141" s="116" t="s">
        <v>139</v>
      </c>
      <c r="D141" s="117" t="s">
        <v>58</v>
      </c>
      <c r="E141" s="117" t="s">
        <v>54</v>
      </c>
      <c r="F141" s="117" t="s">
        <v>55</v>
      </c>
      <c r="G141" s="117" t="s">
        <v>140</v>
      </c>
      <c r="H141" s="117" t="s">
        <v>141</v>
      </c>
      <c r="I141" s="117" t="s">
        <v>142</v>
      </c>
      <c r="J141" s="118" t="s">
        <v>113</v>
      </c>
      <c r="K141" s="119" t="s">
        <v>143</v>
      </c>
      <c r="L141" s="115"/>
      <c r="M141" s="58" t="s">
        <v>1</v>
      </c>
      <c r="N141" s="59" t="s">
        <v>37</v>
      </c>
      <c r="O141" s="59" t="s">
        <v>144</v>
      </c>
      <c r="P141" s="59" t="s">
        <v>145</v>
      </c>
      <c r="Q141" s="59" t="s">
        <v>146</v>
      </c>
      <c r="R141" s="59" t="s">
        <v>147</v>
      </c>
      <c r="S141" s="59" t="s">
        <v>148</v>
      </c>
      <c r="T141" s="60" t="s">
        <v>149</v>
      </c>
    </row>
    <row r="142" spans="2:63" s="1" customFormat="1" ht="22.9" customHeight="1">
      <c r="B142" s="31"/>
      <c r="C142" s="63" t="s">
        <v>150</v>
      </c>
      <c r="J142" s="120">
        <f>BK142</f>
        <v>0</v>
      </c>
      <c r="L142" s="31"/>
      <c r="M142" s="61"/>
      <c r="N142" s="52"/>
      <c r="O142" s="52"/>
      <c r="P142" s="121">
        <f>P143+P221</f>
        <v>0</v>
      </c>
      <c r="Q142" s="52"/>
      <c r="R142" s="121">
        <f>R143+R221</f>
        <v>17.962311960000001</v>
      </c>
      <c r="S142" s="52"/>
      <c r="T142" s="122">
        <f>T143+T221</f>
        <v>0</v>
      </c>
      <c r="AT142" s="16" t="s">
        <v>72</v>
      </c>
      <c r="AU142" s="16" t="s">
        <v>115</v>
      </c>
      <c r="BK142" s="123">
        <f>BK143+BK221</f>
        <v>0</v>
      </c>
    </row>
    <row r="143" spans="2:63" s="11" customFormat="1" ht="25.9" customHeight="1">
      <c r="B143" s="124"/>
      <c r="D143" s="125" t="s">
        <v>72</v>
      </c>
      <c r="E143" s="126" t="s">
        <v>151</v>
      </c>
      <c r="F143" s="126" t="s">
        <v>151</v>
      </c>
      <c r="I143" s="127"/>
      <c r="J143" s="128">
        <f>BK143</f>
        <v>0</v>
      </c>
      <c r="L143" s="124"/>
      <c r="M143" s="129"/>
      <c r="P143" s="130">
        <f>P144+P167+P206+P215+P216+P219</f>
        <v>0</v>
      </c>
      <c r="R143" s="130">
        <f>R144+R167+R206+R215+R216+R219</f>
        <v>11.841911790000001</v>
      </c>
      <c r="T143" s="131">
        <f>T144+T167+T206+T215+T216+T219</f>
        <v>0</v>
      </c>
      <c r="AR143" s="125" t="s">
        <v>80</v>
      </c>
      <c r="AT143" s="132" t="s">
        <v>72</v>
      </c>
      <c r="AU143" s="132" t="s">
        <v>73</v>
      </c>
      <c r="AY143" s="125" t="s">
        <v>152</v>
      </c>
      <c r="BK143" s="133">
        <f>BK144+BK167+BK206+BK215+BK216+BK219</f>
        <v>0</v>
      </c>
    </row>
    <row r="144" spans="2:63" s="11" customFormat="1" ht="22.9" customHeight="1">
      <c r="B144" s="124"/>
      <c r="D144" s="125" t="s">
        <v>72</v>
      </c>
      <c r="E144" s="134" t="s">
        <v>153</v>
      </c>
      <c r="F144" s="134" t="s">
        <v>154</v>
      </c>
      <c r="I144" s="127"/>
      <c r="J144" s="135">
        <f>BK144</f>
        <v>0</v>
      </c>
      <c r="L144" s="124"/>
      <c r="M144" s="129"/>
      <c r="P144" s="130">
        <f>SUM(P145:P166)</f>
        <v>0</v>
      </c>
      <c r="R144" s="130">
        <f>SUM(R145:R166)</f>
        <v>3.6422461099999999</v>
      </c>
      <c r="T144" s="131">
        <f>SUM(T145:T166)</f>
        <v>0</v>
      </c>
      <c r="AR144" s="125" t="s">
        <v>80</v>
      </c>
      <c r="AT144" s="132" t="s">
        <v>72</v>
      </c>
      <c r="AU144" s="132" t="s">
        <v>80</v>
      </c>
      <c r="AY144" s="125" t="s">
        <v>152</v>
      </c>
      <c r="BK144" s="133">
        <f>SUM(BK145:BK166)</f>
        <v>0</v>
      </c>
    </row>
    <row r="145" spans="2:65" s="1" customFormat="1" ht="24.2" customHeight="1">
      <c r="B145" s="31"/>
      <c r="C145" s="136" t="s">
        <v>80</v>
      </c>
      <c r="D145" s="136" t="s">
        <v>155</v>
      </c>
      <c r="E145" s="137" t="s">
        <v>156</v>
      </c>
      <c r="F145" s="138" t="s">
        <v>157</v>
      </c>
      <c r="G145" s="139" t="s">
        <v>158</v>
      </c>
      <c r="H145" s="140">
        <v>2</v>
      </c>
      <c r="I145" s="141"/>
      <c r="J145" s="142">
        <f>ROUND(I145*H145,2)</f>
        <v>0</v>
      </c>
      <c r="K145" s="143"/>
      <c r="L145" s="31"/>
      <c r="M145" s="144" t="s">
        <v>1</v>
      </c>
      <c r="N145" s="145" t="s">
        <v>39</v>
      </c>
      <c r="P145" s="146">
        <f>O145*H145</f>
        <v>0</v>
      </c>
      <c r="Q145" s="146">
        <v>1.6709999999999999E-2</v>
      </c>
      <c r="R145" s="146">
        <f>Q145*H145</f>
        <v>3.3419999999999998E-2</v>
      </c>
      <c r="S145" s="146">
        <v>0</v>
      </c>
      <c r="T145" s="147">
        <f>S145*H145</f>
        <v>0</v>
      </c>
      <c r="AR145" s="148" t="s">
        <v>159</v>
      </c>
      <c r="AT145" s="148" t="s">
        <v>155</v>
      </c>
      <c r="AU145" s="148" t="s">
        <v>82</v>
      </c>
      <c r="AY145" s="16" t="s">
        <v>152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6" t="s">
        <v>82</v>
      </c>
      <c r="BK145" s="149">
        <f>ROUND(I145*H145,2)</f>
        <v>0</v>
      </c>
      <c r="BL145" s="16" t="s">
        <v>159</v>
      </c>
      <c r="BM145" s="148" t="s">
        <v>160</v>
      </c>
    </row>
    <row r="146" spans="2:65" s="12" customFormat="1" ht="11.25">
      <c r="B146" s="150"/>
      <c r="D146" s="151" t="s">
        <v>161</v>
      </c>
      <c r="E146" s="152" t="s">
        <v>1</v>
      </c>
      <c r="F146" s="153" t="s">
        <v>162</v>
      </c>
      <c r="H146" s="154">
        <v>2</v>
      </c>
      <c r="I146" s="155"/>
      <c r="L146" s="150"/>
      <c r="M146" s="156"/>
      <c r="T146" s="157"/>
      <c r="AT146" s="152" t="s">
        <v>161</v>
      </c>
      <c r="AU146" s="152" t="s">
        <v>82</v>
      </c>
      <c r="AV146" s="12" t="s">
        <v>82</v>
      </c>
      <c r="AW146" s="12" t="s">
        <v>30</v>
      </c>
      <c r="AX146" s="12" t="s">
        <v>73</v>
      </c>
      <c r="AY146" s="152" t="s">
        <v>152</v>
      </c>
    </row>
    <row r="147" spans="2:65" s="1" customFormat="1" ht="24.2" customHeight="1">
      <c r="B147" s="31"/>
      <c r="C147" s="136" t="s">
        <v>82</v>
      </c>
      <c r="D147" s="136" t="s">
        <v>155</v>
      </c>
      <c r="E147" s="137" t="s">
        <v>163</v>
      </c>
      <c r="F147" s="138" t="s">
        <v>164</v>
      </c>
      <c r="G147" s="139" t="s">
        <v>165</v>
      </c>
      <c r="H147" s="140">
        <v>0.63</v>
      </c>
      <c r="I147" s="141"/>
      <c r="J147" s="142">
        <f>ROUND(I147*H147,2)</f>
        <v>0</v>
      </c>
      <c r="K147" s="143"/>
      <c r="L147" s="31"/>
      <c r="M147" s="144" t="s">
        <v>1</v>
      </c>
      <c r="N147" s="145" t="s">
        <v>39</v>
      </c>
      <c r="P147" s="146">
        <f>O147*H147</f>
        <v>0</v>
      </c>
      <c r="Q147" s="146">
        <v>5.2499999999999998E-2</v>
      </c>
      <c r="R147" s="146">
        <f>Q147*H147</f>
        <v>3.3075E-2</v>
      </c>
      <c r="S147" s="146">
        <v>0</v>
      </c>
      <c r="T147" s="147">
        <f>S147*H147</f>
        <v>0</v>
      </c>
      <c r="AR147" s="148" t="s">
        <v>159</v>
      </c>
      <c r="AT147" s="148" t="s">
        <v>155</v>
      </c>
      <c r="AU147" s="148" t="s">
        <v>82</v>
      </c>
      <c r="AY147" s="16" t="s">
        <v>152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6" t="s">
        <v>82</v>
      </c>
      <c r="BK147" s="149">
        <f>ROUND(I147*H147,2)</f>
        <v>0</v>
      </c>
      <c r="BL147" s="16" t="s">
        <v>159</v>
      </c>
      <c r="BM147" s="148" t="s">
        <v>166</v>
      </c>
    </row>
    <row r="148" spans="2:65" s="12" customFormat="1" ht="11.25">
      <c r="B148" s="150"/>
      <c r="D148" s="151" t="s">
        <v>161</v>
      </c>
      <c r="E148" s="152" t="s">
        <v>1</v>
      </c>
      <c r="F148" s="153" t="s">
        <v>167</v>
      </c>
      <c r="H148" s="154">
        <v>0.63</v>
      </c>
      <c r="I148" s="155"/>
      <c r="L148" s="150"/>
      <c r="M148" s="156"/>
      <c r="T148" s="157"/>
      <c r="AT148" s="152" t="s">
        <v>161</v>
      </c>
      <c r="AU148" s="152" t="s">
        <v>82</v>
      </c>
      <c r="AV148" s="12" t="s">
        <v>82</v>
      </c>
      <c r="AW148" s="12" t="s">
        <v>30</v>
      </c>
      <c r="AX148" s="12" t="s">
        <v>80</v>
      </c>
      <c r="AY148" s="152" t="s">
        <v>152</v>
      </c>
    </row>
    <row r="149" spans="2:65" s="1" customFormat="1" ht="24.2" customHeight="1">
      <c r="B149" s="31"/>
      <c r="C149" s="136" t="s">
        <v>153</v>
      </c>
      <c r="D149" s="136" t="s">
        <v>155</v>
      </c>
      <c r="E149" s="137" t="s">
        <v>168</v>
      </c>
      <c r="F149" s="138" t="s">
        <v>169</v>
      </c>
      <c r="G149" s="139" t="s">
        <v>165</v>
      </c>
      <c r="H149" s="140">
        <v>9.6479999999999997</v>
      </c>
      <c r="I149" s="141"/>
      <c r="J149" s="142">
        <f>ROUND(I149*H149,2)</f>
        <v>0</v>
      </c>
      <c r="K149" s="143"/>
      <c r="L149" s="31"/>
      <c r="M149" s="144" t="s">
        <v>1</v>
      </c>
      <c r="N149" s="145" t="s">
        <v>39</v>
      </c>
      <c r="P149" s="146">
        <f>O149*H149</f>
        <v>0</v>
      </c>
      <c r="Q149" s="146">
        <v>6.1719999999999997E-2</v>
      </c>
      <c r="R149" s="146">
        <f>Q149*H149</f>
        <v>0.59547455999999999</v>
      </c>
      <c r="S149" s="146">
        <v>0</v>
      </c>
      <c r="T149" s="147">
        <f>S149*H149</f>
        <v>0</v>
      </c>
      <c r="AR149" s="148" t="s">
        <v>159</v>
      </c>
      <c r="AT149" s="148" t="s">
        <v>155</v>
      </c>
      <c r="AU149" s="148" t="s">
        <v>82</v>
      </c>
      <c r="AY149" s="16" t="s">
        <v>152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6" t="s">
        <v>82</v>
      </c>
      <c r="BK149" s="149">
        <f>ROUND(I149*H149,2)</f>
        <v>0</v>
      </c>
      <c r="BL149" s="16" t="s">
        <v>159</v>
      </c>
      <c r="BM149" s="148" t="s">
        <v>170</v>
      </c>
    </row>
    <row r="150" spans="2:65" s="12" customFormat="1" ht="11.25">
      <c r="B150" s="150"/>
      <c r="D150" s="151" t="s">
        <v>161</v>
      </c>
      <c r="E150" s="152" t="s">
        <v>1</v>
      </c>
      <c r="F150" s="153" t="s">
        <v>171</v>
      </c>
      <c r="H150" s="154">
        <v>2.3849999999999998</v>
      </c>
      <c r="I150" s="155"/>
      <c r="L150" s="150"/>
      <c r="M150" s="156"/>
      <c r="T150" s="157"/>
      <c r="AT150" s="152" t="s">
        <v>161</v>
      </c>
      <c r="AU150" s="152" t="s">
        <v>82</v>
      </c>
      <c r="AV150" s="12" t="s">
        <v>82</v>
      </c>
      <c r="AW150" s="12" t="s">
        <v>4</v>
      </c>
      <c r="AX150" s="12" t="s">
        <v>73</v>
      </c>
      <c r="AY150" s="152" t="s">
        <v>152</v>
      </c>
    </row>
    <row r="151" spans="2:65" s="12" customFormat="1" ht="11.25">
      <c r="B151" s="150"/>
      <c r="D151" s="151" t="s">
        <v>161</v>
      </c>
      <c r="E151" s="152" t="s">
        <v>1</v>
      </c>
      <c r="F151" s="153" t="s">
        <v>172</v>
      </c>
      <c r="H151" s="154">
        <v>4.6379999999999999</v>
      </c>
      <c r="I151" s="155"/>
      <c r="L151" s="150"/>
      <c r="M151" s="156"/>
      <c r="T151" s="157"/>
      <c r="AT151" s="152" t="s">
        <v>161</v>
      </c>
      <c r="AU151" s="152" t="s">
        <v>82</v>
      </c>
      <c r="AV151" s="12" t="s">
        <v>82</v>
      </c>
      <c r="AW151" s="12" t="s">
        <v>4</v>
      </c>
      <c r="AX151" s="12" t="s">
        <v>73</v>
      </c>
      <c r="AY151" s="152" t="s">
        <v>152</v>
      </c>
    </row>
    <row r="152" spans="2:65" s="12" customFormat="1" ht="11.25">
      <c r="B152" s="150"/>
      <c r="D152" s="151" t="s">
        <v>161</v>
      </c>
      <c r="E152" s="152" t="s">
        <v>1</v>
      </c>
      <c r="F152" s="153" t="s">
        <v>173</v>
      </c>
      <c r="H152" s="154">
        <v>1.35</v>
      </c>
      <c r="I152" s="155"/>
      <c r="L152" s="150"/>
      <c r="M152" s="156"/>
      <c r="T152" s="157"/>
      <c r="AT152" s="152" t="s">
        <v>161</v>
      </c>
      <c r="AU152" s="152" t="s">
        <v>82</v>
      </c>
      <c r="AV152" s="12" t="s">
        <v>82</v>
      </c>
      <c r="AW152" s="12" t="s">
        <v>4</v>
      </c>
      <c r="AX152" s="12" t="s">
        <v>73</v>
      </c>
      <c r="AY152" s="152" t="s">
        <v>152</v>
      </c>
    </row>
    <row r="153" spans="2:65" s="12" customFormat="1" ht="11.25">
      <c r="B153" s="150"/>
      <c r="D153" s="151" t="s">
        <v>161</v>
      </c>
      <c r="E153" s="152" t="s">
        <v>1</v>
      </c>
      <c r="F153" s="153" t="s">
        <v>174</v>
      </c>
      <c r="H153" s="154">
        <v>1.2749999999999999</v>
      </c>
      <c r="I153" s="155"/>
      <c r="L153" s="150"/>
      <c r="M153" s="156"/>
      <c r="T153" s="157"/>
      <c r="AT153" s="152" t="s">
        <v>161</v>
      </c>
      <c r="AU153" s="152" t="s">
        <v>82</v>
      </c>
      <c r="AV153" s="12" t="s">
        <v>82</v>
      </c>
      <c r="AW153" s="12" t="s">
        <v>4</v>
      </c>
      <c r="AX153" s="12" t="s">
        <v>73</v>
      </c>
      <c r="AY153" s="152" t="s">
        <v>152</v>
      </c>
    </row>
    <row r="154" spans="2:65" s="13" customFormat="1" ht="11.25">
      <c r="B154" s="158"/>
      <c r="D154" s="151" t="s">
        <v>161</v>
      </c>
      <c r="E154" s="159" t="s">
        <v>1</v>
      </c>
      <c r="F154" s="160" t="s">
        <v>175</v>
      </c>
      <c r="H154" s="161">
        <v>9.6479999999999997</v>
      </c>
      <c r="I154" s="162"/>
      <c r="L154" s="158"/>
      <c r="M154" s="163"/>
      <c r="T154" s="164"/>
      <c r="AT154" s="159" t="s">
        <v>161</v>
      </c>
      <c r="AU154" s="159" t="s">
        <v>82</v>
      </c>
      <c r="AV154" s="13" t="s">
        <v>159</v>
      </c>
      <c r="AW154" s="13" t="s">
        <v>30</v>
      </c>
      <c r="AX154" s="13" t="s">
        <v>80</v>
      </c>
      <c r="AY154" s="159" t="s">
        <v>152</v>
      </c>
    </row>
    <row r="155" spans="2:65" s="1" customFormat="1" ht="24.2" customHeight="1">
      <c r="B155" s="31"/>
      <c r="C155" s="136" t="s">
        <v>159</v>
      </c>
      <c r="D155" s="136" t="s">
        <v>155</v>
      </c>
      <c r="E155" s="137" t="s">
        <v>176</v>
      </c>
      <c r="F155" s="138" t="s">
        <v>177</v>
      </c>
      <c r="G155" s="139" t="s">
        <v>165</v>
      </c>
      <c r="H155" s="140">
        <v>11.365</v>
      </c>
      <c r="I155" s="141"/>
      <c r="J155" s="142">
        <f>ROUND(I155*H155,2)</f>
        <v>0</v>
      </c>
      <c r="K155" s="143"/>
      <c r="L155" s="31"/>
      <c r="M155" s="144" t="s">
        <v>1</v>
      </c>
      <c r="N155" s="145" t="s">
        <v>39</v>
      </c>
      <c r="P155" s="146">
        <f>O155*H155</f>
        <v>0</v>
      </c>
      <c r="Q155" s="146">
        <v>7.9210000000000003E-2</v>
      </c>
      <c r="R155" s="146">
        <f>Q155*H155</f>
        <v>0.9002216500000001</v>
      </c>
      <c r="S155" s="146">
        <v>0</v>
      </c>
      <c r="T155" s="147">
        <f>S155*H155</f>
        <v>0</v>
      </c>
      <c r="AR155" s="148" t="s">
        <v>159</v>
      </c>
      <c r="AT155" s="148" t="s">
        <v>155</v>
      </c>
      <c r="AU155" s="148" t="s">
        <v>82</v>
      </c>
      <c r="AY155" s="16" t="s">
        <v>152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6" t="s">
        <v>82</v>
      </c>
      <c r="BK155" s="149">
        <f>ROUND(I155*H155,2)</f>
        <v>0</v>
      </c>
      <c r="BL155" s="16" t="s">
        <v>159</v>
      </c>
      <c r="BM155" s="148" t="s">
        <v>178</v>
      </c>
    </row>
    <row r="156" spans="2:65" s="12" customFormat="1" ht="11.25">
      <c r="B156" s="150"/>
      <c r="D156" s="151" t="s">
        <v>161</v>
      </c>
      <c r="E156" s="152" t="s">
        <v>1</v>
      </c>
      <c r="F156" s="153" t="s">
        <v>179</v>
      </c>
      <c r="H156" s="154">
        <v>8.2149999999999999</v>
      </c>
      <c r="I156" s="155"/>
      <c r="L156" s="150"/>
      <c r="M156" s="156"/>
      <c r="T156" s="157"/>
      <c r="AT156" s="152" t="s">
        <v>161</v>
      </c>
      <c r="AU156" s="152" t="s">
        <v>82</v>
      </c>
      <c r="AV156" s="12" t="s">
        <v>82</v>
      </c>
      <c r="AW156" s="12" t="s">
        <v>30</v>
      </c>
      <c r="AX156" s="12" t="s">
        <v>73</v>
      </c>
      <c r="AY156" s="152" t="s">
        <v>152</v>
      </c>
    </row>
    <row r="157" spans="2:65" s="12" customFormat="1" ht="11.25">
      <c r="B157" s="150"/>
      <c r="D157" s="151" t="s">
        <v>161</v>
      </c>
      <c r="E157" s="152" t="s">
        <v>1</v>
      </c>
      <c r="F157" s="153" t="s">
        <v>180</v>
      </c>
      <c r="H157" s="154">
        <v>3.15</v>
      </c>
      <c r="I157" s="155"/>
      <c r="L157" s="150"/>
      <c r="M157" s="156"/>
      <c r="T157" s="157"/>
      <c r="AT157" s="152" t="s">
        <v>161</v>
      </c>
      <c r="AU157" s="152" t="s">
        <v>82</v>
      </c>
      <c r="AV157" s="12" t="s">
        <v>82</v>
      </c>
      <c r="AW157" s="12" t="s">
        <v>30</v>
      </c>
      <c r="AX157" s="12" t="s">
        <v>73</v>
      </c>
      <c r="AY157" s="152" t="s">
        <v>152</v>
      </c>
    </row>
    <row r="158" spans="2:65" s="13" customFormat="1" ht="11.25">
      <c r="B158" s="158"/>
      <c r="D158" s="151" t="s">
        <v>161</v>
      </c>
      <c r="E158" s="159" t="s">
        <v>1</v>
      </c>
      <c r="F158" s="160" t="s">
        <v>175</v>
      </c>
      <c r="H158" s="161">
        <v>11.365</v>
      </c>
      <c r="I158" s="162"/>
      <c r="L158" s="158"/>
      <c r="M158" s="163"/>
      <c r="T158" s="164"/>
      <c r="AT158" s="159" t="s">
        <v>161</v>
      </c>
      <c r="AU158" s="159" t="s">
        <v>82</v>
      </c>
      <c r="AV158" s="13" t="s">
        <v>159</v>
      </c>
      <c r="AW158" s="13" t="s">
        <v>30</v>
      </c>
      <c r="AX158" s="13" t="s">
        <v>80</v>
      </c>
      <c r="AY158" s="159" t="s">
        <v>152</v>
      </c>
    </row>
    <row r="159" spans="2:65" s="1" customFormat="1" ht="24.2" customHeight="1">
      <c r="B159" s="31"/>
      <c r="C159" s="136" t="s">
        <v>181</v>
      </c>
      <c r="D159" s="136" t="s">
        <v>155</v>
      </c>
      <c r="E159" s="137" t="s">
        <v>182</v>
      </c>
      <c r="F159" s="138" t="s">
        <v>183</v>
      </c>
      <c r="G159" s="139" t="s">
        <v>184</v>
      </c>
      <c r="H159" s="140">
        <v>22.75</v>
      </c>
      <c r="I159" s="141"/>
      <c r="J159" s="142">
        <f>ROUND(I159*H159,2)</f>
        <v>0</v>
      </c>
      <c r="K159" s="143"/>
      <c r="L159" s="31"/>
      <c r="M159" s="144" t="s">
        <v>1</v>
      </c>
      <c r="N159" s="145" t="s">
        <v>39</v>
      </c>
      <c r="P159" s="146">
        <f>O159*H159</f>
        <v>0</v>
      </c>
      <c r="Q159" s="146">
        <v>1.2999999999999999E-4</v>
      </c>
      <c r="R159" s="146">
        <f>Q159*H159</f>
        <v>2.9574999999999996E-3</v>
      </c>
      <c r="S159" s="146">
        <v>0</v>
      </c>
      <c r="T159" s="147">
        <f>S159*H159</f>
        <v>0</v>
      </c>
      <c r="AR159" s="148" t="s">
        <v>159</v>
      </c>
      <c r="AT159" s="148" t="s">
        <v>155</v>
      </c>
      <c r="AU159" s="148" t="s">
        <v>82</v>
      </c>
      <c r="AY159" s="16" t="s">
        <v>152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6" t="s">
        <v>82</v>
      </c>
      <c r="BK159" s="149">
        <f>ROUND(I159*H159,2)</f>
        <v>0</v>
      </c>
      <c r="BL159" s="16" t="s">
        <v>159</v>
      </c>
      <c r="BM159" s="148" t="s">
        <v>185</v>
      </c>
    </row>
    <row r="160" spans="2:65" s="12" customFormat="1" ht="11.25">
      <c r="B160" s="150"/>
      <c r="D160" s="151" t="s">
        <v>161</v>
      </c>
      <c r="E160" s="152" t="s">
        <v>1</v>
      </c>
      <c r="F160" s="153" t="s">
        <v>186</v>
      </c>
      <c r="H160" s="154">
        <v>4.2</v>
      </c>
      <c r="I160" s="155"/>
      <c r="L160" s="150"/>
      <c r="M160" s="156"/>
      <c r="T160" s="157"/>
      <c r="AT160" s="152" t="s">
        <v>161</v>
      </c>
      <c r="AU160" s="152" t="s">
        <v>82</v>
      </c>
      <c r="AV160" s="12" t="s">
        <v>82</v>
      </c>
      <c r="AW160" s="12" t="s">
        <v>30</v>
      </c>
      <c r="AX160" s="12" t="s">
        <v>73</v>
      </c>
      <c r="AY160" s="152" t="s">
        <v>152</v>
      </c>
    </row>
    <row r="161" spans="2:65" s="12" customFormat="1" ht="11.25">
      <c r="B161" s="150"/>
      <c r="D161" s="151" t="s">
        <v>161</v>
      </c>
      <c r="E161" s="152" t="s">
        <v>1</v>
      </c>
      <c r="F161" s="153" t="s">
        <v>187</v>
      </c>
      <c r="H161" s="154">
        <v>5.3</v>
      </c>
      <c r="I161" s="155"/>
      <c r="L161" s="150"/>
      <c r="M161" s="156"/>
      <c r="T161" s="157"/>
      <c r="AT161" s="152" t="s">
        <v>161</v>
      </c>
      <c r="AU161" s="152" t="s">
        <v>82</v>
      </c>
      <c r="AV161" s="12" t="s">
        <v>82</v>
      </c>
      <c r="AW161" s="12" t="s">
        <v>30</v>
      </c>
      <c r="AX161" s="12" t="s">
        <v>73</v>
      </c>
      <c r="AY161" s="152" t="s">
        <v>152</v>
      </c>
    </row>
    <row r="162" spans="2:65" s="12" customFormat="1" ht="11.25">
      <c r="B162" s="150"/>
      <c r="D162" s="151" t="s">
        <v>161</v>
      </c>
      <c r="E162" s="152" t="s">
        <v>1</v>
      </c>
      <c r="F162" s="153" t="s">
        <v>188</v>
      </c>
      <c r="H162" s="154">
        <v>10.6</v>
      </c>
      <c r="I162" s="155"/>
      <c r="L162" s="150"/>
      <c r="M162" s="156"/>
      <c r="T162" s="157"/>
      <c r="AT162" s="152" t="s">
        <v>161</v>
      </c>
      <c r="AU162" s="152" t="s">
        <v>82</v>
      </c>
      <c r="AV162" s="12" t="s">
        <v>82</v>
      </c>
      <c r="AW162" s="12" t="s">
        <v>30</v>
      </c>
      <c r="AX162" s="12" t="s">
        <v>73</v>
      </c>
      <c r="AY162" s="152" t="s">
        <v>152</v>
      </c>
    </row>
    <row r="163" spans="2:65" s="12" customFormat="1" ht="11.25">
      <c r="B163" s="150"/>
      <c r="D163" s="151" t="s">
        <v>161</v>
      </c>
      <c r="E163" s="152" t="s">
        <v>1</v>
      </c>
      <c r="F163" s="153" t="s">
        <v>189</v>
      </c>
      <c r="H163" s="154">
        <v>2.65</v>
      </c>
      <c r="I163" s="155"/>
      <c r="L163" s="150"/>
      <c r="M163" s="156"/>
      <c r="T163" s="157"/>
      <c r="AT163" s="152" t="s">
        <v>161</v>
      </c>
      <c r="AU163" s="152" t="s">
        <v>82</v>
      </c>
      <c r="AV163" s="12" t="s">
        <v>82</v>
      </c>
      <c r="AW163" s="12" t="s">
        <v>30</v>
      </c>
      <c r="AX163" s="12" t="s">
        <v>73</v>
      </c>
      <c r="AY163" s="152" t="s">
        <v>152</v>
      </c>
    </row>
    <row r="164" spans="2:65" s="1" customFormat="1" ht="16.5" customHeight="1">
      <c r="B164" s="31"/>
      <c r="C164" s="136" t="s">
        <v>190</v>
      </c>
      <c r="D164" s="136" t="s">
        <v>155</v>
      </c>
      <c r="E164" s="137" t="s">
        <v>191</v>
      </c>
      <c r="F164" s="138" t="s">
        <v>192</v>
      </c>
      <c r="G164" s="139" t="s">
        <v>165</v>
      </c>
      <c r="H164" s="140">
        <v>10.71</v>
      </c>
      <c r="I164" s="141"/>
      <c r="J164" s="142">
        <f>ROUND(I164*H164,2)</f>
        <v>0</v>
      </c>
      <c r="K164" s="143"/>
      <c r="L164" s="31"/>
      <c r="M164" s="144" t="s">
        <v>1</v>
      </c>
      <c r="N164" s="145" t="s">
        <v>39</v>
      </c>
      <c r="P164" s="146">
        <f>O164*H164</f>
        <v>0</v>
      </c>
      <c r="Q164" s="146">
        <v>0.19394</v>
      </c>
      <c r="R164" s="146">
        <f>Q164*H164</f>
        <v>2.0770974</v>
      </c>
      <c r="S164" s="146">
        <v>0</v>
      </c>
      <c r="T164" s="147">
        <f>S164*H164</f>
        <v>0</v>
      </c>
      <c r="AR164" s="148" t="s">
        <v>159</v>
      </c>
      <c r="AT164" s="148" t="s">
        <v>155</v>
      </c>
      <c r="AU164" s="148" t="s">
        <v>82</v>
      </c>
      <c r="AY164" s="16" t="s">
        <v>152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6" t="s">
        <v>82</v>
      </c>
      <c r="BK164" s="149">
        <f>ROUND(I164*H164,2)</f>
        <v>0</v>
      </c>
      <c r="BL164" s="16" t="s">
        <v>159</v>
      </c>
      <c r="BM164" s="148" t="s">
        <v>193</v>
      </c>
    </row>
    <row r="165" spans="2:65" s="12" customFormat="1" ht="11.25">
      <c r="B165" s="150"/>
      <c r="D165" s="151" t="s">
        <v>161</v>
      </c>
      <c r="E165" s="152" t="s">
        <v>1</v>
      </c>
      <c r="F165" s="153" t="s">
        <v>194</v>
      </c>
      <c r="H165" s="154">
        <v>10.71</v>
      </c>
      <c r="I165" s="155"/>
      <c r="L165" s="150"/>
      <c r="M165" s="156"/>
      <c r="T165" s="157"/>
      <c r="AT165" s="152" t="s">
        <v>161</v>
      </c>
      <c r="AU165" s="152" t="s">
        <v>82</v>
      </c>
      <c r="AV165" s="12" t="s">
        <v>82</v>
      </c>
      <c r="AW165" s="12" t="s">
        <v>30</v>
      </c>
      <c r="AX165" s="12" t="s">
        <v>73</v>
      </c>
      <c r="AY165" s="152" t="s">
        <v>152</v>
      </c>
    </row>
    <row r="166" spans="2:65" s="12" customFormat="1" ht="11.25">
      <c r="B166" s="150"/>
      <c r="D166" s="151" t="s">
        <v>161</v>
      </c>
      <c r="E166" s="152" t="s">
        <v>1</v>
      </c>
      <c r="F166" s="153" t="s">
        <v>195</v>
      </c>
      <c r="H166" s="154">
        <v>0</v>
      </c>
      <c r="I166" s="155"/>
      <c r="L166" s="150"/>
      <c r="M166" s="156"/>
      <c r="T166" s="157"/>
      <c r="AT166" s="152" t="s">
        <v>161</v>
      </c>
      <c r="AU166" s="152" t="s">
        <v>82</v>
      </c>
      <c r="AV166" s="12" t="s">
        <v>82</v>
      </c>
      <c r="AW166" s="12" t="s">
        <v>30</v>
      </c>
      <c r="AX166" s="12" t="s">
        <v>73</v>
      </c>
      <c r="AY166" s="152" t="s">
        <v>152</v>
      </c>
    </row>
    <row r="167" spans="2:65" s="11" customFormat="1" ht="22.9" customHeight="1">
      <c r="B167" s="124"/>
      <c r="D167" s="125" t="s">
        <v>72</v>
      </c>
      <c r="E167" s="134" t="s">
        <v>190</v>
      </c>
      <c r="F167" s="134" t="s">
        <v>196</v>
      </c>
      <c r="I167" s="127"/>
      <c r="J167" s="135">
        <f>BK167</f>
        <v>0</v>
      </c>
      <c r="L167" s="124"/>
      <c r="M167" s="129"/>
      <c r="P167" s="130">
        <f>P168+P192</f>
        <v>0</v>
      </c>
      <c r="R167" s="130">
        <f>R168+R192</f>
        <v>6.349385680000001</v>
      </c>
      <c r="T167" s="131">
        <f>T168+T192</f>
        <v>0</v>
      </c>
      <c r="AR167" s="125" t="s">
        <v>80</v>
      </c>
      <c r="AT167" s="132" t="s">
        <v>72</v>
      </c>
      <c r="AU167" s="132" t="s">
        <v>80</v>
      </c>
      <c r="AY167" s="125" t="s">
        <v>152</v>
      </c>
      <c r="BK167" s="133">
        <f>BK168+BK192</f>
        <v>0</v>
      </c>
    </row>
    <row r="168" spans="2:65" s="11" customFormat="1" ht="20.85" customHeight="1">
      <c r="B168" s="124"/>
      <c r="D168" s="125" t="s">
        <v>72</v>
      </c>
      <c r="E168" s="134" t="s">
        <v>197</v>
      </c>
      <c r="F168" s="134" t="s">
        <v>198</v>
      </c>
      <c r="I168" s="127"/>
      <c r="J168" s="135">
        <f>BK168</f>
        <v>0</v>
      </c>
      <c r="L168" s="124"/>
      <c r="M168" s="129"/>
      <c r="P168" s="130">
        <f>SUM(P169:P191)</f>
        <v>0</v>
      </c>
      <c r="R168" s="130">
        <f>SUM(R169:R191)</f>
        <v>4.2847085400000005</v>
      </c>
      <c r="T168" s="131">
        <f>SUM(T169:T191)</f>
        <v>0</v>
      </c>
      <c r="AR168" s="125" t="s">
        <v>80</v>
      </c>
      <c r="AT168" s="132" t="s">
        <v>72</v>
      </c>
      <c r="AU168" s="132" t="s">
        <v>82</v>
      </c>
      <c r="AY168" s="125" t="s">
        <v>152</v>
      </c>
      <c r="BK168" s="133">
        <f>SUM(BK169:BK191)</f>
        <v>0</v>
      </c>
    </row>
    <row r="169" spans="2:65" s="1" customFormat="1" ht="24.2" customHeight="1">
      <c r="B169" s="31"/>
      <c r="C169" s="136" t="s">
        <v>199</v>
      </c>
      <c r="D169" s="136" t="s">
        <v>155</v>
      </c>
      <c r="E169" s="137" t="s">
        <v>200</v>
      </c>
      <c r="F169" s="138" t="s">
        <v>201</v>
      </c>
      <c r="G169" s="139" t="s">
        <v>165</v>
      </c>
      <c r="H169" s="140">
        <v>112.855</v>
      </c>
      <c r="I169" s="141"/>
      <c r="J169" s="142">
        <f>ROUND(I169*H169,2)</f>
        <v>0</v>
      </c>
      <c r="K169" s="143"/>
      <c r="L169" s="31"/>
      <c r="M169" s="144" t="s">
        <v>1</v>
      </c>
      <c r="N169" s="145" t="s">
        <v>39</v>
      </c>
      <c r="P169" s="146">
        <f>O169*H169</f>
        <v>0</v>
      </c>
      <c r="Q169" s="146">
        <v>4.3800000000000002E-3</v>
      </c>
      <c r="R169" s="146">
        <f>Q169*H169</f>
        <v>0.49430490000000005</v>
      </c>
      <c r="S169" s="146">
        <v>0</v>
      </c>
      <c r="T169" s="147">
        <f>S169*H169</f>
        <v>0</v>
      </c>
      <c r="AR169" s="148" t="s">
        <v>159</v>
      </c>
      <c r="AT169" s="148" t="s">
        <v>155</v>
      </c>
      <c r="AU169" s="148" t="s">
        <v>153</v>
      </c>
      <c r="AY169" s="16" t="s">
        <v>152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6" t="s">
        <v>82</v>
      </c>
      <c r="BK169" s="149">
        <f>ROUND(I169*H169,2)</f>
        <v>0</v>
      </c>
      <c r="BL169" s="16" t="s">
        <v>159</v>
      </c>
      <c r="BM169" s="148" t="s">
        <v>202</v>
      </c>
    </row>
    <row r="170" spans="2:65" s="12" customFormat="1" ht="11.25">
      <c r="B170" s="150"/>
      <c r="D170" s="151" t="s">
        <v>161</v>
      </c>
      <c r="E170" s="152" t="s">
        <v>1</v>
      </c>
      <c r="F170" s="153" t="s">
        <v>203</v>
      </c>
      <c r="H170" s="154">
        <v>50.9</v>
      </c>
      <c r="I170" s="155"/>
      <c r="L170" s="150"/>
      <c r="M170" s="156"/>
      <c r="T170" s="157"/>
      <c r="AT170" s="152" t="s">
        <v>161</v>
      </c>
      <c r="AU170" s="152" t="s">
        <v>153</v>
      </c>
      <c r="AV170" s="12" t="s">
        <v>82</v>
      </c>
      <c r="AW170" s="12" t="s">
        <v>30</v>
      </c>
      <c r="AX170" s="12" t="s">
        <v>73</v>
      </c>
      <c r="AY170" s="152" t="s">
        <v>152</v>
      </c>
    </row>
    <row r="171" spans="2:65" s="12" customFormat="1" ht="11.25">
      <c r="B171" s="150"/>
      <c r="D171" s="151" t="s">
        <v>161</v>
      </c>
      <c r="E171" s="152" t="s">
        <v>1</v>
      </c>
      <c r="F171" s="153" t="s">
        <v>204</v>
      </c>
      <c r="H171" s="154">
        <v>49.4</v>
      </c>
      <c r="I171" s="155"/>
      <c r="L171" s="150"/>
      <c r="M171" s="156"/>
      <c r="T171" s="157"/>
      <c r="AT171" s="152" t="s">
        <v>161</v>
      </c>
      <c r="AU171" s="152" t="s">
        <v>153</v>
      </c>
      <c r="AV171" s="12" t="s">
        <v>82</v>
      </c>
      <c r="AW171" s="12" t="s">
        <v>30</v>
      </c>
      <c r="AX171" s="12" t="s">
        <v>73</v>
      </c>
      <c r="AY171" s="152" t="s">
        <v>152</v>
      </c>
    </row>
    <row r="172" spans="2:65" s="12" customFormat="1" ht="11.25">
      <c r="B172" s="150"/>
      <c r="D172" s="151" t="s">
        <v>161</v>
      </c>
      <c r="E172" s="152" t="s">
        <v>1</v>
      </c>
      <c r="F172" s="153" t="s">
        <v>205</v>
      </c>
      <c r="H172" s="154">
        <v>6.5250000000000004</v>
      </c>
      <c r="I172" s="155"/>
      <c r="L172" s="150"/>
      <c r="M172" s="156"/>
      <c r="T172" s="157"/>
      <c r="AT172" s="152" t="s">
        <v>161</v>
      </c>
      <c r="AU172" s="152" t="s">
        <v>153</v>
      </c>
      <c r="AV172" s="12" t="s">
        <v>82</v>
      </c>
      <c r="AW172" s="12" t="s">
        <v>30</v>
      </c>
      <c r="AX172" s="12" t="s">
        <v>73</v>
      </c>
      <c r="AY172" s="152" t="s">
        <v>152</v>
      </c>
    </row>
    <row r="173" spans="2:65" s="12" customFormat="1" ht="11.25">
      <c r="B173" s="150"/>
      <c r="D173" s="151" t="s">
        <v>161</v>
      </c>
      <c r="E173" s="152" t="s">
        <v>1</v>
      </c>
      <c r="F173" s="153" t="s">
        <v>206</v>
      </c>
      <c r="H173" s="154">
        <v>6.03</v>
      </c>
      <c r="I173" s="155"/>
      <c r="L173" s="150"/>
      <c r="M173" s="156"/>
      <c r="T173" s="157"/>
      <c r="AT173" s="152" t="s">
        <v>161</v>
      </c>
      <c r="AU173" s="152" t="s">
        <v>153</v>
      </c>
      <c r="AV173" s="12" t="s">
        <v>82</v>
      </c>
      <c r="AW173" s="12" t="s">
        <v>30</v>
      </c>
      <c r="AX173" s="12" t="s">
        <v>73</v>
      </c>
      <c r="AY173" s="152" t="s">
        <v>152</v>
      </c>
    </row>
    <row r="174" spans="2:65" s="13" customFormat="1" ht="11.25">
      <c r="B174" s="158"/>
      <c r="D174" s="151" t="s">
        <v>161</v>
      </c>
      <c r="E174" s="159" t="s">
        <v>1</v>
      </c>
      <c r="F174" s="160" t="s">
        <v>175</v>
      </c>
      <c r="H174" s="161">
        <v>112.855</v>
      </c>
      <c r="I174" s="162"/>
      <c r="L174" s="158"/>
      <c r="M174" s="163"/>
      <c r="T174" s="164"/>
      <c r="AT174" s="159" t="s">
        <v>161</v>
      </c>
      <c r="AU174" s="159" t="s">
        <v>153</v>
      </c>
      <c r="AV174" s="13" t="s">
        <v>159</v>
      </c>
      <c r="AW174" s="13" t="s">
        <v>30</v>
      </c>
      <c r="AX174" s="13" t="s">
        <v>80</v>
      </c>
      <c r="AY174" s="159" t="s">
        <v>152</v>
      </c>
    </row>
    <row r="175" spans="2:65" s="1" customFormat="1" ht="24.2" customHeight="1">
      <c r="B175" s="31"/>
      <c r="C175" s="136" t="s">
        <v>207</v>
      </c>
      <c r="D175" s="136" t="s">
        <v>155</v>
      </c>
      <c r="E175" s="137" t="s">
        <v>208</v>
      </c>
      <c r="F175" s="138" t="s">
        <v>209</v>
      </c>
      <c r="G175" s="139" t="s">
        <v>165</v>
      </c>
      <c r="H175" s="140">
        <v>112.855</v>
      </c>
      <c r="I175" s="141"/>
      <c r="J175" s="142">
        <f>ROUND(I175*H175,2)</f>
        <v>0</v>
      </c>
      <c r="K175" s="143"/>
      <c r="L175" s="31"/>
      <c r="M175" s="144" t="s">
        <v>1</v>
      </c>
      <c r="N175" s="145" t="s">
        <v>39</v>
      </c>
      <c r="P175" s="146">
        <f>O175*H175</f>
        <v>0</v>
      </c>
      <c r="Q175" s="146">
        <v>4.0000000000000001E-3</v>
      </c>
      <c r="R175" s="146">
        <f>Q175*H175</f>
        <v>0.45142000000000004</v>
      </c>
      <c r="S175" s="146">
        <v>0</v>
      </c>
      <c r="T175" s="147">
        <f>S175*H175</f>
        <v>0</v>
      </c>
      <c r="AR175" s="148" t="s">
        <v>159</v>
      </c>
      <c r="AT175" s="148" t="s">
        <v>155</v>
      </c>
      <c r="AU175" s="148" t="s">
        <v>153</v>
      </c>
      <c r="AY175" s="16" t="s">
        <v>152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6" t="s">
        <v>82</v>
      </c>
      <c r="BK175" s="149">
        <f>ROUND(I175*H175,2)</f>
        <v>0</v>
      </c>
      <c r="BL175" s="16" t="s">
        <v>159</v>
      </c>
      <c r="BM175" s="148" t="s">
        <v>210</v>
      </c>
    </row>
    <row r="176" spans="2:65" s="12" customFormat="1" ht="11.25">
      <c r="B176" s="150"/>
      <c r="D176" s="151" t="s">
        <v>161</v>
      </c>
      <c r="E176" s="152" t="s">
        <v>1</v>
      </c>
      <c r="F176" s="153" t="s">
        <v>211</v>
      </c>
      <c r="H176" s="154">
        <v>112.855</v>
      </c>
      <c r="I176" s="155"/>
      <c r="L176" s="150"/>
      <c r="M176" s="156"/>
      <c r="T176" s="157"/>
      <c r="AT176" s="152" t="s">
        <v>161</v>
      </c>
      <c r="AU176" s="152" t="s">
        <v>153</v>
      </c>
      <c r="AV176" s="12" t="s">
        <v>82</v>
      </c>
      <c r="AW176" s="12" t="s">
        <v>30</v>
      </c>
      <c r="AX176" s="12" t="s">
        <v>80</v>
      </c>
      <c r="AY176" s="152" t="s">
        <v>152</v>
      </c>
    </row>
    <row r="177" spans="2:65" s="1" customFormat="1" ht="24.2" customHeight="1">
      <c r="B177" s="31"/>
      <c r="C177" s="136" t="s">
        <v>212</v>
      </c>
      <c r="D177" s="136" t="s">
        <v>155</v>
      </c>
      <c r="E177" s="137" t="s">
        <v>213</v>
      </c>
      <c r="F177" s="138" t="s">
        <v>214</v>
      </c>
      <c r="G177" s="139" t="s">
        <v>165</v>
      </c>
      <c r="H177" s="140">
        <v>267.97800000000001</v>
      </c>
      <c r="I177" s="141"/>
      <c r="J177" s="142">
        <f>ROUND(I177*H177,2)</f>
        <v>0</v>
      </c>
      <c r="K177" s="143"/>
      <c r="L177" s="31"/>
      <c r="M177" s="144" t="s">
        <v>1</v>
      </c>
      <c r="N177" s="145" t="s">
        <v>39</v>
      </c>
      <c r="P177" s="146">
        <f>O177*H177</f>
        <v>0</v>
      </c>
      <c r="Q177" s="146">
        <v>4.3800000000000002E-3</v>
      </c>
      <c r="R177" s="146">
        <f>Q177*H177</f>
        <v>1.1737436400000001</v>
      </c>
      <c r="S177" s="146">
        <v>0</v>
      </c>
      <c r="T177" s="147">
        <f>S177*H177</f>
        <v>0</v>
      </c>
      <c r="AR177" s="148" t="s">
        <v>159</v>
      </c>
      <c r="AT177" s="148" t="s">
        <v>155</v>
      </c>
      <c r="AU177" s="148" t="s">
        <v>153</v>
      </c>
      <c r="AY177" s="16" t="s">
        <v>152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6" t="s">
        <v>82</v>
      </c>
      <c r="BK177" s="149">
        <f>ROUND(I177*H177,2)</f>
        <v>0</v>
      </c>
      <c r="BL177" s="16" t="s">
        <v>159</v>
      </c>
      <c r="BM177" s="148" t="s">
        <v>215</v>
      </c>
    </row>
    <row r="178" spans="2:65" s="12" customFormat="1" ht="11.25">
      <c r="B178" s="150"/>
      <c r="D178" s="151" t="s">
        <v>161</v>
      </c>
      <c r="E178" s="152" t="s">
        <v>1</v>
      </c>
      <c r="F178" s="153" t="s">
        <v>216</v>
      </c>
      <c r="H178" s="154">
        <v>66.400000000000006</v>
      </c>
      <c r="I178" s="155"/>
      <c r="L178" s="150"/>
      <c r="M178" s="156"/>
      <c r="T178" s="157"/>
      <c r="AT178" s="152" t="s">
        <v>161</v>
      </c>
      <c r="AU178" s="152" t="s">
        <v>153</v>
      </c>
      <c r="AV178" s="12" t="s">
        <v>82</v>
      </c>
      <c r="AW178" s="12" t="s">
        <v>30</v>
      </c>
      <c r="AX178" s="12" t="s">
        <v>73</v>
      </c>
      <c r="AY178" s="152" t="s">
        <v>152</v>
      </c>
    </row>
    <row r="179" spans="2:65" s="12" customFormat="1" ht="11.25">
      <c r="B179" s="150"/>
      <c r="D179" s="151" t="s">
        <v>161</v>
      </c>
      <c r="E179" s="152" t="s">
        <v>1</v>
      </c>
      <c r="F179" s="153" t="s">
        <v>217</v>
      </c>
      <c r="H179" s="154">
        <v>11.96</v>
      </c>
      <c r="I179" s="155"/>
      <c r="L179" s="150"/>
      <c r="M179" s="156"/>
      <c r="T179" s="157"/>
      <c r="AT179" s="152" t="s">
        <v>161</v>
      </c>
      <c r="AU179" s="152" t="s">
        <v>153</v>
      </c>
      <c r="AV179" s="12" t="s">
        <v>82</v>
      </c>
      <c r="AW179" s="12" t="s">
        <v>30</v>
      </c>
      <c r="AX179" s="12" t="s">
        <v>73</v>
      </c>
      <c r="AY179" s="152" t="s">
        <v>152</v>
      </c>
    </row>
    <row r="180" spans="2:65" s="12" customFormat="1" ht="11.25">
      <c r="B180" s="150"/>
      <c r="D180" s="151" t="s">
        <v>161</v>
      </c>
      <c r="E180" s="152" t="s">
        <v>1</v>
      </c>
      <c r="F180" s="153" t="s">
        <v>218</v>
      </c>
      <c r="H180" s="154">
        <v>49.4</v>
      </c>
      <c r="I180" s="155"/>
      <c r="L180" s="150"/>
      <c r="M180" s="156"/>
      <c r="T180" s="157"/>
      <c r="AT180" s="152" t="s">
        <v>161</v>
      </c>
      <c r="AU180" s="152" t="s">
        <v>153</v>
      </c>
      <c r="AV180" s="12" t="s">
        <v>82</v>
      </c>
      <c r="AW180" s="12" t="s">
        <v>30</v>
      </c>
      <c r="AX180" s="12" t="s">
        <v>73</v>
      </c>
      <c r="AY180" s="152" t="s">
        <v>152</v>
      </c>
    </row>
    <row r="181" spans="2:65" s="12" customFormat="1" ht="11.25">
      <c r="B181" s="150"/>
      <c r="D181" s="151" t="s">
        <v>161</v>
      </c>
      <c r="E181" s="152" t="s">
        <v>1</v>
      </c>
      <c r="F181" s="153" t="s">
        <v>219</v>
      </c>
      <c r="H181" s="154">
        <v>62.92</v>
      </c>
      <c r="I181" s="155"/>
      <c r="L181" s="150"/>
      <c r="M181" s="156"/>
      <c r="T181" s="157"/>
      <c r="AT181" s="152" t="s">
        <v>161</v>
      </c>
      <c r="AU181" s="152" t="s">
        <v>153</v>
      </c>
      <c r="AV181" s="12" t="s">
        <v>82</v>
      </c>
      <c r="AW181" s="12" t="s">
        <v>30</v>
      </c>
      <c r="AX181" s="12" t="s">
        <v>73</v>
      </c>
      <c r="AY181" s="152" t="s">
        <v>152</v>
      </c>
    </row>
    <row r="182" spans="2:65" s="12" customFormat="1" ht="11.25">
      <c r="B182" s="150"/>
      <c r="D182" s="151" t="s">
        <v>161</v>
      </c>
      <c r="E182" s="152" t="s">
        <v>1</v>
      </c>
      <c r="F182" s="153" t="s">
        <v>220</v>
      </c>
      <c r="H182" s="154">
        <v>62.997999999999998</v>
      </c>
      <c r="I182" s="155"/>
      <c r="L182" s="150"/>
      <c r="M182" s="156"/>
      <c r="T182" s="157"/>
      <c r="AT182" s="152" t="s">
        <v>161</v>
      </c>
      <c r="AU182" s="152" t="s">
        <v>153</v>
      </c>
      <c r="AV182" s="12" t="s">
        <v>82</v>
      </c>
      <c r="AW182" s="12" t="s">
        <v>30</v>
      </c>
      <c r="AX182" s="12" t="s">
        <v>73</v>
      </c>
      <c r="AY182" s="152" t="s">
        <v>152</v>
      </c>
    </row>
    <row r="183" spans="2:65" s="12" customFormat="1" ht="11.25">
      <c r="B183" s="150"/>
      <c r="D183" s="151" t="s">
        <v>161</v>
      </c>
      <c r="E183" s="152" t="s">
        <v>1</v>
      </c>
      <c r="F183" s="153" t="s">
        <v>221</v>
      </c>
      <c r="H183" s="154">
        <v>14.3</v>
      </c>
      <c r="I183" s="155"/>
      <c r="L183" s="150"/>
      <c r="M183" s="156"/>
      <c r="T183" s="157"/>
      <c r="AT183" s="152" t="s">
        <v>161</v>
      </c>
      <c r="AU183" s="152" t="s">
        <v>153</v>
      </c>
      <c r="AV183" s="12" t="s">
        <v>82</v>
      </c>
      <c r="AW183" s="12" t="s">
        <v>30</v>
      </c>
      <c r="AX183" s="12" t="s">
        <v>73</v>
      </c>
      <c r="AY183" s="152" t="s">
        <v>152</v>
      </c>
    </row>
    <row r="184" spans="2:65" s="13" customFormat="1" ht="11.25">
      <c r="B184" s="158"/>
      <c r="D184" s="151" t="s">
        <v>161</v>
      </c>
      <c r="E184" s="159" t="s">
        <v>1</v>
      </c>
      <c r="F184" s="160" t="s">
        <v>175</v>
      </c>
      <c r="H184" s="161">
        <v>267.97800000000001</v>
      </c>
      <c r="I184" s="162"/>
      <c r="L184" s="158"/>
      <c r="M184" s="163"/>
      <c r="T184" s="164"/>
      <c r="AT184" s="159" t="s">
        <v>161</v>
      </c>
      <c r="AU184" s="159" t="s">
        <v>153</v>
      </c>
      <c r="AV184" s="13" t="s">
        <v>159</v>
      </c>
      <c r="AW184" s="13" t="s">
        <v>4</v>
      </c>
      <c r="AX184" s="13" t="s">
        <v>80</v>
      </c>
      <c r="AY184" s="159" t="s">
        <v>152</v>
      </c>
    </row>
    <row r="185" spans="2:65" s="1" customFormat="1" ht="24.2" customHeight="1">
      <c r="B185" s="31"/>
      <c r="C185" s="136" t="s">
        <v>222</v>
      </c>
      <c r="D185" s="136" t="s">
        <v>155</v>
      </c>
      <c r="E185" s="137" t="s">
        <v>223</v>
      </c>
      <c r="F185" s="138" t="s">
        <v>224</v>
      </c>
      <c r="G185" s="139" t="s">
        <v>165</v>
      </c>
      <c r="H185" s="140">
        <v>203.518</v>
      </c>
      <c r="I185" s="141"/>
      <c r="J185" s="142">
        <f>ROUND(I185*H185,2)</f>
        <v>0</v>
      </c>
      <c r="K185" s="143"/>
      <c r="L185" s="31"/>
      <c r="M185" s="144" t="s">
        <v>1</v>
      </c>
      <c r="N185" s="145" t="s">
        <v>39</v>
      </c>
      <c r="P185" s="146">
        <f>O185*H185</f>
        <v>0</v>
      </c>
      <c r="Q185" s="146">
        <v>4.0000000000000001E-3</v>
      </c>
      <c r="R185" s="146">
        <f>Q185*H185</f>
        <v>0.81407200000000002</v>
      </c>
      <c r="S185" s="146">
        <v>0</v>
      </c>
      <c r="T185" s="147">
        <f>S185*H185</f>
        <v>0</v>
      </c>
      <c r="AR185" s="148" t="s">
        <v>159</v>
      </c>
      <c r="AT185" s="148" t="s">
        <v>155</v>
      </c>
      <c r="AU185" s="148" t="s">
        <v>153</v>
      </c>
      <c r="AY185" s="16" t="s">
        <v>152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6" t="s">
        <v>82</v>
      </c>
      <c r="BK185" s="149">
        <f>ROUND(I185*H185,2)</f>
        <v>0</v>
      </c>
      <c r="BL185" s="16" t="s">
        <v>159</v>
      </c>
      <c r="BM185" s="148" t="s">
        <v>225</v>
      </c>
    </row>
    <row r="186" spans="2:65" s="13" customFormat="1" ht="11.25">
      <c r="B186" s="158"/>
      <c r="D186" s="151" t="s">
        <v>161</v>
      </c>
      <c r="E186" s="159" t="s">
        <v>1</v>
      </c>
      <c r="F186" s="160" t="s">
        <v>175</v>
      </c>
      <c r="H186" s="161">
        <v>203.518</v>
      </c>
      <c r="I186" s="162"/>
      <c r="L186" s="158"/>
      <c r="M186" s="163"/>
      <c r="T186" s="164"/>
      <c r="AT186" s="159" t="s">
        <v>161</v>
      </c>
      <c r="AU186" s="159" t="s">
        <v>153</v>
      </c>
      <c r="AV186" s="13" t="s">
        <v>159</v>
      </c>
      <c r="AW186" s="13" t="s">
        <v>30</v>
      </c>
      <c r="AX186" s="13" t="s">
        <v>73</v>
      </c>
      <c r="AY186" s="159" t="s">
        <v>152</v>
      </c>
    </row>
    <row r="187" spans="2:65" s="1" customFormat="1" ht="24.2" customHeight="1">
      <c r="B187" s="31"/>
      <c r="C187" s="136" t="s">
        <v>226</v>
      </c>
      <c r="D187" s="136" t="s">
        <v>155</v>
      </c>
      <c r="E187" s="137" t="s">
        <v>227</v>
      </c>
      <c r="F187" s="138" t="s">
        <v>228</v>
      </c>
      <c r="G187" s="139" t="s">
        <v>165</v>
      </c>
      <c r="H187" s="140">
        <v>72.8</v>
      </c>
      <c r="I187" s="141"/>
      <c r="J187" s="142">
        <f>ROUND(I187*H187,2)</f>
        <v>0</v>
      </c>
      <c r="K187" s="143"/>
      <c r="L187" s="31"/>
      <c r="M187" s="144" t="s">
        <v>1</v>
      </c>
      <c r="N187" s="145" t="s">
        <v>39</v>
      </c>
      <c r="P187" s="146">
        <f>O187*H187</f>
        <v>0</v>
      </c>
      <c r="Q187" s="146">
        <v>1.54E-2</v>
      </c>
      <c r="R187" s="146">
        <f>Q187*H187</f>
        <v>1.1211199999999999</v>
      </c>
      <c r="S187" s="146">
        <v>0</v>
      </c>
      <c r="T187" s="147">
        <f>S187*H187</f>
        <v>0</v>
      </c>
      <c r="AR187" s="148" t="s">
        <v>159</v>
      </c>
      <c r="AT187" s="148" t="s">
        <v>155</v>
      </c>
      <c r="AU187" s="148" t="s">
        <v>153</v>
      </c>
      <c r="AY187" s="16" t="s">
        <v>152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6" t="s">
        <v>82</v>
      </c>
      <c r="BK187" s="149">
        <f>ROUND(I187*H187,2)</f>
        <v>0</v>
      </c>
      <c r="BL187" s="16" t="s">
        <v>159</v>
      </c>
      <c r="BM187" s="148" t="s">
        <v>229</v>
      </c>
    </row>
    <row r="188" spans="2:65" s="12" customFormat="1" ht="11.25">
      <c r="B188" s="150"/>
      <c r="D188" s="151" t="s">
        <v>161</v>
      </c>
      <c r="E188" s="152" t="s">
        <v>1</v>
      </c>
      <c r="F188" s="153" t="s">
        <v>230</v>
      </c>
      <c r="H188" s="154">
        <v>32.5</v>
      </c>
      <c r="I188" s="155"/>
      <c r="L188" s="150"/>
      <c r="M188" s="156"/>
      <c r="T188" s="157"/>
      <c r="AT188" s="152" t="s">
        <v>161</v>
      </c>
      <c r="AU188" s="152" t="s">
        <v>153</v>
      </c>
      <c r="AV188" s="12" t="s">
        <v>82</v>
      </c>
      <c r="AW188" s="12" t="s">
        <v>30</v>
      </c>
      <c r="AX188" s="12" t="s">
        <v>73</v>
      </c>
      <c r="AY188" s="152" t="s">
        <v>152</v>
      </c>
    </row>
    <row r="189" spans="2:65" s="12" customFormat="1" ht="11.25">
      <c r="B189" s="150"/>
      <c r="D189" s="151" t="s">
        <v>161</v>
      </c>
      <c r="E189" s="152" t="s">
        <v>1</v>
      </c>
      <c r="F189" s="153" t="s">
        <v>231</v>
      </c>
      <c r="H189" s="154">
        <v>40.299999999999997</v>
      </c>
      <c r="I189" s="155"/>
      <c r="L189" s="150"/>
      <c r="M189" s="156"/>
      <c r="T189" s="157"/>
      <c r="AT189" s="152" t="s">
        <v>161</v>
      </c>
      <c r="AU189" s="152" t="s">
        <v>153</v>
      </c>
      <c r="AV189" s="12" t="s">
        <v>82</v>
      </c>
      <c r="AW189" s="12" t="s">
        <v>30</v>
      </c>
      <c r="AX189" s="12" t="s">
        <v>73</v>
      </c>
      <c r="AY189" s="152" t="s">
        <v>152</v>
      </c>
    </row>
    <row r="190" spans="2:65" s="1" customFormat="1" ht="24.2" customHeight="1">
      <c r="B190" s="31"/>
      <c r="C190" s="136" t="s">
        <v>8</v>
      </c>
      <c r="D190" s="136" t="s">
        <v>155</v>
      </c>
      <c r="E190" s="137" t="s">
        <v>232</v>
      </c>
      <c r="F190" s="138" t="s">
        <v>233</v>
      </c>
      <c r="G190" s="139" t="s">
        <v>165</v>
      </c>
      <c r="H190" s="140">
        <v>29.12</v>
      </c>
      <c r="I190" s="141"/>
      <c r="J190" s="142">
        <f>ROUND(I190*H190,2)</f>
        <v>0</v>
      </c>
      <c r="K190" s="143"/>
      <c r="L190" s="31"/>
      <c r="M190" s="144" t="s">
        <v>1</v>
      </c>
      <c r="N190" s="145" t="s">
        <v>39</v>
      </c>
      <c r="P190" s="146">
        <f>O190*H190</f>
        <v>0</v>
      </c>
      <c r="Q190" s="146">
        <v>7.9000000000000008E-3</v>
      </c>
      <c r="R190" s="146">
        <f>Q190*H190</f>
        <v>0.23004800000000003</v>
      </c>
      <c r="S190" s="146">
        <v>0</v>
      </c>
      <c r="T190" s="147">
        <f>S190*H190</f>
        <v>0</v>
      </c>
      <c r="AR190" s="148" t="s">
        <v>159</v>
      </c>
      <c r="AT190" s="148" t="s">
        <v>155</v>
      </c>
      <c r="AU190" s="148" t="s">
        <v>153</v>
      </c>
      <c r="AY190" s="16" t="s">
        <v>152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6" t="s">
        <v>82</v>
      </c>
      <c r="BK190" s="149">
        <f>ROUND(I190*H190,2)</f>
        <v>0</v>
      </c>
      <c r="BL190" s="16" t="s">
        <v>159</v>
      </c>
      <c r="BM190" s="148" t="s">
        <v>234</v>
      </c>
    </row>
    <row r="191" spans="2:65" s="12" customFormat="1" ht="11.25">
      <c r="B191" s="150"/>
      <c r="D191" s="151" t="s">
        <v>161</v>
      </c>
      <c r="E191" s="152" t="s">
        <v>1</v>
      </c>
      <c r="F191" s="153" t="s">
        <v>235</v>
      </c>
      <c r="H191" s="154">
        <v>29.12</v>
      </c>
      <c r="I191" s="155"/>
      <c r="L191" s="150"/>
      <c r="M191" s="156"/>
      <c r="T191" s="157"/>
      <c r="AT191" s="152" t="s">
        <v>161</v>
      </c>
      <c r="AU191" s="152" t="s">
        <v>153</v>
      </c>
      <c r="AV191" s="12" t="s">
        <v>82</v>
      </c>
      <c r="AW191" s="12" t="s">
        <v>30</v>
      </c>
      <c r="AX191" s="12" t="s">
        <v>80</v>
      </c>
      <c r="AY191" s="152" t="s">
        <v>152</v>
      </c>
    </row>
    <row r="192" spans="2:65" s="11" customFormat="1" ht="20.85" customHeight="1">
      <c r="B192" s="124"/>
      <c r="D192" s="125" t="s">
        <v>72</v>
      </c>
      <c r="E192" s="134" t="s">
        <v>236</v>
      </c>
      <c r="F192" s="134" t="s">
        <v>237</v>
      </c>
      <c r="I192" s="127"/>
      <c r="J192" s="135">
        <f>BK192</f>
        <v>0</v>
      </c>
      <c r="L192" s="124"/>
      <c r="M192" s="129"/>
      <c r="P192" s="130">
        <f>SUM(P193:P205)</f>
        <v>0</v>
      </c>
      <c r="R192" s="130">
        <f>SUM(R193:R205)</f>
        <v>2.0646771400000001</v>
      </c>
      <c r="T192" s="131">
        <f>SUM(T193:T205)</f>
        <v>0</v>
      </c>
      <c r="AR192" s="125" t="s">
        <v>80</v>
      </c>
      <c r="AT192" s="132" t="s">
        <v>72</v>
      </c>
      <c r="AU192" s="132" t="s">
        <v>82</v>
      </c>
      <c r="AY192" s="125" t="s">
        <v>152</v>
      </c>
      <c r="BK192" s="133">
        <f>SUM(BK193:BK205)</f>
        <v>0</v>
      </c>
    </row>
    <row r="193" spans="2:65" s="1" customFormat="1" ht="33" customHeight="1">
      <c r="B193" s="31"/>
      <c r="C193" s="136" t="s">
        <v>238</v>
      </c>
      <c r="D193" s="136" t="s">
        <v>155</v>
      </c>
      <c r="E193" s="137" t="s">
        <v>239</v>
      </c>
      <c r="F193" s="138" t="s">
        <v>240</v>
      </c>
      <c r="G193" s="139" t="s">
        <v>241</v>
      </c>
      <c r="H193" s="140">
        <v>0.66500000000000004</v>
      </c>
      <c r="I193" s="141"/>
      <c r="J193" s="142">
        <f>ROUND(I193*H193,2)</f>
        <v>0</v>
      </c>
      <c r="K193" s="143"/>
      <c r="L193" s="31"/>
      <c r="M193" s="144" t="s">
        <v>1</v>
      </c>
      <c r="N193" s="145" t="s">
        <v>39</v>
      </c>
      <c r="P193" s="146">
        <f>O193*H193</f>
        <v>0</v>
      </c>
      <c r="Q193" s="146">
        <v>2.5018699999999998</v>
      </c>
      <c r="R193" s="146">
        <f>Q193*H193</f>
        <v>1.66374355</v>
      </c>
      <c r="S193" s="146">
        <v>0</v>
      </c>
      <c r="T193" s="147">
        <f>S193*H193</f>
        <v>0</v>
      </c>
      <c r="AR193" s="148" t="s">
        <v>159</v>
      </c>
      <c r="AT193" s="148" t="s">
        <v>155</v>
      </c>
      <c r="AU193" s="148" t="s">
        <v>153</v>
      </c>
      <c r="AY193" s="16" t="s">
        <v>152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6" t="s">
        <v>82</v>
      </c>
      <c r="BK193" s="149">
        <f>ROUND(I193*H193,2)</f>
        <v>0</v>
      </c>
      <c r="BL193" s="16" t="s">
        <v>159</v>
      </c>
      <c r="BM193" s="148" t="s">
        <v>242</v>
      </c>
    </row>
    <row r="194" spans="2:65" s="12" customFormat="1" ht="11.25">
      <c r="B194" s="150"/>
      <c r="D194" s="151" t="s">
        <v>161</v>
      </c>
      <c r="E194" s="152" t="s">
        <v>1</v>
      </c>
      <c r="F194" s="153" t="s">
        <v>243</v>
      </c>
      <c r="H194" s="154">
        <v>0.34200000000000003</v>
      </c>
      <c r="I194" s="155"/>
      <c r="L194" s="150"/>
      <c r="M194" s="156"/>
      <c r="T194" s="157"/>
      <c r="AT194" s="152" t="s">
        <v>161</v>
      </c>
      <c r="AU194" s="152" t="s">
        <v>153</v>
      </c>
      <c r="AV194" s="12" t="s">
        <v>82</v>
      </c>
      <c r="AW194" s="12" t="s">
        <v>30</v>
      </c>
      <c r="AX194" s="12" t="s">
        <v>73</v>
      </c>
      <c r="AY194" s="152" t="s">
        <v>152</v>
      </c>
    </row>
    <row r="195" spans="2:65" s="12" customFormat="1" ht="11.25">
      <c r="B195" s="150"/>
      <c r="D195" s="151" t="s">
        <v>161</v>
      </c>
      <c r="E195" s="152" t="s">
        <v>1</v>
      </c>
      <c r="F195" s="153" t="s">
        <v>244</v>
      </c>
      <c r="H195" s="154">
        <v>0.32300000000000001</v>
      </c>
      <c r="I195" s="155"/>
      <c r="L195" s="150"/>
      <c r="M195" s="156"/>
      <c r="T195" s="157"/>
      <c r="AT195" s="152" t="s">
        <v>161</v>
      </c>
      <c r="AU195" s="152" t="s">
        <v>153</v>
      </c>
      <c r="AV195" s="12" t="s">
        <v>82</v>
      </c>
      <c r="AW195" s="12" t="s">
        <v>30</v>
      </c>
      <c r="AX195" s="12" t="s">
        <v>73</v>
      </c>
      <c r="AY195" s="152" t="s">
        <v>152</v>
      </c>
    </row>
    <row r="196" spans="2:65" s="13" customFormat="1" ht="11.25">
      <c r="B196" s="158"/>
      <c r="D196" s="151" t="s">
        <v>161</v>
      </c>
      <c r="E196" s="159" t="s">
        <v>1</v>
      </c>
      <c r="F196" s="160" t="s">
        <v>175</v>
      </c>
      <c r="H196" s="161">
        <v>0.66500000000000004</v>
      </c>
      <c r="I196" s="162"/>
      <c r="L196" s="158"/>
      <c r="M196" s="163"/>
      <c r="T196" s="164"/>
      <c r="AT196" s="159" t="s">
        <v>161</v>
      </c>
      <c r="AU196" s="159" t="s">
        <v>153</v>
      </c>
      <c r="AV196" s="13" t="s">
        <v>159</v>
      </c>
      <c r="AW196" s="13" t="s">
        <v>30</v>
      </c>
      <c r="AX196" s="13" t="s">
        <v>80</v>
      </c>
      <c r="AY196" s="159" t="s">
        <v>152</v>
      </c>
    </row>
    <row r="197" spans="2:65" s="1" customFormat="1" ht="24.2" customHeight="1">
      <c r="B197" s="31"/>
      <c r="C197" s="136" t="s">
        <v>245</v>
      </c>
      <c r="D197" s="136" t="s">
        <v>155</v>
      </c>
      <c r="E197" s="137" t="s">
        <v>246</v>
      </c>
      <c r="F197" s="138" t="s">
        <v>247</v>
      </c>
      <c r="G197" s="139" t="s">
        <v>241</v>
      </c>
      <c r="H197" s="140">
        <v>0.159</v>
      </c>
      <c r="I197" s="141"/>
      <c r="J197" s="142">
        <f>ROUND(I197*H197,2)</f>
        <v>0</v>
      </c>
      <c r="K197" s="143"/>
      <c r="L197" s="31"/>
      <c r="M197" s="144" t="s">
        <v>1</v>
      </c>
      <c r="N197" s="145" t="s">
        <v>39</v>
      </c>
      <c r="P197" s="146">
        <f>O197*H197</f>
        <v>0</v>
      </c>
      <c r="Q197" s="146">
        <v>2.3010199999999998</v>
      </c>
      <c r="R197" s="146">
        <f>Q197*H197</f>
        <v>0.36586217999999998</v>
      </c>
      <c r="S197" s="146">
        <v>0</v>
      </c>
      <c r="T197" s="147">
        <f>S197*H197</f>
        <v>0</v>
      </c>
      <c r="AR197" s="148" t="s">
        <v>159</v>
      </c>
      <c r="AT197" s="148" t="s">
        <v>155</v>
      </c>
      <c r="AU197" s="148" t="s">
        <v>153</v>
      </c>
      <c r="AY197" s="16" t="s">
        <v>152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6" t="s">
        <v>82</v>
      </c>
      <c r="BK197" s="149">
        <f>ROUND(I197*H197,2)</f>
        <v>0</v>
      </c>
      <c r="BL197" s="16" t="s">
        <v>159</v>
      </c>
      <c r="BM197" s="148" t="s">
        <v>248</v>
      </c>
    </row>
    <row r="198" spans="2:65" s="12" customFormat="1" ht="11.25">
      <c r="B198" s="150"/>
      <c r="D198" s="151" t="s">
        <v>161</v>
      </c>
      <c r="E198" s="152" t="s">
        <v>1</v>
      </c>
      <c r="F198" s="153" t="s">
        <v>249</v>
      </c>
      <c r="H198" s="154">
        <v>7.5999999999999998E-2</v>
      </c>
      <c r="I198" s="155"/>
      <c r="L198" s="150"/>
      <c r="M198" s="156"/>
      <c r="T198" s="157"/>
      <c r="AT198" s="152" t="s">
        <v>161</v>
      </c>
      <c r="AU198" s="152" t="s">
        <v>153</v>
      </c>
      <c r="AV198" s="12" t="s">
        <v>82</v>
      </c>
      <c r="AW198" s="12" t="s">
        <v>30</v>
      </c>
      <c r="AX198" s="12" t="s">
        <v>73</v>
      </c>
      <c r="AY198" s="152" t="s">
        <v>152</v>
      </c>
    </row>
    <row r="199" spans="2:65" s="12" customFormat="1" ht="11.25">
      <c r="B199" s="150"/>
      <c r="D199" s="151" t="s">
        <v>161</v>
      </c>
      <c r="E199" s="152" t="s">
        <v>1</v>
      </c>
      <c r="F199" s="153" t="s">
        <v>250</v>
      </c>
      <c r="H199" s="154">
        <v>0.06</v>
      </c>
      <c r="I199" s="155"/>
      <c r="L199" s="150"/>
      <c r="M199" s="156"/>
      <c r="T199" s="157"/>
      <c r="AT199" s="152" t="s">
        <v>161</v>
      </c>
      <c r="AU199" s="152" t="s">
        <v>153</v>
      </c>
      <c r="AV199" s="12" t="s">
        <v>82</v>
      </c>
      <c r="AW199" s="12" t="s">
        <v>30</v>
      </c>
      <c r="AX199" s="12" t="s">
        <v>73</v>
      </c>
      <c r="AY199" s="152" t="s">
        <v>152</v>
      </c>
    </row>
    <row r="200" spans="2:65" s="12" customFormat="1" ht="11.25">
      <c r="B200" s="150"/>
      <c r="D200" s="151" t="s">
        <v>161</v>
      </c>
      <c r="E200" s="152" t="s">
        <v>1</v>
      </c>
      <c r="F200" s="153" t="s">
        <v>251</v>
      </c>
      <c r="H200" s="154">
        <v>2.3E-2</v>
      </c>
      <c r="I200" s="155"/>
      <c r="L200" s="150"/>
      <c r="M200" s="156"/>
      <c r="T200" s="157"/>
      <c r="AT200" s="152" t="s">
        <v>161</v>
      </c>
      <c r="AU200" s="152" t="s">
        <v>153</v>
      </c>
      <c r="AV200" s="12" t="s">
        <v>82</v>
      </c>
      <c r="AW200" s="12" t="s">
        <v>30</v>
      </c>
      <c r="AX200" s="12" t="s">
        <v>73</v>
      </c>
      <c r="AY200" s="152" t="s">
        <v>152</v>
      </c>
    </row>
    <row r="201" spans="2:65" s="13" customFormat="1" ht="11.25">
      <c r="B201" s="158"/>
      <c r="D201" s="151" t="s">
        <v>161</v>
      </c>
      <c r="E201" s="159" t="s">
        <v>1</v>
      </c>
      <c r="F201" s="160" t="s">
        <v>175</v>
      </c>
      <c r="H201" s="161">
        <v>0.159</v>
      </c>
      <c r="I201" s="162"/>
      <c r="L201" s="158"/>
      <c r="M201" s="163"/>
      <c r="T201" s="164"/>
      <c r="AT201" s="159" t="s">
        <v>161</v>
      </c>
      <c r="AU201" s="159" t="s">
        <v>153</v>
      </c>
      <c r="AV201" s="13" t="s">
        <v>159</v>
      </c>
      <c r="AW201" s="13" t="s">
        <v>30</v>
      </c>
      <c r="AX201" s="13" t="s">
        <v>80</v>
      </c>
      <c r="AY201" s="159" t="s">
        <v>152</v>
      </c>
    </row>
    <row r="202" spans="2:65" s="1" customFormat="1" ht="24.2" customHeight="1">
      <c r="B202" s="31"/>
      <c r="C202" s="136" t="s">
        <v>252</v>
      </c>
      <c r="D202" s="136" t="s">
        <v>155</v>
      </c>
      <c r="E202" s="137" t="s">
        <v>253</v>
      </c>
      <c r="F202" s="138" t="s">
        <v>254</v>
      </c>
      <c r="G202" s="139" t="s">
        <v>241</v>
      </c>
      <c r="H202" s="140">
        <v>0.82399999999999995</v>
      </c>
      <c r="I202" s="141"/>
      <c r="J202" s="142">
        <f>ROUND(I202*H202,2)</f>
        <v>0</v>
      </c>
      <c r="K202" s="143"/>
      <c r="L202" s="31"/>
      <c r="M202" s="144" t="s">
        <v>1</v>
      </c>
      <c r="N202" s="145" t="s">
        <v>39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AR202" s="148" t="s">
        <v>159</v>
      </c>
      <c r="AT202" s="148" t="s">
        <v>155</v>
      </c>
      <c r="AU202" s="148" t="s">
        <v>153</v>
      </c>
      <c r="AY202" s="16" t="s">
        <v>152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6" t="s">
        <v>82</v>
      </c>
      <c r="BK202" s="149">
        <f>ROUND(I202*H202,2)</f>
        <v>0</v>
      </c>
      <c r="BL202" s="16" t="s">
        <v>159</v>
      </c>
      <c r="BM202" s="148" t="s">
        <v>255</v>
      </c>
    </row>
    <row r="203" spans="2:65" s="12" customFormat="1" ht="11.25">
      <c r="B203" s="150"/>
      <c r="D203" s="151" t="s">
        <v>161</v>
      </c>
      <c r="E203" s="152" t="s">
        <v>1</v>
      </c>
      <c r="F203" s="153" t="s">
        <v>256</v>
      </c>
      <c r="H203" s="154">
        <v>0.82399999999999995</v>
      </c>
      <c r="I203" s="155"/>
      <c r="L203" s="150"/>
      <c r="M203" s="156"/>
      <c r="T203" s="157"/>
      <c r="AT203" s="152" t="s">
        <v>161</v>
      </c>
      <c r="AU203" s="152" t="s">
        <v>153</v>
      </c>
      <c r="AV203" s="12" t="s">
        <v>82</v>
      </c>
      <c r="AW203" s="12" t="s">
        <v>30</v>
      </c>
      <c r="AX203" s="12" t="s">
        <v>80</v>
      </c>
      <c r="AY203" s="152" t="s">
        <v>152</v>
      </c>
    </row>
    <row r="204" spans="2:65" s="1" customFormat="1" ht="16.5" customHeight="1">
      <c r="B204" s="31"/>
      <c r="C204" s="136" t="s">
        <v>257</v>
      </c>
      <c r="D204" s="136" t="s">
        <v>155</v>
      </c>
      <c r="E204" s="137" t="s">
        <v>258</v>
      </c>
      <c r="F204" s="138" t="s">
        <v>259</v>
      </c>
      <c r="G204" s="139" t="s">
        <v>260</v>
      </c>
      <c r="H204" s="140">
        <v>3.3000000000000002E-2</v>
      </c>
      <c r="I204" s="141"/>
      <c r="J204" s="142">
        <f>ROUND(I204*H204,2)</f>
        <v>0</v>
      </c>
      <c r="K204" s="143"/>
      <c r="L204" s="31"/>
      <c r="M204" s="144" t="s">
        <v>1</v>
      </c>
      <c r="N204" s="145" t="s">
        <v>39</v>
      </c>
      <c r="P204" s="146">
        <f>O204*H204</f>
        <v>0</v>
      </c>
      <c r="Q204" s="146">
        <v>1.06277</v>
      </c>
      <c r="R204" s="146">
        <f>Q204*H204</f>
        <v>3.5071410000000004E-2</v>
      </c>
      <c r="S204" s="146">
        <v>0</v>
      </c>
      <c r="T204" s="147">
        <f>S204*H204</f>
        <v>0</v>
      </c>
      <c r="AR204" s="148" t="s">
        <v>159</v>
      </c>
      <c r="AT204" s="148" t="s">
        <v>155</v>
      </c>
      <c r="AU204" s="148" t="s">
        <v>153</v>
      </c>
      <c r="AY204" s="16" t="s">
        <v>152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6" t="s">
        <v>82</v>
      </c>
      <c r="BK204" s="149">
        <f>ROUND(I204*H204,2)</f>
        <v>0</v>
      </c>
      <c r="BL204" s="16" t="s">
        <v>159</v>
      </c>
      <c r="BM204" s="148" t="s">
        <v>261</v>
      </c>
    </row>
    <row r="205" spans="2:65" s="12" customFormat="1" ht="11.25">
      <c r="B205" s="150"/>
      <c r="D205" s="151" t="s">
        <v>161</v>
      </c>
      <c r="E205" s="152" t="s">
        <v>1</v>
      </c>
      <c r="F205" s="153" t="s">
        <v>262</v>
      </c>
      <c r="H205" s="154">
        <v>3.3000000000000002E-2</v>
      </c>
      <c r="I205" s="155"/>
      <c r="L205" s="150"/>
      <c r="M205" s="156"/>
      <c r="T205" s="157"/>
      <c r="AT205" s="152" t="s">
        <v>161</v>
      </c>
      <c r="AU205" s="152" t="s">
        <v>153</v>
      </c>
      <c r="AV205" s="12" t="s">
        <v>82</v>
      </c>
      <c r="AW205" s="12" t="s">
        <v>30</v>
      </c>
      <c r="AX205" s="12" t="s">
        <v>80</v>
      </c>
      <c r="AY205" s="152" t="s">
        <v>152</v>
      </c>
    </row>
    <row r="206" spans="2:65" s="11" customFormat="1" ht="22.9" customHeight="1">
      <c r="B206" s="124"/>
      <c r="D206" s="125" t="s">
        <v>72</v>
      </c>
      <c r="E206" s="134" t="s">
        <v>263</v>
      </c>
      <c r="F206" s="134" t="s">
        <v>264</v>
      </c>
      <c r="I206" s="127"/>
      <c r="J206" s="135">
        <f>BK206</f>
        <v>0</v>
      </c>
      <c r="L206" s="124"/>
      <c r="M206" s="129"/>
      <c r="P206" s="130">
        <f>SUM(P207:P214)</f>
        <v>0</v>
      </c>
      <c r="R206" s="130">
        <f>SUM(R207:R214)</f>
        <v>1.8282799999999999</v>
      </c>
      <c r="T206" s="131">
        <f>SUM(T207:T214)</f>
        <v>0</v>
      </c>
      <c r="AR206" s="125" t="s">
        <v>80</v>
      </c>
      <c r="AT206" s="132" t="s">
        <v>72</v>
      </c>
      <c r="AU206" s="132" t="s">
        <v>80</v>
      </c>
      <c r="AY206" s="125" t="s">
        <v>152</v>
      </c>
      <c r="BK206" s="133">
        <f>SUM(BK207:BK214)</f>
        <v>0</v>
      </c>
    </row>
    <row r="207" spans="2:65" s="1" customFormat="1" ht="24.2" customHeight="1">
      <c r="B207" s="31"/>
      <c r="C207" s="136" t="s">
        <v>265</v>
      </c>
      <c r="D207" s="136" t="s">
        <v>155</v>
      </c>
      <c r="E207" s="137" t="s">
        <v>266</v>
      </c>
      <c r="F207" s="138" t="s">
        <v>267</v>
      </c>
      <c r="G207" s="139" t="s">
        <v>158</v>
      </c>
      <c r="H207" s="140">
        <v>4</v>
      </c>
      <c r="I207" s="141"/>
      <c r="J207" s="142">
        <f>ROUND(I207*H207,2)</f>
        <v>0</v>
      </c>
      <c r="K207" s="143"/>
      <c r="L207" s="31"/>
      <c r="M207" s="144" t="s">
        <v>1</v>
      </c>
      <c r="N207" s="145" t="s">
        <v>39</v>
      </c>
      <c r="P207" s="146">
        <f>O207*H207</f>
        <v>0</v>
      </c>
      <c r="Q207" s="146">
        <v>0.44169999999999998</v>
      </c>
      <c r="R207" s="146">
        <f>Q207*H207</f>
        <v>1.7667999999999999</v>
      </c>
      <c r="S207" s="146">
        <v>0</v>
      </c>
      <c r="T207" s="147">
        <f>S207*H207</f>
        <v>0</v>
      </c>
      <c r="AR207" s="148" t="s">
        <v>159</v>
      </c>
      <c r="AT207" s="148" t="s">
        <v>155</v>
      </c>
      <c r="AU207" s="148" t="s">
        <v>82</v>
      </c>
      <c r="AY207" s="16" t="s">
        <v>152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6" t="s">
        <v>82</v>
      </c>
      <c r="BK207" s="149">
        <f>ROUND(I207*H207,2)</f>
        <v>0</v>
      </c>
      <c r="BL207" s="16" t="s">
        <v>159</v>
      </c>
      <c r="BM207" s="148" t="s">
        <v>268</v>
      </c>
    </row>
    <row r="208" spans="2:65" s="12" customFormat="1" ht="11.25">
      <c r="B208" s="150"/>
      <c r="D208" s="151" t="s">
        <v>161</v>
      </c>
      <c r="E208" s="152" t="s">
        <v>1</v>
      </c>
      <c r="F208" s="153" t="s">
        <v>269</v>
      </c>
      <c r="H208" s="154">
        <v>2</v>
      </c>
      <c r="I208" s="155"/>
      <c r="L208" s="150"/>
      <c r="M208" s="156"/>
      <c r="T208" s="157"/>
      <c r="AT208" s="152" t="s">
        <v>161</v>
      </c>
      <c r="AU208" s="152" t="s">
        <v>82</v>
      </c>
      <c r="AV208" s="12" t="s">
        <v>82</v>
      </c>
      <c r="AW208" s="12" t="s">
        <v>30</v>
      </c>
      <c r="AX208" s="12" t="s">
        <v>73</v>
      </c>
      <c r="AY208" s="152" t="s">
        <v>152</v>
      </c>
    </row>
    <row r="209" spans="2:65" s="12" customFormat="1" ht="11.25">
      <c r="B209" s="150"/>
      <c r="D209" s="151" t="s">
        <v>161</v>
      </c>
      <c r="E209" s="152" t="s">
        <v>1</v>
      </c>
      <c r="F209" s="153" t="s">
        <v>270</v>
      </c>
      <c r="H209" s="154">
        <v>2</v>
      </c>
      <c r="I209" s="155"/>
      <c r="L209" s="150"/>
      <c r="M209" s="156"/>
      <c r="T209" s="157"/>
      <c r="AT209" s="152" t="s">
        <v>161</v>
      </c>
      <c r="AU209" s="152" t="s">
        <v>82</v>
      </c>
      <c r="AV209" s="12" t="s">
        <v>82</v>
      </c>
      <c r="AW209" s="12" t="s">
        <v>30</v>
      </c>
      <c r="AX209" s="12" t="s">
        <v>73</v>
      </c>
      <c r="AY209" s="152" t="s">
        <v>152</v>
      </c>
    </row>
    <row r="210" spans="2:65" s="13" customFormat="1" ht="11.25">
      <c r="B210" s="158"/>
      <c r="D210" s="151" t="s">
        <v>161</v>
      </c>
      <c r="E210" s="159" t="s">
        <v>1</v>
      </c>
      <c r="F210" s="160" t="s">
        <v>175</v>
      </c>
      <c r="H210" s="161">
        <v>4</v>
      </c>
      <c r="I210" s="162"/>
      <c r="L210" s="158"/>
      <c r="M210" s="163"/>
      <c r="T210" s="164"/>
      <c r="AT210" s="159" t="s">
        <v>161</v>
      </c>
      <c r="AU210" s="159" t="s">
        <v>82</v>
      </c>
      <c r="AV210" s="13" t="s">
        <v>159</v>
      </c>
      <c r="AW210" s="13" t="s">
        <v>30</v>
      </c>
      <c r="AX210" s="13" t="s">
        <v>80</v>
      </c>
      <c r="AY210" s="159" t="s">
        <v>152</v>
      </c>
    </row>
    <row r="211" spans="2:65" s="1" customFormat="1" ht="37.9" customHeight="1">
      <c r="B211" s="31"/>
      <c r="C211" s="165" t="s">
        <v>271</v>
      </c>
      <c r="D211" s="165" t="s">
        <v>272</v>
      </c>
      <c r="E211" s="166" t="s">
        <v>273</v>
      </c>
      <c r="F211" s="167" t="s">
        <v>274</v>
      </c>
      <c r="G211" s="168" t="s">
        <v>158</v>
      </c>
      <c r="H211" s="169">
        <v>2</v>
      </c>
      <c r="I211" s="170"/>
      <c r="J211" s="171">
        <f>ROUND(I211*H211,2)</f>
        <v>0</v>
      </c>
      <c r="K211" s="172"/>
      <c r="L211" s="173"/>
      <c r="M211" s="174" t="s">
        <v>1</v>
      </c>
      <c r="N211" s="175" t="s">
        <v>39</v>
      </c>
      <c r="P211" s="146">
        <f>O211*H211</f>
        <v>0</v>
      </c>
      <c r="Q211" s="146">
        <v>1.521E-2</v>
      </c>
      <c r="R211" s="146">
        <f>Q211*H211</f>
        <v>3.0419999999999999E-2</v>
      </c>
      <c r="S211" s="146">
        <v>0</v>
      </c>
      <c r="T211" s="147">
        <f>S211*H211</f>
        <v>0</v>
      </c>
      <c r="AR211" s="148" t="s">
        <v>207</v>
      </c>
      <c r="AT211" s="148" t="s">
        <v>272</v>
      </c>
      <c r="AU211" s="148" t="s">
        <v>82</v>
      </c>
      <c r="AY211" s="16" t="s">
        <v>152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6" t="s">
        <v>82</v>
      </c>
      <c r="BK211" s="149">
        <f>ROUND(I211*H211,2)</f>
        <v>0</v>
      </c>
      <c r="BL211" s="16" t="s">
        <v>159</v>
      </c>
      <c r="BM211" s="148" t="s">
        <v>275</v>
      </c>
    </row>
    <row r="212" spans="2:65" s="12" customFormat="1" ht="11.25">
      <c r="B212" s="150"/>
      <c r="D212" s="151" t="s">
        <v>161</v>
      </c>
      <c r="E212" s="152" t="s">
        <v>1</v>
      </c>
      <c r="F212" s="153" t="s">
        <v>270</v>
      </c>
      <c r="H212" s="154">
        <v>2</v>
      </c>
      <c r="I212" s="155"/>
      <c r="L212" s="150"/>
      <c r="M212" s="156"/>
      <c r="T212" s="157"/>
      <c r="AT212" s="152" t="s">
        <v>161</v>
      </c>
      <c r="AU212" s="152" t="s">
        <v>82</v>
      </c>
      <c r="AV212" s="12" t="s">
        <v>82</v>
      </c>
      <c r="AW212" s="12" t="s">
        <v>30</v>
      </c>
      <c r="AX212" s="12" t="s">
        <v>80</v>
      </c>
      <c r="AY212" s="152" t="s">
        <v>152</v>
      </c>
    </row>
    <row r="213" spans="2:65" s="1" customFormat="1" ht="37.9" customHeight="1">
      <c r="B213" s="31"/>
      <c r="C213" s="165" t="s">
        <v>276</v>
      </c>
      <c r="D213" s="165" t="s">
        <v>272</v>
      </c>
      <c r="E213" s="166" t="s">
        <v>277</v>
      </c>
      <c r="F213" s="167" t="s">
        <v>278</v>
      </c>
      <c r="G213" s="168" t="s">
        <v>158</v>
      </c>
      <c r="H213" s="169">
        <v>2</v>
      </c>
      <c r="I213" s="170"/>
      <c r="J213" s="171">
        <f>ROUND(I213*H213,2)</f>
        <v>0</v>
      </c>
      <c r="K213" s="172"/>
      <c r="L213" s="173"/>
      <c r="M213" s="174" t="s">
        <v>1</v>
      </c>
      <c r="N213" s="175" t="s">
        <v>39</v>
      </c>
      <c r="P213" s="146">
        <f>O213*H213</f>
        <v>0</v>
      </c>
      <c r="Q213" s="146">
        <v>1.553E-2</v>
      </c>
      <c r="R213" s="146">
        <f>Q213*H213</f>
        <v>3.1060000000000001E-2</v>
      </c>
      <c r="S213" s="146">
        <v>0</v>
      </c>
      <c r="T213" s="147">
        <f>S213*H213</f>
        <v>0</v>
      </c>
      <c r="AR213" s="148" t="s">
        <v>207</v>
      </c>
      <c r="AT213" s="148" t="s">
        <v>272</v>
      </c>
      <c r="AU213" s="148" t="s">
        <v>82</v>
      </c>
      <c r="AY213" s="16" t="s">
        <v>152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6" t="s">
        <v>82</v>
      </c>
      <c r="BK213" s="149">
        <f>ROUND(I213*H213,2)</f>
        <v>0</v>
      </c>
      <c r="BL213" s="16" t="s">
        <v>159</v>
      </c>
      <c r="BM213" s="148" t="s">
        <v>279</v>
      </c>
    </row>
    <row r="214" spans="2:65" s="12" customFormat="1" ht="11.25">
      <c r="B214" s="150"/>
      <c r="D214" s="151" t="s">
        <v>161</v>
      </c>
      <c r="E214" s="152" t="s">
        <v>1</v>
      </c>
      <c r="F214" s="153" t="s">
        <v>269</v>
      </c>
      <c r="H214" s="154">
        <v>2</v>
      </c>
      <c r="I214" s="155"/>
      <c r="L214" s="150"/>
      <c r="M214" s="156"/>
      <c r="T214" s="157"/>
      <c r="AT214" s="152" t="s">
        <v>161</v>
      </c>
      <c r="AU214" s="152" t="s">
        <v>82</v>
      </c>
      <c r="AV214" s="12" t="s">
        <v>82</v>
      </c>
      <c r="AW214" s="12" t="s">
        <v>30</v>
      </c>
      <c r="AX214" s="12" t="s">
        <v>73</v>
      </c>
      <c r="AY214" s="152" t="s">
        <v>152</v>
      </c>
    </row>
    <row r="215" spans="2:65" s="11" customFormat="1" ht="22.9" customHeight="1">
      <c r="B215" s="124"/>
      <c r="D215" s="125" t="s">
        <v>72</v>
      </c>
      <c r="E215" s="134" t="s">
        <v>212</v>
      </c>
      <c r="F215" s="134" t="s">
        <v>280</v>
      </c>
      <c r="I215" s="127"/>
      <c r="J215" s="135">
        <f>BK215</f>
        <v>0</v>
      </c>
      <c r="L215" s="124"/>
      <c r="M215" s="129"/>
      <c r="P215" s="130">
        <v>0</v>
      </c>
      <c r="R215" s="130">
        <v>0</v>
      </c>
      <c r="T215" s="131">
        <v>0</v>
      </c>
      <c r="AR215" s="125" t="s">
        <v>80</v>
      </c>
      <c r="AT215" s="132" t="s">
        <v>72</v>
      </c>
      <c r="AU215" s="132" t="s">
        <v>80</v>
      </c>
      <c r="AY215" s="125" t="s">
        <v>152</v>
      </c>
      <c r="BK215" s="133">
        <v>0</v>
      </c>
    </row>
    <row r="216" spans="2:65" s="11" customFormat="1" ht="22.9" customHeight="1">
      <c r="B216" s="124"/>
      <c r="D216" s="125" t="s">
        <v>72</v>
      </c>
      <c r="E216" s="134" t="s">
        <v>281</v>
      </c>
      <c r="F216" s="134" t="s">
        <v>282</v>
      </c>
      <c r="I216" s="127"/>
      <c r="J216" s="135">
        <f>BK216</f>
        <v>0</v>
      </c>
      <c r="L216" s="124"/>
      <c r="M216" s="129"/>
      <c r="P216" s="130">
        <f>SUM(P217:P218)</f>
        <v>0</v>
      </c>
      <c r="R216" s="130">
        <f>SUM(R217:R218)</f>
        <v>2.1999999999999999E-2</v>
      </c>
      <c r="T216" s="131">
        <f>SUM(T217:T218)</f>
        <v>0</v>
      </c>
      <c r="AR216" s="125" t="s">
        <v>80</v>
      </c>
      <c r="AT216" s="132" t="s">
        <v>72</v>
      </c>
      <c r="AU216" s="132" t="s">
        <v>80</v>
      </c>
      <c r="AY216" s="125" t="s">
        <v>152</v>
      </c>
      <c r="BK216" s="133">
        <f>SUM(BK217:BK218)</f>
        <v>0</v>
      </c>
    </row>
    <row r="217" spans="2:65" s="1" customFormat="1" ht="16.5" customHeight="1">
      <c r="B217" s="31"/>
      <c r="C217" s="165" t="s">
        <v>283</v>
      </c>
      <c r="D217" s="165" t="s">
        <v>272</v>
      </c>
      <c r="E217" s="166" t="s">
        <v>284</v>
      </c>
      <c r="F217" s="167" t="s">
        <v>285</v>
      </c>
      <c r="G217" s="168" t="s">
        <v>158</v>
      </c>
      <c r="H217" s="169">
        <v>2</v>
      </c>
      <c r="I217" s="170"/>
      <c r="J217" s="171">
        <f>ROUND(I217*H217,2)</f>
        <v>0</v>
      </c>
      <c r="K217" s="172"/>
      <c r="L217" s="173"/>
      <c r="M217" s="174" t="s">
        <v>1</v>
      </c>
      <c r="N217" s="175" t="s">
        <v>39</v>
      </c>
      <c r="P217" s="146">
        <f>O217*H217</f>
        <v>0</v>
      </c>
      <c r="Q217" s="146">
        <v>1.0999999999999999E-2</v>
      </c>
      <c r="R217" s="146">
        <f>Q217*H217</f>
        <v>2.1999999999999999E-2</v>
      </c>
      <c r="S217" s="146">
        <v>0</v>
      </c>
      <c r="T217" s="147">
        <f>S217*H217</f>
        <v>0</v>
      </c>
      <c r="AR217" s="148" t="s">
        <v>286</v>
      </c>
      <c r="AT217" s="148" t="s">
        <v>272</v>
      </c>
      <c r="AU217" s="148" t="s">
        <v>82</v>
      </c>
      <c r="AY217" s="16" t="s">
        <v>152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6" t="s">
        <v>82</v>
      </c>
      <c r="BK217" s="149">
        <f>ROUND(I217*H217,2)</f>
        <v>0</v>
      </c>
      <c r="BL217" s="16" t="s">
        <v>286</v>
      </c>
      <c r="BM217" s="148" t="s">
        <v>287</v>
      </c>
    </row>
    <row r="218" spans="2:65" s="12" customFormat="1" ht="11.25">
      <c r="B218" s="150"/>
      <c r="D218" s="151" t="s">
        <v>161</v>
      </c>
      <c r="E218" s="152" t="s">
        <v>1</v>
      </c>
      <c r="F218" s="153" t="s">
        <v>162</v>
      </c>
      <c r="H218" s="154">
        <v>2</v>
      </c>
      <c r="I218" s="155"/>
      <c r="L218" s="150"/>
      <c r="M218" s="156"/>
      <c r="T218" s="157"/>
      <c r="AT218" s="152" t="s">
        <v>161</v>
      </c>
      <c r="AU218" s="152" t="s">
        <v>82</v>
      </c>
      <c r="AV218" s="12" t="s">
        <v>82</v>
      </c>
      <c r="AW218" s="12" t="s">
        <v>30</v>
      </c>
      <c r="AX218" s="12" t="s">
        <v>80</v>
      </c>
      <c r="AY218" s="152" t="s">
        <v>152</v>
      </c>
    </row>
    <row r="219" spans="2:65" s="11" customFormat="1" ht="22.9" customHeight="1">
      <c r="B219" s="124"/>
      <c r="D219" s="125" t="s">
        <v>72</v>
      </c>
      <c r="E219" s="134" t="s">
        <v>288</v>
      </c>
      <c r="F219" s="134" t="s">
        <v>289</v>
      </c>
      <c r="I219" s="127"/>
      <c r="J219" s="135">
        <f>BK219</f>
        <v>0</v>
      </c>
      <c r="L219" s="124"/>
      <c r="M219" s="129"/>
      <c r="P219" s="130">
        <f>P220</f>
        <v>0</v>
      </c>
      <c r="R219" s="130">
        <f>R220</f>
        <v>0</v>
      </c>
      <c r="T219" s="131">
        <f>T220</f>
        <v>0</v>
      </c>
      <c r="AR219" s="125" t="s">
        <v>80</v>
      </c>
      <c r="AT219" s="132" t="s">
        <v>72</v>
      </c>
      <c r="AU219" s="132" t="s">
        <v>80</v>
      </c>
      <c r="AY219" s="125" t="s">
        <v>152</v>
      </c>
      <c r="BK219" s="133">
        <f>BK220</f>
        <v>0</v>
      </c>
    </row>
    <row r="220" spans="2:65" s="1" customFormat="1" ht="21.75" customHeight="1">
      <c r="B220" s="31"/>
      <c r="C220" s="136" t="s">
        <v>7</v>
      </c>
      <c r="D220" s="136" t="s">
        <v>155</v>
      </c>
      <c r="E220" s="137" t="s">
        <v>290</v>
      </c>
      <c r="F220" s="138" t="s">
        <v>291</v>
      </c>
      <c r="G220" s="139" t="s">
        <v>260</v>
      </c>
      <c r="H220" s="140">
        <v>11.82</v>
      </c>
      <c r="I220" s="141"/>
      <c r="J220" s="142">
        <f>ROUND(I220*H220,2)</f>
        <v>0</v>
      </c>
      <c r="K220" s="143"/>
      <c r="L220" s="31"/>
      <c r="M220" s="144" t="s">
        <v>1</v>
      </c>
      <c r="N220" s="145" t="s">
        <v>39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159</v>
      </c>
      <c r="AT220" s="148" t="s">
        <v>155</v>
      </c>
      <c r="AU220" s="148" t="s">
        <v>82</v>
      </c>
      <c r="AY220" s="16" t="s">
        <v>152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6" t="s">
        <v>82</v>
      </c>
      <c r="BK220" s="149">
        <f>ROUND(I220*H220,2)</f>
        <v>0</v>
      </c>
      <c r="BL220" s="16" t="s">
        <v>159</v>
      </c>
      <c r="BM220" s="148" t="s">
        <v>292</v>
      </c>
    </row>
    <row r="221" spans="2:65" s="11" customFormat="1" ht="25.9" customHeight="1">
      <c r="B221" s="124"/>
      <c r="D221" s="125" t="s">
        <v>72</v>
      </c>
      <c r="E221" s="126" t="s">
        <v>293</v>
      </c>
      <c r="F221" s="126" t="s">
        <v>293</v>
      </c>
      <c r="I221" s="127"/>
      <c r="J221" s="128">
        <f>BK221</f>
        <v>0</v>
      </c>
      <c r="L221" s="124"/>
      <c r="M221" s="129"/>
      <c r="P221" s="130">
        <f>P222+P230+P231+P248+P277+P282+P302+P325+P332+P357+P367+P372</f>
        <v>0</v>
      </c>
      <c r="R221" s="130">
        <f>R222+R230+R231+R248+R277+R282+R302+R325+R332+R357+R367+R372</f>
        <v>6.1204001700000008</v>
      </c>
      <c r="T221" s="131">
        <f>T222+T230+T231+T248+T277+T282+T302+T325+T332+T357+T367+T372</f>
        <v>0</v>
      </c>
      <c r="AR221" s="125" t="s">
        <v>82</v>
      </c>
      <c r="AT221" s="132" t="s">
        <v>72</v>
      </c>
      <c r="AU221" s="132" t="s">
        <v>73</v>
      </c>
      <c r="AY221" s="125" t="s">
        <v>152</v>
      </c>
      <c r="BK221" s="133">
        <f>BK222+BK230+BK231+BK248+BK277+BK282+BK302+BK325+BK332+BK357+BK367+BK372</f>
        <v>0</v>
      </c>
    </row>
    <row r="222" spans="2:65" s="11" customFormat="1" ht="22.9" customHeight="1">
      <c r="B222" s="124"/>
      <c r="D222" s="125" t="s">
        <v>72</v>
      </c>
      <c r="E222" s="134" t="s">
        <v>294</v>
      </c>
      <c r="F222" s="134" t="s">
        <v>295</v>
      </c>
      <c r="I222" s="127"/>
      <c r="J222" s="135">
        <f>BK222</f>
        <v>0</v>
      </c>
      <c r="L222" s="124"/>
      <c r="M222" s="129"/>
      <c r="P222" s="130">
        <f>SUM(P223:P229)</f>
        <v>0</v>
      </c>
      <c r="R222" s="130">
        <f>SUM(R223:R229)</f>
        <v>0.05</v>
      </c>
      <c r="T222" s="131">
        <f>SUM(T223:T229)</f>
        <v>0</v>
      </c>
      <c r="AR222" s="125" t="s">
        <v>82</v>
      </c>
      <c r="AT222" s="132" t="s">
        <v>72</v>
      </c>
      <c r="AU222" s="132" t="s">
        <v>80</v>
      </c>
      <c r="AY222" s="125" t="s">
        <v>152</v>
      </c>
      <c r="BK222" s="133">
        <f>SUM(BK223:BK229)</f>
        <v>0</v>
      </c>
    </row>
    <row r="223" spans="2:65" s="1" customFormat="1" ht="33" customHeight="1">
      <c r="B223" s="31"/>
      <c r="C223" s="136" t="s">
        <v>296</v>
      </c>
      <c r="D223" s="136" t="s">
        <v>155</v>
      </c>
      <c r="E223" s="137" t="s">
        <v>297</v>
      </c>
      <c r="F223" s="138" t="s">
        <v>298</v>
      </c>
      <c r="G223" s="139" t="s">
        <v>299</v>
      </c>
      <c r="H223" s="140">
        <v>2</v>
      </c>
      <c r="I223" s="141"/>
      <c r="J223" s="142">
        <f>ROUND(I223*H223,2)</f>
        <v>0</v>
      </c>
      <c r="K223" s="143"/>
      <c r="L223" s="31"/>
      <c r="M223" s="144" t="s">
        <v>1</v>
      </c>
      <c r="N223" s="145" t="s">
        <v>38</v>
      </c>
      <c r="P223" s="146">
        <f>O223*H223</f>
        <v>0</v>
      </c>
      <c r="Q223" s="146">
        <v>2.5000000000000001E-2</v>
      </c>
      <c r="R223" s="146">
        <f>Q223*H223</f>
        <v>0.05</v>
      </c>
      <c r="S223" s="146">
        <v>0</v>
      </c>
      <c r="T223" s="147">
        <f>S223*H223</f>
        <v>0</v>
      </c>
      <c r="AR223" s="148" t="s">
        <v>257</v>
      </c>
      <c r="AT223" s="148" t="s">
        <v>155</v>
      </c>
      <c r="AU223" s="148" t="s">
        <v>82</v>
      </c>
      <c r="AY223" s="16" t="s">
        <v>152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6" t="s">
        <v>80</v>
      </c>
      <c r="BK223" s="149">
        <f>ROUND(I223*H223,2)</f>
        <v>0</v>
      </c>
      <c r="BL223" s="16" t="s">
        <v>257</v>
      </c>
      <c r="BM223" s="148" t="s">
        <v>300</v>
      </c>
    </row>
    <row r="224" spans="2:65" s="12" customFormat="1" ht="11.25">
      <c r="B224" s="150"/>
      <c r="D224" s="151" t="s">
        <v>161</v>
      </c>
      <c r="E224" s="152" t="s">
        <v>1</v>
      </c>
      <c r="F224" s="153" t="s">
        <v>301</v>
      </c>
      <c r="H224" s="154">
        <v>2</v>
      </c>
      <c r="I224" s="155"/>
      <c r="L224" s="150"/>
      <c r="M224" s="156"/>
      <c r="T224" s="157"/>
      <c r="AT224" s="152" t="s">
        <v>161</v>
      </c>
      <c r="AU224" s="152" t="s">
        <v>82</v>
      </c>
      <c r="AV224" s="12" t="s">
        <v>82</v>
      </c>
      <c r="AW224" s="12" t="s">
        <v>30</v>
      </c>
      <c r="AX224" s="12" t="s">
        <v>80</v>
      </c>
      <c r="AY224" s="152" t="s">
        <v>152</v>
      </c>
    </row>
    <row r="225" spans="2:65" s="1" customFormat="1" ht="33" customHeight="1">
      <c r="B225" s="31"/>
      <c r="C225" s="136" t="s">
        <v>302</v>
      </c>
      <c r="D225" s="136" t="s">
        <v>155</v>
      </c>
      <c r="E225" s="137" t="s">
        <v>303</v>
      </c>
      <c r="F225" s="138" t="s">
        <v>304</v>
      </c>
      <c r="G225" s="139" t="s">
        <v>299</v>
      </c>
      <c r="H225" s="140">
        <v>24.85</v>
      </c>
      <c r="I225" s="141"/>
      <c r="J225" s="142">
        <f>ROUND(I225*H225,2)</f>
        <v>0</v>
      </c>
      <c r="K225" s="143"/>
      <c r="L225" s="31"/>
      <c r="M225" s="144" t="s">
        <v>1</v>
      </c>
      <c r="N225" s="145" t="s">
        <v>38</v>
      </c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AR225" s="148" t="s">
        <v>257</v>
      </c>
      <c r="AT225" s="148" t="s">
        <v>155</v>
      </c>
      <c r="AU225" s="148" t="s">
        <v>82</v>
      </c>
      <c r="AY225" s="16" t="s">
        <v>152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6" t="s">
        <v>80</v>
      </c>
      <c r="BK225" s="149">
        <f>ROUND(I225*H225,2)</f>
        <v>0</v>
      </c>
      <c r="BL225" s="16" t="s">
        <v>257</v>
      </c>
      <c r="BM225" s="148" t="s">
        <v>305</v>
      </c>
    </row>
    <row r="226" spans="2:65" s="12" customFormat="1" ht="11.25">
      <c r="B226" s="150"/>
      <c r="D226" s="151" t="s">
        <v>161</v>
      </c>
      <c r="E226" s="152" t="s">
        <v>1</v>
      </c>
      <c r="F226" s="153" t="s">
        <v>306</v>
      </c>
      <c r="H226" s="154">
        <v>12.55</v>
      </c>
      <c r="I226" s="155"/>
      <c r="L226" s="150"/>
      <c r="M226" s="156"/>
      <c r="T226" s="157"/>
      <c r="AT226" s="152" t="s">
        <v>161</v>
      </c>
      <c r="AU226" s="152" t="s">
        <v>82</v>
      </c>
      <c r="AV226" s="12" t="s">
        <v>82</v>
      </c>
      <c r="AW226" s="12" t="s">
        <v>30</v>
      </c>
      <c r="AX226" s="12" t="s">
        <v>73</v>
      </c>
      <c r="AY226" s="152" t="s">
        <v>152</v>
      </c>
    </row>
    <row r="227" spans="2:65" s="12" customFormat="1" ht="11.25">
      <c r="B227" s="150"/>
      <c r="D227" s="151" t="s">
        <v>161</v>
      </c>
      <c r="E227" s="152" t="s">
        <v>1</v>
      </c>
      <c r="F227" s="153" t="s">
        <v>307</v>
      </c>
      <c r="H227" s="154">
        <v>12.3</v>
      </c>
      <c r="I227" s="155"/>
      <c r="L227" s="150"/>
      <c r="M227" s="156"/>
      <c r="T227" s="157"/>
      <c r="AT227" s="152" t="s">
        <v>161</v>
      </c>
      <c r="AU227" s="152" t="s">
        <v>82</v>
      </c>
      <c r="AV227" s="12" t="s">
        <v>82</v>
      </c>
      <c r="AW227" s="12" t="s">
        <v>30</v>
      </c>
      <c r="AX227" s="12" t="s">
        <v>73</v>
      </c>
      <c r="AY227" s="152" t="s">
        <v>152</v>
      </c>
    </row>
    <row r="228" spans="2:65" s="13" customFormat="1" ht="11.25">
      <c r="B228" s="158"/>
      <c r="D228" s="151" t="s">
        <v>161</v>
      </c>
      <c r="E228" s="159" t="s">
        <v>1</v>
      </c>
      <c r="F228" s="160" t="s">
        <v>175</v>
      </c>
      <c r="H228" s="161">
        <v>24.85</v>
      </c>
      <c r="I228" s="162"/>
      <c r="L228" s="158"/>
      <c r="M228" s="163"/>
      <c r="T228" s="164"/>
      <c r="AT228" s="159" t="s">
        <v>161</v>
      </c>
      <c r="AU228" s="159" t="s">
        <v>82</v>
      </c>
      <c r="AV228" s="13" t="s">
        <v>159</v>
      </c>
      <c r="AW228" s="13" t="s">
        <v>30</v>
      </c>
      <c r="AX228" s="13" t="s">
        <v>80</v>
      </c>
      <c r="AY228" s="159" t="s">
        <v>152</v>
      </c>
    </row>
    <row r="229" spans="2:65" s="1" customFormat="1" ht="24.2" customHeight="1">
      <c r="B229" s="31"/>
      <c r="C229" s="136" t="s">
        <v>308</v>
      </c>
      <c r="D229" s="136" t="s">
        <v>155</v>
      </c>
      <c r="E229" s="137" t="s">
        <v>309</v>
      </c>
      <c r="F229" s="138" t="s">
        <v>310</v>
      </c>
      <c r="G229" s="139" t="s">
        <v>260</v>
      </c>
      <c r="H229" s="140">
        <v>0.05</v>
      </c>
      <c r="I229" s="141"/>
      <c r="J229" s="142">
        <f>ROUND(I229*H229,2)</f>
        <v>0</v>
      </c>
      <c r="K229" s="143"/>
      <c r="L229" s="31"/>
      <c r="M229" s="144" t="s">
        <v>1</v>
      </c>
      <c r="N229" s="145" t="s">
        <v>38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257</v>
      </c>
      <c r="AT229" s="148" t="s">
        <v>155</v>
      </c>
      <c r="AU229" s="148" t="s">
        <v>82</v>
      </c>
      <c r="AY229" s="16" t="s">
        <v>152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6" t="s">
        <v>80</v>
      </c>
      <c r="BK229" s="149">
        <f>ROUND(I229*H229,2)</f>
        <v>0</v>
      </c>
      <c r="BL229" s="16" t="s">
        <v>257</v>
      </c>
      <c r="BM229" s="148" t="s">
        <v>311</v>
      </c>
    </row>
    <row r="230" spans="2:65" s="11" customFormat="1" ht="22.9" customHeight="1">
      <c r="B230" s="124"/>
      <c r="D230" s="125" t="s">
        <v>72</v>
      </c>
      <c r="E230" s="134" t="s">
        <v>312</v>
      </c>
      <c r="F230" s="134" t="s">
        <v>313</v>
      </c>
      <c r="I230" s="127"/>
      <c r="J230" s="135">
        <f>BK230</f>
        <v>0</v>
      </c>
      <c r="L230" s="124"/>
      <c r="M230" s="129"/>
      <c r="P230" s="130">
        <v>0</v>
      </c>
      <c r="R230" s="130">
        <v>0</v>
      </c>
      <c r="T230" s="131">
        <v>0</v>
      </c>
      <c r="AR230" s="125" t="s">
        <v>82</v>
      </c>
      <c r="AT230" s="132" t="s">
        <v>72</v>
      </c>
      <c r="AU230" s="132" t="s">
        <v>80</v>
      </c>
      <c r="AY230" s="125" t="s">
        <v>152</v>
      </c>
      <c r="BK230" s="133">
        <v>0</v>
      </c>
    </row>
    <row r="231" spans="2:65" s="11" customFormat="1" ht="22.9" customHeight="1">
      <c r="B231" s="124"/>
      <c r="D231" s="125" t="s">
        <v>72</v>
      </c>
      <c r="E231" s="134" t="s">
        <v>314</v>
      </c>
      <c r="F231" s="134" t="s">
        <v>315</v>
      </c>
      <c r="I231" s="127"/>
      <c r="J231" s="135">
        <f>BK231</f>
        <v>0</v>
      </c>
      <c r="L231" s="124"/>
      <c r="M231" s="129"/>
      <c r="P231" s="130">
        <f>SUM(P232:P247)</f>
        <v>0</v>
      </c>
      <c r="R231" s="130">
        <f>SUM(R232:R247)</f>
        <v>0.13773540000000001</v>
      </c>
      <c r="T231" s="131">
        <f>SUM(T232:T247)</f>
        <v>0</v>
      </c>
      <c r="AR231" s="125" t="s">
        <v>159</v>
      </c>
      <c r="AT231" s="132" t="s">
        <v>72</v>
      </c>
      <c r="AU231" s="132" t="s">
        <v>80</v>
      </c>
      <c r="AY231" s="125" t="s">
        <v>152</v>
      </c>
      <c r="BK231" s="133">
        <f>SUM(BK232:BK247)</f>
        <v>0</v>
      </c>
    </row>
    <row r="232" spans="2:65" s="1" customFormat="1" ht="33" customHeight="1">
      <c r="B232" s="31"/>
      <c r="C232" s="136" t="s">
        <v>316</v>
      </c>
      <c r="D232" s="136" t="s">
        <v>155</v>
      </c>
      <c r="E232" s="137" t="s">
        <v>317</v>
      </c>
      <c r="F232" s="138" t="s">
        <v>318</v>
      </c>
      <c r="G232" s="139" t="s">
        <v>165</v>
      </c>
      <c r="H232" s="140">
        <v>12.1</v>
      </c>
      <c r="I232" s="141"/>
      <c r="J232" s="142">
        <f>ROUND(I232*H232,2)</f>
        <v>0</v>
      </c>
      <c r="K232" s="143"/>
      <c r="L232" s="31"/>
      <c r="M232" s="144" t="s">
        <v>1</v>
      </c>
      <c r="N232" s="145" t="s">
        <v>39</v>
      </c>
      <c r="P232" s="146">
        <f>O232*H232</f>
        <v>0</v>
      </c>
      <c r="Q232" s="146">
        <v>4.5100000000000001E-3</v>
      </c>
      <c r="R232" s="146">
        <f>Q232*H232</f>
        <v>5.4571000000000001E-2</v>
      </c>
      <c r="S232" s="146">
        <v>0</v>
      </c>
      <c r="T232" s="147">
        <f>S232*H232</f>
        <v>0</v>
      </c>
      <c r="AR232" s="148" t="s">
        <v>286</v>
      </c>
      <c r="AT232" s="148" t="s">
        <v>155</v>
      </c>
      <c r="AU232" s="148" t="s">
        <v>82</v>
      </c>
      <c r="AY232" s="16" t="s">
        <v>152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6" t="s">
        <v>82</v>
      </c>
      <c r="BK232" s="149">
        <f>ROUND(I232*H232,2)</f>
        <v>0</v>
      </c>
      <c r="BL232" s="16" t="s">
        <v>286</v>
      </c>
      <c r="BM232" s="148" t="s">
        <v>319</v>
      </c>
    </row>
    <row r="233" spans="2:65" s="12" customFormat="1" ht="11.25">
      <c r="B233" s="150"/>
      <c r="D233" s="151" t="s">
        <v>161</v>
      </c>
      <c r="E233" s="152" t="s">
        <v>1</v>
      </c>
      <c r="F233" s="153" t="s">
        <v>320</v>
      </c>
      <c r="H233" s="154">
        <v>4.5999999999999996</v>
      </c>
      <c r="I233" s="155"/>
      <c r="L233" s="150"/>
      <c r="M233" s="156"/>
      <c r="T233" s="157"/>
      <c r="AT233" s="152" t="s">
        <v>161</v>
      </c>
      <c r="AU233" s="152" t="s">
        <v>82</v>
      </c>
      <c r="AV233" s="12" t="s">
        <v>82</v>
      </c>
      <c r="AW233" s="12" t="s">
        <v>30</v>
      </c>
      <c r="AX233" s="12" t="s">
        <v>73</v>
      </c>
      <c r="AY233" s="152" t="s">
        <v>152</v>
      </c>
    </row>
    <row r="234" spans="2:65" s="12" customFormat="1" ht="11.25">
      <c r="B234" s="150"/>
      <c r="D234" s="151" t="s">
        <v>161</v>
      </c>
      <c r="E234" s="152" t="s">
        <v>1</v>
      </c>
      <c r="F234" s="153" t="s">
        <v>321</v>
      </c>
      <c r="H234" s="154">
        <v>1.6</v>
      </c>
      <c r="I234" s="155"/>
      <c r="L234" s="150"/>
      <c r="M234" s="156"/>
      <c r="T234" s="157"/>
      <c r="AT234" s="152" t="s">
        <v>161</v>
      </c>
      <c r="AU234" s="152" t="s">
        <v>82</v>
      </c>
      <c r="AV234" s="12" t="s">
        <v>82</v>
      </c>
      <c r="AW234" s="12" t="s">
        <v>30</v>
      </c>
      <c r="AX234" s="12" t="s">
        <v>73</v>
      </c>
      <c r="AY234" s="152" t="s">
        <v>152</v>
      </c>
    </row>
    <row r="235" spans="2:65" s="12" customFormat="1" ht="11.25">
      <c r="B235" s="150"/>
      <c r="D235" s="151" t="s">
        <v>161</v>
      </c>
      <c r="E235" s="152" t="s">
        <v>1</v>
      </c>
      <c r="F235" s="153" t="s">
        <v>322</v>
      </c>
      <c r="H235" s="154">
        <v>1.3</v>
      </c>
      <c r="I235" s="155"/>
      <c r="L235" s="150"/>
      <c r="M235" s="156"/>
      <c r="T235" s="157"/>
      <c r="AT235" s="152" t="s">
        <v>161</v>
      </c>
      <c r="AU235" s="152" t="s">
        <v>82</v>
      </c>
      <c r="AV235" s="12" t="s">
        <v>82</v>
      </c>
      <c r="AW235" s="12" t="s">
        <v>30</v>
      </c>
      <c r="AX235" s="12" t="s">
        <v>73</v>
      </c>
      <c r="AY235" s="152" t="s">
        <v>152</v>
      </c>
    </row>
    <row r="236" spans="2:65" s="12" customFormat="1" ht="11.25">
      <c r="B236" s="150"/>
      <c r="D236" s="151" t="s">
        <v>161</v>
      </c>
      <c r="E236" s="152" t="s">
        <v>1</v>
      </c>
      <c r="F236" s="153" t="s">
        <v>323</v>
      </c>
      <c r="H236" s="154">
        <v>4.5999999999999996</v>
      </c>
      <c r="I236" s="155"/>
      <c r="L236" s="150"/>
      <c r="M236" s="156"/>
      <c r="T236" s="157"/>
      <c r="AT236" s="152" t="s">
        <v>161</v>
      </c>
      <c r="AU236" s="152" t="s">
        <v>82</v>
      </c>
      <c r="AV236" s="12" t="s">
        <v>82</v>
      </c>
      <c r="AW236" s="12" t="s">
        <v>30</v>
      </c>
      <c r="AX236" s="12" t="s">
        <v>73</v>
      </c>
      <c r="AY236" s="152" t="s">
        <v>152</v>
      </c>
    </row>
    <row r="237" spans="2:65" s="13" customFormat="1" ht="11.25">
      <c r="B237" s="158"/>
      <c r="D237" s="151" t="s">
        <v>161</v>
      </c>
      <c r="E237" s="159" t="s">
        <v>1</v>
      </c>
      <c r="F237" s="160" t="s">
        <v>175</v>
      </c>
      <c r="H237" s="161">
        <v>12.1</v>
      </c>
      <c r="I237" s="162"/>
      <c r="L237" s="158"/>
      <c r="M237" s="163"/>
      <c r="T237" s="164"/>
      <c r="AT237" s="159" t="s">
        <v>161</v>
      </c>
      <c r="AU237" s="159" t="s">
        <v>82</v>
      </c>
      <c r="AV237" s="13" t="s">
        <v>159</v>
      </c>
      <c r="AW237" s="13" t="s">
        <v>30</v>
      </c>
      <c r="AX237" s="13" t="s">
        <v>80</v>
      </c>
      <c r="AY237" s="159" t="s">
        <v>152</v>
      </c>
    </row>
    <row r="238" spans="2:65" s="1" customFormat="1" ht="24.2" customHeight="1">
      <c r="B238" s="31"/>
      <c r="C238" s="136" t="s">
        <v>324</v>
      </c>
      <c r="D238" s="136" t="s">
        <v>155</v>
      </c>
      <c r="E238" s="137" t="s">
        <v>325</v>
      </c>
      <c r="F238" s="138" t="s">
        <v>326</v>
      </c>
      <c r="G238" s="139" t="s">
        <v>165</v>
      </c>
      <c r="H238" s="140">
        <v>18.440000000000001</v>
      </c>
      <c r="I238" s="141"/>
      <c r="J238" s="142">
        <f>ROUND(I238*H238,2)</f>
        <v>0</v>
      </c>
      <c r="K238" s="143"/>
      <c r="L238" s="31"/>
      <c r="M238" s="144" t="s">
        <v>1</v>
      </c>
      <c r="N238" s="145" t="s">
        <v>39</v>
      </c>
      <c r="P238" s="146">
        <f>O238*H238</f>
        <v>0</v>
      </c>
      <c r="Q238" s="146">
        <v>4.5100000000000001E-3</v>
      </c>
      <c r="R238" s="146">
        <f>Q238*H238</f>
        <v>8.3164400000000013E-2</v>
      </c>
      <c r="S238" s="146">
        <v>0</v>
      </c>
      <c r="T238" s="147">
        <f>S238*H238</f>
        <v>0</v>
      </c>
      <c r="AR238" s="148" t="s">
        <v>286</v>
      </c>
      <c r="AT238" s="148" t="s">
        <v>155</v>
      </c>
      <c r="AU238" s="148" t="s">
        <v>82</v>
      </c>
      <c r="AY238" s="16" t="s">
        <v>152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6" t="s">
        <v>82</v>
      </c>
      <c r="BK238" s="149">
        <f>ROUND(I238*H238,2)</f>
        <v>0</v>
      </c>
      <c r="BL238" s="16" t="s">
        <v>286</v>
      </c>
      <c r="BM238" s="148" t="s">
        <v>327</v>
      </c>
    </row>
    <row r="239" spans="2:65" s="12" customFormat="1" ht="11.25">
      <c r="B239" s="150"/>
      <c r="D239" s="151" t="s">
        <v>161</v>
      </c>
      <c r="E239" s="152" t="s">
        <v>1</v>
      </c>
      <c r="F239" s="153" t="s">
        <v>328</v>
      </c>
      <c r="H239" s="154">
        <v>2.04</v>
      </c>
      <c r="I239" s="155"/>
      <c r="L239" s="150"/>
      <c r="M239" s="156"/>
      <c r="T239" s="157"/>
      <c r="AT239" s="152" t="s">
        <v>161</v>
      </c>
      <c r="AU239" s="152" t="s">
        <v>82</v>
      </c>
      <c r="AV239" s="12" t="s">
        <v>82</v>
      </c>
      <c r="AW239" s="12" t="s">
        <v>30</v>
      </c>
      <c r="AX239" s="12" t="s">
        <v>73</v>
      </c>
      <c r="AY239" s="152" t="s">
        <v>152</v>
      </c>
    </row>
    <row r="240" spans="2:65" s="12" customFormat="1" ht="11.25">
      <c r="B240" s="150"/>
      <c r="D240" s="151" t="s">
        <v>161</v>
      </c>
      <c r="E240" s="152" t="s">
        <v>1</v>
      </c>
      <c r="F240" s="153" t="s">
        <v>329</v>
      </c>
      <c r="H240" s="154">
        <v>4.8600000000000003</v>
      </c>
      <c r="I240" s="155"/>
      <c r="L240" s="150"/>
      <c r="M240" s="156"/>
      <c r="T240" s="157"/>
      <c r="AT240" s="152" t="s">
        <v>161</v>
      </c>
      <c r="AU240" s="152" t="s">
        <v>82</v>
      </c>
      <c r="AV240" s="12" t="s">
        <v>82</v>
      </c>
      <c r="AW240" s="12" t="s">
        <v>30</v>
      </c>
      <c r="AX240" s="12" t="s">
        <v>73</v>
      </c>
      <c r="AY240" s="152" t="s">
        <v>152</v>
      </c>
    </row>
    <row r="241" spans="2:65" s="12" customFormat="1" ht="11.25">
      <c r="B241" s="150"/>
      <c r="D241" s="151" t="s">
        <v>161</v>
      </c>
      <c r="E241" s="152" t="s">
        <v>1</v>
      </c>
      <c r="F241" s="153" t="s">
        <v>330</v>
      </c>
      <c r="H241" s="154">
        <v>0.88</v>
      </c>
      <c r="I241" s="155"/>
      <c r="L241" s="150"/>
      <c r="M241" s="156"/>
      <c r="T241" s="157"/>
      <c r="AT241" s="152" t="s">
        <v>161</v>
      </c>
      <c r="AU241" s="152" t="s">
        <v>82</v>
      </c>
      <c r="AV241" s="12" t="s">
        <v>82</v>
      </c>
      <c r="AW241" s="12" t="s">
        <v>30</v>
      </c>
      <c r="AX241" s="12" t="s">
        <v>73</v>
      </c>
      <c r="AY241" s="152" t="s">
        <v>152</v>
      </c>
    </row>
    <row r="242" spans="2:65" s="12" customFormat="1" ht="11.25">
      <c r="B242" s="150"/>
      <c r="D242" s="151" t="s">
        <v>161</v>
      </c>
      <c r="E242" s="152" t="s">
        <v>1</v>
      </c>
      <c r="F242" s="153" t="s">
        <v>331</v>
      </c>
      <c r="H242" s="154">
        <v>1.02</v>
      </c>
      <c r="I242" s="155"/>
      <c r="L242" s="150"/>
      <c r="M242" s="156"/>
      <c r="T242" s="157"/>
      <c r="AT242" s="152" t="s">
        <v>161</v>
      </c>
      <c r="AU242" s="152" t="s">
        <v>82</v>
      </c>
      <c r="AV242" s="12" t="s">
        <v>82</v>
      </c>
      <c r="AW242" s="12" t="s">
        <v>30</v>
      </c>
      <c r="AX242" s="12" t="s">
        <v>73</v>
      </c>
      <c r="AY242" s="152" t="s">
        <v>152</v>
      </c>
    </row>
    <row r="243" spans="2:65" s="12" customFormat="1" ht="11.25">
      <c r="B243" s="150"/>
      <c r="D243" s="151" t="s">
        <v>161</v>
      </c>
      <c r="E243" s="152" t="s">
        <v>1</v>
      </c>
      <c r="F243" s="153" t="s">
        <v>332</v>
      </c>
      <c r="H243" s="154">
        <v>2.08</v>
      </c>
      <c r="I243" s="155"/>
      <c r="L243" s="150"/>
      <c r="M243" s="156"/>
      <c r="T243" s="157"/>
      <c r="AT243" s="152" t="s">
        <v>161</v>
      </c>
      <c r="AU243" s="152" t="s">
        <v>82</v>
      </c>
      <c r="AV243" s="12" t="s">
        <v>82</v>
      </c>
      <c r="AW243" s="12" t="s">
        <v>30</v>
      </c>
      <c r="AX243" s="12" t="s">
        <v>73</v>
      </c>
      <c r="AY243" s="152" t="s">
        <v>152</v>
      </c>
    </row>
    <row r="244" spans="2:65" s="12" customFormat="1" ht="11.25">
      <c r="B244" s="150"/>
      <c r="D244" s="151" t="s">
        <v>161</v>
      </c>
      <c r="E244" s="152" t="s">
        <v>1</v>
      </c>
      <c r="F244" s="153" t="s">
        <v>333</v>
      </c>
      <c r="H244" s="154">
        <v>7.56</v>
      </c>
      <c r="I244" s="155"/>
      <c r="L244" s="150"/>
      <c r="M244" s="156"/>
      <c r="T244" s="157"/>
      <c r="AT244" s="152" t="s">
        <v>161</v>
      </c>
      <c r="AU244" s="152" t="s">
        <v>82</v>
      </c>
      <c r="AV244" s="12" t="s">
        <v>82</v>
      </c>
      <c r="AW244" s="12" t="s">
        <v>30</v>
      </c>
      <c r="AX244" s="12" t="s">
        <v>73</v>
      </c>
      <c r="AY244" s="152" t="s">
        <v>152</v>
      </c>
    </row>
    <row r="245" spans="2:65" s="13" customFormat="1" ht="11.25">
      <c r="B245" s="158"/>
      <c r="D245" s="151" t="s">
        <v>161</v>
      </c>
      <c r="E245" s="159" t="s">
        <v>1</v>
      </c>
      <c r="F245" s="160" t="s">
        <v>175</v>
      </c>
      <c r="H245" s="161">
        <v>18.440000000000001</v>
      </c>
      <c r="I245" s="162"/>
      <c r="L245" s="158"/>
      <c r="M245" s="163"/>
      <c r="T245" s="164"/>
      <c r="AT245" s="159" t="s">
        <v>161</v>
      </c>
      <c r="AU245" s="159" t="s">
        <v>82</v>
      </c>
      <c r="AV245" s="13" t="s">
        <v>159</v>
      </c>
      <c r="AW245" s="13" t="s">
        <v>30</v>
      </c>
      <c r="AX245" s="13" t="s">
        <v>80</v>
      </c>
      <c r="AY245" s="159" t="s">
        <v>152</v>
      </c>
    </row>
    <row r="246" spans="2:65" s="1" customFormat="1" ht="33" customHeight="1">
      <c r="B246" s="31"/>
      <c r="C246" s="136" t="s">
        <v>334</v>
      </c>
      <c r="D246" s="136" t="s">
        <v>155</v>
      </c>
      <c r="E246" s="137" t="s">
        <v>335</v>
      </c>
      <c r="F246" s="138" t="s">
        <v>336</v>
      </c>
      <c r="G246" s="139" t="s">
        <v>260</v>
      </c>
      <c r="H246" s="140">
        <v>0.13800000000000001</v>
      </c>
      <c r="I246" s="141"/>
      <c r="J246" s="142">
        <f>ROUND(I246*H246,2)</f>
        <v>0</v>
      </c>
      <c r="K246" s="143"/>
      <c r="L246" s="31"/>
      <c r="M246" s="144" t="s">
        <v>1</v>
      </c>
      <c r="N246" s="145" t="s">
        <v>39</v>
      </c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AR246" s="148" t="s">
        <v>257</v>
      </c>
      <c r="AT246" s="148" t="s">
        <v>155</v>
      </c>
      <c r="AU246" s="148" t="s">
        <v>82</v>
      </c>
      <c r="AY246" s="16" t="s">
        <v>152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6" t="s">
        <v>82</v>
      </c>
      <c r="BK246" s="149">
        <f>ROUND(I246*H246,2)</f>
        <v>0</v>
      </c>
      <c r="BL246" s="16" t="s">
        <v>257</v>
      </c>
      <c r="BM246" s="148" t="s">
        <v>337</v>
      </c>
    </row>
    <row r="247" spans="2:65" s="12" customFormat="1" ht="11.25">
      <c r="B247" s="150"/>
      <c r="D247" s="151" t="s">
        <v>161</v>
      </c>
      <c r="E247" s="152" t="s">
        <v>1</v>
      </c>
      <c r="F247" s="153" t="s">
        <v>338</v>
      </c>
      <c r="H247" s="154">
        <v>0.13800000000000001</v>
      </c>
      <c r="I247" s="155"/>
      <c r="L247" s="150"/>
      <c r="M247" s="156"/>
      <c r="T247" s="157"/>
      <c r="AT247" s="152" t="s">
        <v>161</v>
      </c>
      <c r="AU247" s="152" t="s">
        <v>82</v>
      </c>
      <c r="AV247" s="12" t="s">
        <v>82</v>
      </c>
      <c r="AW247" s="12" t="s">
        <v>30</v>
      </c>
      <c r="AX247" s="12" t="s">
        <v>73</v>
      </c>
      <c r="AY247" s="152" t="s">
        <v>152</v>
      </c>
    </row>
    <row r="248" spans="2:65" s="11" customFormat="1" ht="22.9" customHeight="1">
      <c r="B248" s="124"/>
      <c r="D248" s="125" t="s">
        <v>72</v>
      </c>
      <c r="E248" s="134" t="s">
        <v>339</v>
      </c>
      <c r="F248" s="134" t="s">
        <v>340</v>
      </c>
      <c r="I248" s="127"/>
      <c r="J248" s="135">
        <f>BK248</f>
        <v>0</v>
      </c>
      <c r="L248" s="124"/>
      <c r="M248" s="129"/>
      <c r="P248" s="130">
        <f>SUM(P249:P276)</f>
        <v>0</v>
      </c>
      <c r="R248" s="130">
        <f>SUM(R249:R276)</f>
        <v>0.50986850000000006</v>
      </c>
      <c r="T248" s="131">
        <f>SUM(T249:T276)</f>
        <v>0</v>
      </c>
      <c r="AR248" s="125" t="s">
        <v>82</v>
      </c>
      <c r="AT248" s="132" t="s">
        <v>72</v>
      </c>
      <c r="AU248" s="132" t="s">
        <v>80</v>
      </c>
      <c r="AY248" s="125" t="s">
        <v>152</v>
      </c>
      <c r="BK248" s="133">
        <f>SUM(BK249:BK276)</f>
        <v>0</v>
      </c>
    </row>
    <row r="249" spans="2:65" s="1" customFormat="1" ht="24.2" customHeight="1">
      <c r="B249" s="31"/>
      <c r="C249" s="136" t="s">
        <v>341</v>
      </c>
      <c r="D249" s="136" t="s">
        <v>155</v>
      </c>
      <c r="E249" s="137" t="s">
        <v>342</v>
      </c>
      <c r="F249" s="138" t="s">
        <v>343</v>
      </c>
      <c r="G249" s="139" t="s">
        <v>165</v>
      </c>
      <c r="H249" s="140">
        <v>124.92</v>
      </c>
      <c r="I249" s="141"/>
      <c r="J249" s="142">
        <f>ROUND(I249*H249,2)</f>
        <v>0</v>
      </c>
      <c r="K249" s="143"/>
      <c r="L249" s="31"/>
      <c r="M249" s="144" t="s">
        <v>1</v>
      </c>
      <c r="N249" s="145" t="s">
        <v>38</v>
      </c>
      <c r="P249" s="146">
        <f>O249*H249</f>
        <v>0</v>
      </c>
      <c r="Q249" s="146">
        <v>0</v>
      </c>
      <c r="R249" s="146">
        <f>Q249*H249</f>
        <v>0</v>
      </c>
      <c r="S249" s="146">
        <v>0</v>
      </c>
      <c r="T249" s="147">
        <f>S249*H249</f>
        <v>0</v>
      </c>
      <c r="AR249" s="148" t="s">
        <v>257</v>
      </c>
      <c r="AT249" s="148" t="s">
        <v>155</v>
      </c>
      <c r="AU249" s="148" t="s">
        <v>82</v>
      </c>
      <c r="AY249" s="16" t="s">
        <v>152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6" t="s">
        <v>80</v>
      </c>
      <c r="BK249" s="149">
        <f>ROUND(I249*H249,2)</f>
        <v>0</v>
      </c>
      <c r="BL249" s="16" t="s">
        <v>257</v>
      </c>
      <c r="BM249" s="148" t="s">
        <v>344</v>
      </c>
    </row>
    <row r="250" spans="2:65" s="12" customFormat="1" ht="11.25">
      <c r="B250" s="150"/>
      <c r="D250" s="151" t="s">
        <v>161</v>
      </c>
      <c r="E250" s="152" t="s">
        <v>1</v>
      </c>
      <c r="F250" s="153" t="s">
        <v>345</v>
      </c>
      <c r="H250" s="154">
        <v>60.78</v>
      </c>
      <c r="I250" s="155"/>
      <c r="L250" s="150"/>
      <c r="M250" s="156"/>
      <c r="T250" s="157"/>
      <c r="AT250" s="152" t="s">
        <v>161</v>
      </c>
      <c r="AU250" s="152" t="s">
        <v>82</v>
      </c>
      <c r="AV250" s="12" t="s">
        <v>82</v>
      </c>
      <c r="AW250" s="12" t="s">
        <v>30</v>
      </c>
      <c r="AX250" s="12" t="s">
        <v>73</v>
      </c>
      <c r="AY250" s="152" t="s">
        <v>152</v>
      </c>
    </row>
    <row r="251" spans="2:65" s="12" customFormat="1" ht="11.25">
      <c r="B251" s="150"/>
      <c r="D251" s="151" t="s">
        <v>161</v>
      </c>
      <c r="E251" s="152" t="s">
        <v>1</v>
      </c>
      <c r="F251" s="153" t="s">
        <v>346</v>
      </c>
      <c r="H251" s="154">
        <v>64.14</v>
      </c>
      <c r="I251" s="155"/>
      <c r="L251" s="150"/>
      <c r="M251" s="156"/>
      <c r="T251" s="157"/>
      <c r="AT251" s="152" t="s">
        <v>161</v>
      </c>
      <c r="AU251" s="152" t="s">
        <v>82</v>
      </c>
      <c r="AV251" s="12" t="s">
        <v>82</v>
      </c>
      <c r="AW251" s="12" t="s">
        <v>30</v>
      </c>
      <c r="AX251" s="12" t="s">
        <v>73</v>
      </c>
      <c r="AY251" s="152" t="s">
        <v>152</v>
      </c>
    </row>
    <row r="252" spans="2:65" s="13" customFormat="1" ht="11.25">
      <c r="B252" s="158"/>
      <c r="D252" s="151" t="s">
        <v>161</v>
      </c>
      <c r="E252" s="159" t="s">
        <v>1</v>
      </c>
      <c r="F252" s="160" t="s">
        <v>175</v>
      </c>
      <c r="H252" s="161">
        <v>124.92</v>
      </c>
      <c r="I252" s="162"/>
      <c r="L252" s="158"/>
      <c r="M252" s="163"/>
      <c r="T252" s="164"/>
      <c r="AT252" s="159" t="s">
        <v>161</v>
      </c>
      <c r="AU252" s="159" t="s">
        <v>82</v>
      </c>
      <c r="AV252" s="13" t="s">
        <v>159</v>
      </c>
      <c r="AW252" s="13" t="s">
        <v>30</v>
      </c>
      <c r="AX252" s="13" t="s">
        <v>80</v>
      </c>
      <c r="AY252" s="159" t="s">
        <v>152</v>
      </c>
    </row>
    <row r="253" spans="2:65" s="1" customFormat="1" ht="24.2" customHeight="1">
      <c r="B253" s="31"/>
      <c r="C253" s="136" t="s">
        <v>347</v>
      </c>
      <c r="D253" s="136" t="s">
        <v>155</v>
      </c>
      <c r="E253" s="137" t="s">
        <v>348</v>
      </c>
      <c r="F253" s="138" t="s">
        <v>349</v>
      </c>
      <c r="G253" s="139" t="s">
        <v>165</v>
      </c>
      <c r="H253" s="140">
        <v>51.302999999999997</v>
      </c>
      <c r="I253" s="141"/>
      <c r="J253" s="142">
        <f>ROUND(I253*H253,2)</f>
        <v>0</v>
      </c>
      <c r="K253" s="143"/>
      <c r="L253" s="31"/>
      <c r="M253" s="144" t="s">
        <v>1</v>
      </c>
      <c r="N253" s="145" t="s">
        <v>39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257</v>
      </c>
      <c r="AT253" s="148" t="s">
        <v>155</v>
      </c>
      <c r="AU253" s="148" t="s">
        <v>82</v>
      </c>
      <c r="AY253" s="16" t="s">
        <v>152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6" t="s">
        <v>82</v>
      </c>
      <c r="BK253" s="149">
        <f>ROUND(I253*H253,2)</f>
        <v>0</v>
      </c>
      <c r="BL253" s="16" t="s">
        <v>257</v>
      </c>
      <c r="BM253" s="148" t="s">
        <v>350</v>
      </c>
    </row>
    <row r="254" spans="2:65" s="12" customFormat="1" ht="11.25">
      <c r="B254" s="150"/>
      <c r="D254" s="151" t="s">
        <v>161</v>
      </c>
      <c r="E254" s="152" t="s">
        <v>1</v>
      </c>
      <c r="F254" s="153" t="s">
        <v>351</v>
      </c>
      <c r="H254" s="154">
        <v>4.6379999999999999</v>
      </c>
      <c r="I254" s="155"/>
      <c r="L254" s="150"/>
      <c r="M254" s="156"/>
      <c r="T254" s="157"/>
      <c r="AT254" s="152" t="s">
        <v>161</v>
      </c>
      <c r="AU254" s="152" t="s">
        <v>82</v>
      </c>
      <c r="AV254" s="12" t="s">
        <v>82</v>
      </c>
      <c r="AW254" s="12" t="s">
        <v>30</v>
      </c>
      <c r="AX254" s="12" t="s">
        <v>73</v>
      </c>
      <c r="AY254" s="152" t="s">
        <v>152</v>
      </c>
    </row>
    <row r="255" spans="2:65" s="12" customFormat="1" ht="22.5">
      <c r="B255" s="150"/>
      <c r="D255" s="151" t="s">
        <v>161</v>
      </c>
      <c r="E255" s="152" t="s">
        <v>1</v>
      </c>
      <c r="F255" s="153" t="s">
        <v>352</v>
      </c>
      <c r="H255" s="154">
        <v>46.664999999999999</v>
      </c>
      <c r="I255" s="155"/>
      <c r="L255" s="150"/>
      <c r="M255" s="156"/>
      <c r="T255" s="157"/>
      <c r="AT255" s="152" t="s">
        <v>161</v>
      </c>
      <c r="AU255" s="152" t="s">
        <v>82</v>
      </c>
      <c r="AV255" s="12" t="s">
        <v>82</v>
      </c>
      <c r="AW255" s="12" t="s">
        <v>30</v>
      </c>
      <c r="AX255" s="12" t="s">
        <v>73</v>
      </c>
      <c r="AY255" s="152" t="s">
        <v>152</v>
      </c>
    </row>
    <row r="256" spans="2:65" s="13" customFormat="1" ht="11.25">
      <c r="B256" s="158"/>
      <c r="D256" s="151" t="s">
        <v>161</v>
      </c>
      <c r="E256" s="159" t="s">
        <v>1</v>
      </c>
      <c r="F256" s="160" t="s">
        <v>175</v>
      </c>
      <c r="H256" s="161">
        <v>51.302999999999997</v>
      </c>
      <c r="I256" s="162"/>
      <c r="L256" s="158"/>
      <c r="M256" s="163"/>
      <c r="T256" s="164"/>
      <c r="AT256" s="159" t="s">
        <v>161</v>
      </c>
      <c r="AU256" s="159" t="s">
        <v>82</v>
      </c>
      <c r="AV256" s="13" t="s">
        <v>159</v>
      </c>
      <c r="AW256" s="13" t="s">
        <v>30</v>
      </c>
      <c r="AX256" s="13" t="s">
        <v>80</v>
      </c>
      <c r="AY256" s="159" t="s">
        <v>152</v>
      </c>
    </row>
    <row r="257" spans="2:65" s="1" customFormat="1" ht="24.2" customHeight="1">
      <c r="B257" s="31"/>
      <c r="C257" s="136" t="s">
        <v>353</v>
      </c>
      <c r="D257" s="136" t="s">
        <v>155</v>
      </c>
      <c r="E257" s="137" t="s">
        <v>354</v>
      </c>
      <c r="F257" s="138" t="s">
        <v>355</v>
      </c>
      <c r="G257" s="139" t="s">
        <v>165</v>
      </c>
      <c r="H257" s="140">
        <v>281.02499999999998</v>
      </c>
      <c r="I257" s="141"/>
      <c r="J257" s="142">
        <f>ROUND(I257*H257,2)</f>
        <v>0</v>
      </c>
      <c r="K257" s="143"/>
      <c r="L257" s="31"/>
      <c r="M257" s="144" t="s">
        <v>1</v>
      </c>
      <c r="N257" s="145" t="s">
        <v>38</v>
      </c>
      <c r="P257" s="146">
        <f>O257*H257</f>
        <v>0</v>
      </c>
      <c r="Q257" s="146">
        <v>0</v>
      </c>
      <c r="R257" s="146">
        <f>Q257*H257</f>
        <v>0</v>
      </c>
      <c r="S257" s="146">
        <v>0</v>
      </c>
      <c r="T257" s="147">
        <f>S257*H257</f>
        <v>0</v>
      </c>
      <c r="AR257" s="148" t="s">
        <v>257</v>
      </c>
      <c r="AT257" s="148" t="s">
        <v>155</v>
      </c>
      <c r="AU257" s="148" t="s">
        <v>82</v>
      </c>
      <c r="AY257" s="16" t="s">
        <v>152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6" t="s">
        <v>80</v>
      </c>
      <c r="BK257" s="149">
        <f>ROUND(I257*H257,2)</f>
        <v>0</v>
      </c>
      <c r="BL257" s="16" t="s">
        <v>257</v>
      </c>
      <c r="BM257" s="148" t="s">
        <v>356</v>
      </c>
    </row>
    <row r="258" spans="2:65" s="12" customFormat="1" ht="11.25">
      <c r="B258" s="150"/>
      <c r="D258" s="151" t="s">
        <v>161</v>
      </c>
      <c r="E258" s="152" t="s">
        <v>1</v>
      </c>
      <c r="F258" s="153" t="s">
        <v>357</v>
      </c>
      <c r="H258" s="154">
        <v>156.125</v>
      </c>
      <c r="I258" s="155"/>
      <c r="L258" s="150"/>
      <c r="M258" s="156"/>
      <c r="T258" s="157"/>
      <c r="AT258" s="152" t="s">
        <v>161</v>
      </c>
      <c r="AU258" s="152" t="s">
        <v>82</v>
      </c>
      <c r="AV258" s="12" t="s">
        <v>82</v>
      </c>
      <c r="AW258" s="12" t="s">
        <v>30</v>
      </c>
      <c r="AX258" s="12" t="s">
        <v>73</v>
      </c>
      <c r="AY258" s="152" t="s">
        <v>152</v>
      </c>
    </row>
    <row r="259" spans="2:65" s="12" customFormat="1" ht="11.25">
      <c r="B259" s="150"/>
      <c r="D259" s="151" t="s">
        <v>161</v>
      </c>
      <c r="E259" s="152" t="s">
        <v>1</v>
      </c>
      <c r="F259" s="153" t="s">
        <v>358</v>
      </c>
      <c r="H259" s="154">
        <v>124.9</v>
      </c>
      <c r="I259" s="155"/>
      <c r="L259" s="150"/>
      <c r="M259" s="156"/>
      <c r="T259" s="157"/>
      <c r="AT259" s="152" t="s">
        <v>161</v>
      </c>
      <c r="AU259" s="152" t="s">
        <v>82</v>
      </c>
      <c r="AV259" s="12" t="s">
        <v>82</v>
      </c>
      <c r="AW259" s="12" t="s">
        <v>30</v>
      </c>
      <c r="AX259" s="12" t="s">
        <v>73</v>
      </c>
      <c r="AY259" s="152" t="s">
        <v>152</v>
      </c>
    </row>
    <row r="260" spans="2:65" s="13" customFormat="1" ht="11.25">
      <c r="B260" s="158"/>
      <c r="D260" s="151" t="s">
        <v>161</v>
      </c>
      <c r="E260" s="159" t="s">
        <v>1</v>
      </c>
      <c r="F260" s="160" t="s">
        <v>175</v>
      </c>
      <c r="H260" s="161">
        <v>281.02499999999998</v>
      </c>
      <c r="I260" s="162"/>
      <c r="L260" s="158"/>
      <c r="M260" s="163"/>
      <c r="T260" s="164"/>
      <c r="AT260" s="159" t="s">
        <v>161</v>
      </c>
      <c r="AU260" s="159" t="s">
        <v>82</v>
      </c>
      <c r="AV260" s="13" t="s">
        <v>159</v>
      </c>
      <c r="AW260" s="13" t="s">
        <v>30</v>
      </c>
      <c r="AX260" s="13" t="s">
        <v>80</v>
      </c>
      <c r="AY260" s="159" t="s">
        <v>152</v>
      </c>
    </row>
    <row r="261" spans="2:65" s="1" customFormat="1" ht="44.25" customHeight="1">
      <c r="B261" s="31"/>
      <c r="C261" s="165" t="s">
        <v>359</v>
      </c>
      <c r="D261" s="165" t="s">
        <v>272</v>
      </c>
      <c r="E261" s="166" t="s">
        <v>360</v>
      </c>
      <c r="F261" s="167" t="s">
        <v>361</v>
      </c>
      <c r="G261" s="168" t="s">
        <v>184</v>
      </c>
      <c r="H261" s="169">
        <v>168.48</v>
      </c>
      <c r="I261" s="170"/>
      <c r="J261" s="171">
        <f>ROUND(I261*H261,2)</f>
        <v>0</v>
      </c>
      <c r="K261" s="172"/>
      <c r="L261" s="173"/>
      <c r="M261" s="174" t="s">
        <v>1</v>
      </c>
      <c r="N261" s="175" t="s">
        <v>38</v>
      </c>
      <c r="P261" s="146">
        <f>O261*H261</f>
        <v>0</v>
      </c>
      <c r="Q261" s="146">
        <v>4.0000000000000002E-4</v>
      </c>
      <c r="R261" s="146">
        <f>Q261*H261</f>
        <v>6.7391999999999994E-2</v>
      </c>
      <c r="S261" s="146">
        <v>0</v>
      </c>
      <c r="T261" s="147">
        <f>S261*H261</f>
        <v>0</v>
      </c>
      <c r="AR261" s="148" t="s">
        <v>362</v>
      </c>
      <c r="AT261" s="148" t="s">
        <v>272</v>
      </c>
      <c r="AU261" s="148" t="s">
        <v>82</v>
      </c>
      <c r="AY261" s="16" t="s">
        <v>152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6" t="s">
        <v>80</v>
      </c>
      <c r="BK261" s="149">
        <f>ROUND(I261*H261,2)</f>
        <v>0</v>
      </c>
      <c r="BL261" s="16" t="s">
        <v>257</v>
      </c>
      <c r="BM261" s="148" t="s">
        <v>363</v>
      </c>
    </row>
    <row r="262" spans="2:65" s="12" customFormat="1" ht="11.25">
      <c r="B262" s="150"/>
      <c r="D262" s="151" t="s">
        <v>161</v>
      </c>
      <c r="E262" s="152" t="s">
        <v>1</v>
      </c>
      <c r="F262" s="153" t="s">
        <v>364</v>
      </c>
      <c r="H262" s="154">
        <v>156</v>
      </c>
      <c r="I262" s="155"/>
      <c r="L262" s="150"/>
      <c r="M262" s="156"/>
      <c r="T262" s="157"/>
      <c r="AT262" s="152" t="s">
        <v>161</v>
      </c>
      <c r="AU262" s="152" t="s">
        <v>82</v>
      </c>
      <c r="AV262" s="12" t="s">
        <v>82</v>
      </c>
      <c r="AW262" s="12" t="s">
        <v>30</v>
      </c>
      <c r="AX262" s="12" t="s">
        <v>80</v>
      </c>
      <c r="AY262" s="152" t="s">
        <v>152</v>
      </c>
    </row>
    <row r="263" spans="2:65" s="12" customFormat="1" ht="11.25">
      <c r="B263" s="150"/>
      <c r="D263" s="151" t="s">
        <v>161</v>
      </c>
      <c r="F263" s="153" t="s">
        <v>365</v>
      </c>
      <c r="H263" s="154">
        <v>168.48</v>
      </c>
      <c r="I263" s="155"/>
      <c r="L263" s="150"/>
      <c r="M263" s="156"/>
      <c r="T263" s="157"/>
      <c r="AT263" s="152" t="s">
        <v>161</v>
      </c>
      <c r="AU263" s="152" t="s">
        <v>82</v>
      </c>
      <c r="AV263" s="12" t="s">
        <v>82</v>
      </c>
      <c r="AW263" s="12" t="s">
        <v>4</v>
      </c>
      <c r="AX263" s="12" t="s">
        <v>80</v>
      </c>
      <c r="AY263" s="152" t="s">
        <v>152</v>
      </c>
    </row>
    <row r="264" spans="2:65" s="1" customFormat="1" ht="16.5" customHeight="1">
      <c r="B264" s="31"/>
      <c r="C264" s="165" t="s">
        <v>362</v>
      </c>
      <c r="D264" s="165" t="s">
        <v>272</v>
      </c>
      <c r="E264" s="166" t="s">
        <v>366</v>
      </c>
      <c r="F264" s="167" t="s">
        <v>367</v>
      </c>
      <c r="G264" s="168" t="s">
        <v>165</v>
      </c>
      <c r="H264" s="169">
        <v>131.14500000000001</v>
      </c>
      <c r="I264" s="170"/>
      <c r="J264" s="171">
        <f>ROUND(I264*H264,2)</f>
        <v>0</v>
      </c>
      <c r="K264" s="172"/>
      <c r="L264" s="173"/>
      <c r="M264" s="174" t="s">
        <v>1</v>
      </c>
      <c r="N264" s="175" t="s">
        <v>38</v>
      </c>
      <c r="P264" s="146">
        <f>O264*H264</f>
        <v>0</v>
      </c>
      <c r="Q264" s="146">
        <v>1.2E-4</v>
      </c>
      <c r="R264" s="146">
        <f>Q264*H264</f>
        <v>1.5737400000000002E-2</v>
      </c>
      <c r="S264" s="146">
        <v>0</v>
      </c>
      <c r="T264" s="147">
        <f>S264*H264</f>
        <v>0</v>
      </c>
      <c r="AR264" s="148" t="s">
        <v>362</v>
      </c>
      <c r="AT264" s="148" t="s">
        <v>272</v>
      </c>
      <c r="AU264" s="148" t="s">
        <v>82</v>
      </c>
      <c r="AY264" s="16" t="s">
        <v>152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6" t="s">
        <v>80</v>
      </c>
      <c r="BK264" s="149">
        <f>ROUND(I264*H264,2)</f>
        <v>0</v>
      </c>
      <c r="BL264" s="16" t="s">
        <v>257</v>
      </c>
      <c r="BM264" s="148" t="s">
        <v>368</v>
      </c>
    </row>
    <row r="265" spans="2:65" s="12" customFormat="1" ht="11.25">
      <c r="B265" s="150"/>
      <c r="D265" s="151" t="s">
        <v>161</v>
      </c>
      <c r="E265" s="152" t="s">
        <v>1</v>
      </c>
      <c r="F265" s="153" t="s">
        <v>358</v>
      </c>
      <c r="H265" s="154">
        <v>124.9</v>
      </c>
      <c r="I265" s="155"/>
      <c r="L265" s="150"/>
      <c r="M265" s="156"/>
      <c r="T265" s="157"/>
      <c r="AT265" s="152" t="s">
        <v>161</v>
      </c>
      <c r="AU265" s="152" t="s">
        <v>82</v>
      </c>
      <c r="AV265" s="12" t="s">
        <v>82</v>
      </c>
      <c r="AW265" s="12" t="s">
        <v>30</v>
      </c>
      <c r="AX265" s="12" t="s">
        <v>80</v>
      </c>
      <c r="AY265" s="152" t="s">
        <v>152</v>
      </c>
    </row>
    <row r="266" spans="2:65" s="12" customFormat="1" ht="11.25">
      <c r="B266" s="150"/>
      <c r="D266" s="151" t="s">
        <v>161</v>
      </c>
      <c r="F266" s="153" t="s">
        <v>369</v>
      </c>
      <c r="H266" s="154">
        <v>131.14500000000001</v>
      </c>
      <c r="I266" s="155"/>
      <c r="L266" s="150"/>
      <c r="M266" s="156"/>
      <c r="T266" s="157"/>
      <c r="AT266" s="152" t="s">
        <v>161</v>
      </c>
      <c r="AU266" s="152" t="s">
        <v>82</v>
      </c>
      <c r="AV266" s="12" t="s">
        <v>82</v>
      </c>
      <c r="AW266" s="12" t="s">
        <v>4</v>
      </c>
      <c r="AX266" s="12" t="s">
        <v>80</v>
      </c>
      <c r="AY266" s="152" t="s">
        <v>152</v>
      </c>
    </row>
    <row r="267" spans="2:65" s="1" customFormat="1" ht="24.2" customHeight="1">
      <c r="B267" s="31"/>
      <c r="C267" s="165" t="s">
        <v>370</v>
      </c>
      <c r="D267" s="165" t="s">
        <v>272</v>
      </c>
      <c r="E267" s="166" t="s">
        <v>371</v>
      </c>
      <c r="F267" s="167" t="s">
        <v>372</v>
      </c>
      <c r="G267" s="168" t="s">
        <v>165</v>
      </c>
      <c r="H267" s="169">
        <v>48.100999999999999</v>
      </c>
      <c r="I267" s="170"/>
      <c r="J267" s="171">
        <f>ROUND(I267*H267,2)</f>
        <v>0</v>
      </c>
      <c r="K267" s="172"/>
      <c r="L267" s="173"/>
      <c r="M267" s="174" t="s">
        <v>1</v>
      </c>
      <c r="N267" s="175" t="s">
        <v>38</v>
      </c>
      <c r="P267" s="146">
        <f>O267*H267</f>
        <v>0</v>
      </c>
      <c r="Q267" s="146">
        <v>5.5999999999999999E-3</v>
      </c>
      <c r="R267" s="146">
        <f>Q267*H267</f>
        <v>0.26936559999999998</v>
      </c>
      <c r="S267" s="146">
        <v>0</v>
      </c>
      <c r="T267" s="147">
        <f>S267*H267</f>
        <v>0</v>
      </c>
      <c r="AR267" s="148" t="s">
        <v>362</v>
      </c>
      <c r="AT267" s="148" t="s">
        <v>272</v>
      </c>
      <c r="AU267" s="148" t="s">
        <v>82</v>
      </c>
      <c r="AY267" s="16" t="s">
        <v>152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6" t="s">
        <v>80</v>
      </c>
      <c r="BK267" s="149">
        <f>ROUND(I267*H267,2)</f>
        <v>0</v>
      </c>
      <c r="BL267" s="16" t="s">
        <v>257</v>
      </c>
      <c r="BM267" s="148" t="s">
        <v>373</v>
      </c>
    </row>
    <row r="268" spans="2:65" s="12" customFormat="1" ht="11.25">
      <c r="B268" s="150"/>
      <c r="D268" s="151" t="s">
        <v>161</v>
      </c>
      <c r="E268" s="152" t="s">
        <v>1</v>
      </c>
      <c r="F268" s="153" t="s">
        <v>374</v>
      </c>
      <c r="H268" s="154">
        <v>46.7</v>
      </c>
      <c r="I268" s="155"/>
      <c r="L268" s="150"/>
      <c r="M268" s="156"/>
      <c r="T268" s="157"/>
      <c r="AT268" s="152" t="s">
        <v>161</v>
      </c>
      <c r="AU268" s="152" t="s">
        <v>82</v>
      </c>
      <c r="AV268" s="12" t="s">
        <v>82</v>
      </c>
      <c r="AW268" s="12" t="s">
        <v>30</v>
      </c>
      <c r="AX268" s="12" t="s">
        <v>80</v>
      </c>
      <c r="AY268" s="152" t="s">
        <v>152</v>
      </c>
    </row>
    <row r="269" spans="2:65" s="12" customFormat="1" ht="11.25">
      <c r="B269" s="150"/>
      <c r="D269" s="151" t="s">
        <v>161</v>
      </c>
      <c r="F269" s="153" t="s">
        <v>375</v>
      </c>
      <c r="H269" s="154">
        <v>48.100999999999999</v>
      </c>
      <c r="I269" s="155"/>
      <c r="L269" s="150"/>
      <c r="M269" s="156"/>
      <c r="T269" s="157"/>
      <c r="AT269" s="152" t="s">
        <v>161</v>
      </c>
      <c r="AU269" s="152" t="s">
        <v>82</v>
      </c>
      <c r="AV269" s="12" t="s">
        <v>82</v>
      </c>
      <c r="AW269" s="12" t="s">
        <v>4</v>
      </c>
      <c r="AX269" s="12" t="s">
        <v>80</v>
      </c>
      <c r="AY269" s="152" t="s">
        <v>152</v>
      </c>
    </row>
    <row r="270" spans="2:65" s="1" customFormat="1" ht="24.2" customHeight="1">
      <c r="B270" s="31"/>
      <c r="C270" s="165" t="s">
        <v>376</v>
      </c>
      <c r="D270" s="165" t="s">
        <v>272</v>
      </c>
      <c r="E270" s="166" t="s">
        <v>377</v>
      </c>
      <c r="F270" s="167" t="s">
        <v>378</v>
      </c>
      <c r="G270" s="168" t="s">
        <v>165</v>
      </c>
      <c r="H270" s="169">
        <v>5.3559999999999999</v>
      </c>
      <c r="I270" s="170"/>
      <c r="J270" s="171">
        <f>ROUND(I270*H270,2)</f>
        <v>0</v>
      </c>
      <c r="K270" s="172"/>
      <c r="L270" s="173"/>
      <c r="M270" s="174" t="s">
        <v>1</v>
      </c>
      <c r="N270" s="175" t="s">
        <v>39</v>
      </c>
      <c r="P270" s="146">
        <f>O270*H270</f>
        <v>0</v>
      </c>
      <c r="Q270" s="146">
        <v>2.5000000000000001E-3</v>
      </c>
      <c r="R270" s="146">
        <f>Q270*H270</f>
        <v>1.3389999999999999E-2</v>
      </c>
      <c r="S270" s="146">
        <v>0</v>
      </c>
      <c r="T270" s="147">
        <f>S270*H270</f>
        <v>0</v>
      </c>
      <c r="AR270" s="148" t="s">
        <v>362</v>
      </c>
      <c r="AT270" s="148" t="s">
        <v>272</v>
      </c>
      <c r="AU270" s="148" t="s">
        <v>82</v>
      </c>
      <c r="AY270" s="16" t="s">
        <v>152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6" t="s">
        <v>82</v>
      </c>
      <c r="BK270" s="149">
        <f>ROUND(I270*H270,2)</f>
        <v>0</v>
      </c>
      <c r="BL270" s="16" t="s">
        <v>257</v>
      </c>
      <c r="BM270" s="148" t="s">
        <v>379</v>
      </c>
    </row>
    <row r="271" spans="2:65" s="12" customFormat="1" ht="11.25">
      <c r="B271" s="150"/>
      <c r="D271" s="151" t="s">
        <v>161</v>
      </c>
      <c r="E271" s="152" t="s">
        <v>1</v>
      </c>
      <c r="F271" s="153" t="s">
        <v>380</v>
      </c>
      <c r="H271" s="154">
        <v>5.101</v>
      </c>
      <c r="I271" s="155"/>
      <c r="L271" s="150"/>
      <c r="M271" s="156"/>
      <c r="T271" s="157"/>
      <c r="AT271" s="152" t="s">
        <v>161</v>
      </c>
      <c r="AU271" s="152" t="s">
        <v>82</v>
      </c>
      <c r="AV271" s="12" t="s">
        <v>82</v>
      </c>
      <c r="AW271" s="12" t="s">
        <v>30</v>
      </c>
      <c r="AX271" s="12" t="s">
        <v>80</v>
      </c>
      <c r="AY271" s="152" t="s">
        <v>152</v>
      </c>
    </row>
    <row r="272" spans="2:65" s="12" customFormat="1" ht="11.25">
      <c r="B272" s="150"/>
      <c r="D272" s="151" t="s">
        <v>161</v>
      </c>
      <c r="F272" s="153" t="s">
        <v>381</v>
      </c>
      <c r="H272" s="154">
        <v>5.3559999999999999</v>
      </c>
      <c r="I272" s="155"/>
      <c r="L272" s="150"/>
      <c r="M272" s="156"/>
      <c r="T272" s="157"/>
      <c r="AT272" s="152" t="s">
        <v>161</v>
      </c>
      <c r="AU272" s="152" t="s">
        <v>82</v>
      </c>
      <c r="AV272" s="12" t="s">
        <v>82</v>
      </c>
      <c r="AW272" s="12" t="s">
        <v>4</v>
      </c>
      <c r="AX272" s="12" t="s">
        <v>80</v>
      </c>
      <c r="AY272" s="152" t="s">
        <v>152</v>
      </c>
    </row>
    <row r="273" spans="2:65" s="1" customFormat="1" ht="24.2" customHeight="1">
      <c r="B273" s="31"/>
      <c r="C273" s="165" t="s">
        <v>382</v>
      </c>
      <c r="D273" s="165" t="s">
        <v>272</v>
      </c>
      <c r="E273" s="166" t="s">
        <v>383</v>
      </c>
      <c r="F273" s="167" t="s">
        <v>384</v>
      </c>
      <c r="G273" s="168" t="s">
        <v>165</v>
      </c>
      <c r="H273" s="169">
        <v>95.989000000000004</v>
      </c>
      <c r="I273" s="170"/>
      <c r="J273" s="171">
        <f>ROUND(I273*H273,2)</f>
        <v>0</v>
      </c>
      <c r="K273" s="172"/>
      <c r="L273" s="173"/>
      <c r="M273" s="174" t="s">
        <v>1</v>
      </c>
      <c r="N273" s="175" t="s">
        <v>38</v>
      </c>
      <c r="P273" s="146">
        <f>O273*H273</f>
        <v>0</v>
      </c>
      <c r="Q273" s="146">
        <v>1.5E-3</v>
      </c>
      <c r="R273" s="146">
        <f>Q273*H273</f>
        <v>0.14398350000000001</v>
      </c>
      <c r="S273" s="146">
        <v>0</v>
      </c>
      <c r="T273" s="147">
        <f>S273*H273</f>
        <v>0</v>
      </c>
      <c r="AR273" s="148" t="s">
        <v>362</v>
      </c>
      <c r="AT273" s="148" t="s">
        <v>272</v>
      </c>
      <c r="AU273" s="148" t="s">
        <v>82</v>
      </c>
      <c r="AY273" s="16" t="s">
        <v>152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6" t="s">
        <v>80</v>
      </c>
      <c r="BK273" s="149">
        <f>ROUND(I273*H273,2)</f>
        <v>0</v>
      </c>
      <c r="BL273" s="16" t="s">
        <v>257</v>
      </c>
      <c r="BM273" s="148" t="s">
        <v>385</v>
      </c>
    </row>
    <row r="274" spans="2:65" s="12" customFormat="1" ht="22.5">
      <c r="B274" s="150"/>
      <c r="D274" s="151" t="s">
        <v>161</v>
      </c>
      <c r="E274" s="152" t="s">
        <v>1</v>
      </c>
      <c r="F274" s="153" t="s">
        <v>386</v>
      </c>
      <c r="H274" s="154">
        <v>91.418000000000006</v>
      </c>
      <c r="I274" s="155"/>
      <c r="L274" s="150"/>
      <c r="M274" s="156"/>
      <c r="T274" s="157"/>
      <c r="AT274" s="152" t="s">
        <v>161</v>
      </c>
      <c r="AU274" s="152" t="s">
        <v>82</v>
      </c>
      <c r="AV274" s="12" t="s">
        <v>82</v>
      </c>
      <c r="AW274" s="12" t="s">
        <v>30</v>
      </c>
      <c r="AX274" s="12" t="s">
        <v>80</v>
      </c>
      <c r="AY274" s="152" t="s">
        <v>152</v>
      </c>
    </row>
    <row r="275" spans="2:65" s="12" customFormat="1" ht="11.25">
      <c r="B275" s="150"/>
      <c r="D275" s="151" t="s">
        <v>161</v>
      </c>
      <c r="F275" s="153" t="s">
        <v>387</v>
      </c>
      <c r="H275" s="154">
        <v>95.989000000000004</v>
      </c>
      <c r="I275" s="155"/>
      <c r="L275" s="150"/>
      <c r="M275" s="156"/>
      <c r="T275" s="157"/>
      <c r="AT275" s="152" t="s">
        <v>161</v>
      </c>
      <c r="AU275" s="152" t="s">
        <v>82</v>
      </c>
      <c r="AV275" s="12" t="s">
        <v>82</v>
      </c>
      <c r="AW275" s="12" t="s">
        <v>4</v>
      </c>
      <c r="AX275" s="12" t="s">
        <v>80</v>
      </c>
      <c r="AY275" s="152" t="s">
        <v>152</v>
      </c>
    </row>
    <row r="276" spans="2:65" s="1" customFormat="1" ht="24.2" customHeight="1">
      <c r="B276" s="31"/>
      <c r="C276" s="136" t="s">
        <v>388</v>
      </c>
      <c r="D276" s="136" t="s">
        <v>155</v>
      </c>
      <c r="E276" s="137" t="s">
        <v>389</v>
      </c>
      <c r="F276" s="138" t="s">
        <v>390</v>
      </c>
      <c r="G276" s="139" t="s">
        <v>260</v>
      </c>
      <c r="H276" s="140">
        <v>0.51</v>
      </c>
      <c r="I276" s="141"/>
      <c r="J276" s="142">
        <f>ROUND(I276*H276,2)</f>
        <v>0</v>
      </c>
      <c r="K276" s="143"/>
      <c r="L276" s="31"/>
      <c r="M276" s="144" t="s">
        <v>1</v>
      </c>
      <c r="N276" s="145" t="s">
        <v>39</v>
      </c>
      <c r="P276" s="146">
        <f>O276*H276</f>
        <v>0</v>
      </c>
      <c r="Q276" s="146">
        <v>0</v>
      </c>
      <c r="R276" s="146">
        <f>Q276*H276</f>
        <v>0</v>
      </c>
      <c r="S276" s="146">
        <v>0</v>
      </c>
      <c r="T276" s="147">
        <f>S276*H276</f>
        <v>0</v>
      </c>
      <c r="AR276" s="148" t="s">
        <v>257</v>
      </c>
      <c r="AT276" s="148" t="s">
        <v>155</v>
      </c>
      <c r="AU276" s="148" t="s">
        <v>82</v>
      </c>
      <c r="AY276" s="16" t="s">
        <v>152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6" t="s">
        <v>82</v>
      </c>
      <c r="BK276" s="149">
        <f>ROUND(I276*H276,2)</f>
        <v>0</v>
      </c>
      <c r="BL276" s="16" t="s">
        <v>257</v>
      </c>
      <c r="BM276" s="148" t="s">
        <v>391</v>
      </c>
    </row>
    <row r="277" spans="2:65" s="11" customFormat="1" ht="22.9" customHeight="1">
      <c r="B277" s="124"/>
      <c r="D277" s="125" t="s">
        <v>72</v>
      </c>
      <c r="E277" s="134" t="s">
        <v>392</v>
      </c>
      <c r="F277" s="134" t="s">
        <v>393</v>
      </c>
      <c r="I277" s="127"/>
      <c r="J277" s="135">
        <f>BK277</f>
        <v>0</v>
      </c>
      <c r="L277" s="124"/>
      <c r="M277" s="129"/>
      <c r="P277" s="130">
        <f>SUM(P278:P281)</f>
        <v>0</v>
      </c>
      <c r="R277" s="130">
        <f>SUM(R278:R281)</f>
        <v>5.3400000000000003E-2</v>
      </c>
      <c r="T277" s="131">
        <f>SUM(T278:T281)</f>
        <v>0</v>
      </c>
      <c r="AR277" s="125" t="s">
        <v>82</v>
      </c>
      <c r="AT277" s="132" t="s">
        <v>72</v>
      </c>
      <c r="AU277" s="132" t="s">
        <v>80</v>
      </c>
      <c r="AY277" s="125" t="s">
        <v>152</v>
      </c>
      <c r="BK277" s="133">
        <f>SUM(BK278:BK281)</f>
        <v>0</v>
      </c>
    </row>
    <row r="278" spans="2:65" s="1" customFormat="1" ht="33" customHeight="1">
      <c r="B278" s="31"/>
      <c r="C278" s="136" t="s">
        <v>394</v>
      </c>
      <c r="D278" s="136" t="s">
        <v>155</v>
      </c>
      <c r="E278" s="137" t="s">
        <v>395</v>
      </c>
      <c r="F278" s="138" t="s">
        <v>396</v>
      </c>
      <c r="G278" s="139" t="s">
        <v>397</v>
      </c>
      <c r="H278" s="140">
        <v>2</v>
      </c>
      <c r="I278" s="141"/>
      <c r="J278" s="142">
        <f>ROUND(I278*H278,2)</f>
        <v>0</v>
      </c>
      <c r="K278" s="143"/>
      <c r="L278" s="31"/>
      <c r="M278" s="144" t="s">
        <v>1</v>
      </c>
      <c r="N278" s="145" t="s">
        <v>39</v>
      </c>
      <c r="P278" s="146">
        <f>O278*H278</f>
        <v>0</v>
      </c>
      <c r="Q278" s="146">
        <v>2.6700000000000002E-2</v>
      </c>
      <c r="R278" s="146">
        <f>Q278*H278</f>
        <v>5.3400000000000003E-2</v>
      </c>
      <c r="S278" s="146">
        <v>0</v>
      </c>
      <c r="T278" s="147">
        <f>S278*H278</f>
        <v>0</v>
      </c>
      <c r="AR278" s="148" t="s">
        <v>257</v>
      </c>
      <c r="AT278" s="148" t="s">
        <v>155</v>
      </c>
      <c r="AU278" s="148" t="s">
        <v>82</v>
      </c>
      <c r="AY278" s="16" t="s">
        <v>152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6" t="s">
        <v>82</v>
      </c>
      <c r="BK278" s="149">
        <f>ROUND(I278*H278,2)</f>
        <v>0</v>
      </c>
      <c r="BL278" s="16" t="s">
        <v>257</v>
      </c>
      <c r="BM278" s="148" t="s">
        <v>398</v>
      </c>
    </row>
    <row r="279" spans="2:65" s="12" customFormat="1" ht="11.25">
      <c r="B279" s="150"/>
      <c r="D279" s="151" t="s">
        <v>161</v>
      </c>
      <c r="E279" s="152" t="s">
        <v>1</v>
      </c>
      <c r="F279" s="153" t="s">
        <v>399</v>
      </c>
      <c r="H279" s="154">
        <v>1</v>
      </c>
      <c r="I279" s="155"/>
      <c r="L279" s="150"/>
      <c r="M279" s="156"/>
      <c r="T279" s="157"/>
      <c r="AT279" s="152" t="s">
        <v>161</v>
      </c>
      <c r="AU279" s="152" t="s">
        <v>82</v>
      </c>
      <c r="AV279" s="12" t="s">
        <v>82</v>
      </c>
      <c r="AW279" s="12" t="s">
        <v>30</v>
      </c>
      <c r="AX279" s="12" t="s">
        <v>73</v>
      </c>
      <c r="AY279" s="152" t="s">
        <v>152</v>
      </c>
    </row>
    <row r="280" spans="2:65" s="12" customFormat="1" ht="11.25">
      <c r="B280" s="150"/>
      <c r="D280" s="151" t="s">
        <v>161</v>
      </c>
      <c r="E280" s="152" t="s">
        <v>1</v>
      </c>
      <c r="F280" s="153" t="s">
        <v>400</v>
      </c>
      <c r="H280" s="154">
        <v>1</v>
      </c>
      <c r="I280" s="155"/>
      <c r="L280" s="150"/>
      <c r="M280" s="156"/>
      <c r="T280" s="157"/>
      <c r="AT280" s="152" t="s">
        <v>161</v>
      </c>
      <c r="AU280" s="152" t="s">
        <v>82</v>
      </c>
      <c r="AV280" s="12" t="s">
        <v>82</v>
      </c>
      <c r="AW280" s="12" t="s">
        <v>30</v>
      </c>
      <c r="AX280" s="12" t="s">
        <v>73</v>
      </c>
      <c r="AY280" s="152" t="s">
        <v>152</v>
      </c>
    </row>
    <row r="281" spans="2:65" s="1" customFormat="1" ht="24.2" customHeight="1">
      <c r="B281" s="31"/>
      <c r="C281" s="136" t="s">
        <v>401</v>
      </c>
      <c r="D281" s="136" t="s">
        <v>155</v>
      </c>
      <c r="E281" s="137" t="s">
        <v>402</v>
      </c>
      <c r="F281" s="138" t="s">
        <v>403</v>
      </c>
      <c r="G281" s="139" t="s">
        <v>260</v>
      </c>
      <c r="H281" s="140">
        <v>5.2999999999999999E-2</v>
      </c>
      <c r="I281" s="141"/>
      <c r="J281" s="142">
        <f>ROUND(I281*H281,2)</f>
        <v>0</v>
      </c>
      <c r="K281" s="143"/>
      <c r="L281" s="31"/>
      <c r="M281" s="144" t="s">
        <v>1</v>
      </c>
      <c r="N281" s="145" t="s">
        <v>39</v>
      </c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AR281" s="148" t="s">
        <v>257</v>
      </c>
      <c r="AT281" s="148" t="s">
        <v>155</v>
      </c>
      <c r="AU281" s="148" t="s">
        <v>82</v>
      </c>
      <c r="AY281" s="16" t="s">
        <v>152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6" t="s">
        <v>82</v>
      </c>
      <c r="BK281" s="149">
        <f>ROUND(I281*H281,2)</f>
        <v>0</v>
      </c>
      <c r="BL281" s="16" t="s">
        <v>257</v>
      </c>
      <c r="BM281" s="148" t="s">
        <v>404</v>
      </c>
    </row>
    <row r="282" spans="2:65" s="11" customFormat="1" ht="22.9" customHeight="1">
      <c r="B282" s="124"/>
      <c r="D282" s="125" t="s">
        <v>72</v>
      </c>
      <c r="E282" s="134" t="s">
        <v>405</v>
      </c>
      <c r="F282" s="134" t="s">
        <v>406</v>
      </c>
      <c r="I282" s="127"/>
      <c r="J282" s="135">
        <f>BK282</f>
        <v>0</v>
      </c>
      <c r="L282" s="124"/>
      <c r="M282" s="129"/>
      <c r="P282" s="130">
        <f>SUM(P283:P301)</f>
        <v>0</v>
      </c>
      <c r="R282" s="130">
        <f>SUM(R283:R301)</f>
        <v>1.9845958700000002</v>
      </c>
      <c r="T282" s="131">
        <f>SUM(T283:T301)</f>
        <v>0</v>
      </c>
      <c r="AR282" s="125" t="s">
        <v>82</v>
      </c>
      <c r="AT282" s="132" t="s">
        <v>72</v>
      </c>
      <c r="AU282" s="132" t="s">
        <v>80</v>
      </c>
      <c r="AY282" s="125" t="s">
        <v>152</v>
      </c>
      <c r="BK282" s="133">
        <f>SUM(BK283:BK301)</f>
        <v>0</v>
      </c>
    </row>
    <row r="283" spans="2:65" s="1" customFormat="1" ht="24.2" customHeight="1">
      <c r="B283" s="31"/>
      <c r="C283" s="136" t="s">
        <v>407</v>
      </c>
      <c r="D283" s="136" t="s">
        <v>155</v>
      </c>
      <c r="E283" s="137" t="s">
        <v>408</v>
      </c>
      <c r="F283" s="138" t="s">
        <v>409</v>
      </c>
      <c r="G283" s="139" t="s">
        <v>165</v>
      </c>
      <c r="H283" s="140">
        <v>43.423000000000002</v>
      </c>
      <c r="I283" s="141"/>
      <c r="J283" s="142">
        <f>ROUND(I283*H283,2)</f>
        <v>0</v>
      </c>
      <c r="K283" s="143"/>
      <c r="L283" s="31"/>
      <c r="M283" s="144" t="s">
        <v>1</v>
      </c>
      <c r="N283" s="145" t="s">
        <v>39</v>
      </c>
      <c r="P283" s="146">
        <f>O283*H283</f>
        <v>0</v>
      </c>
      <c r="Q283" s="146">
        <v>2.8660000000000001E-2</v>
      </c>
      <c r="R283" s="146">
        <f>Q283*H283</f>
        <v>1.2445031800000002</v>
      </c>
      <c r="S283" s="146">
        <v>0</v>
      </c>
      <c r="T283" s="147">
        <f>S283*H283</f>
        <v>0</v>
      </c>
      <c r="AR283" s="148" t="s">
        <v>257</v>
      </c>
      <c r="AT283" s="148" t="s">
        <v>155</v>
      </c>
      <c r="AU283" s="148" t="s">
        <v>82</v>
      </c>
      <c r="AY283" s="16" t="s">
        <v>152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6" t="s">
        <v>82</v>
      </c>
      <c r="BK283" s="149">
        <f>ROUND(I283*H283,2)</f>
        <v>0</v>
      </c>
      <c r="BL283" s="16" t="s">
        <v>257</v>
      </c>
      <c r="BM283" s="148" t="s">
        <v>410</v>
      </c>
    </row>
    <row r="284" spans="2:65" s="12" customFormat="1" ht="11.25">
      <c r="B284" s="150"/>
      <c r="D284" s="151" t="s">
        <v>161</v>
      </c>
      <c r="E284" s="152" t="s">
        <v>1</v>
      </c>
      <c r="F284" s="153" t="s">
        <v>411</v>
      </c>
      <c r="H284" s="154">
        <v>19.344999999999999</v>
      </c>
      <c r="I284" s="155"/>
      <c r="L284" s="150"/>
      <c r="M284" s="156"/>
      <c r="T284" s="157"/>
      <c r="AT284" s="152" t="s">
        <v>161</v>
      </c>
      <c r="AU284" s="152" t="s">
        <v>82</v>
      </c>
      <c r="AV284" s="12" t="s">
        <v>82</v>
      </c>
      <c r="AW284" s="12" t="s">
        <v>30</v>
      </c>
      <c r="AX284" s="12" t="s">
        <v>73</v>
      </c>
      <c r="AY284" s="152" t="s">
        <v>152</v>
      </c>
    </row>
    <row r="285" spans="2:65" s="12" customFormat="1" ht="11.25">
      <c r="B285" s="150"/>
      <c r="D285" s="151" t="s">
        <v>161</v>
      </c>
      <c r="E285" s="152" t="s">
        <v>1</v>
      </c>
      <c r="F285" s="153" t="s">
        <v>412</v>
      </c>
      <c r="H285" s="154">
        <v>3.5779999999999998</v>
      </c>
      <c r="I285" s="155"/>
      <c r="L285" s="150"/>
      <c r="M285" s="156"/>
      <c r="T285" s="157"/>
      <c r="AT285" s="152" t="s">
        <v>161</v>
      </c>
      <c r="AU285" s="152" t="s">
        <v>82</v>
      </c>
      <c r="AV285" s="12" t="s">
        <v>82</v>
      </c>
      <c r="AW285" s="12" t="s">
        <v>30</v>
      </c>
      <c r="AX285" s="12" t="s">
        <v>73</v>
      </c>
      <c r="AY285" s="152" t="s">
        <v>152</v>
      </c>
    </row>
    <row r="286" spans="2:65" s="12" customFormat="1" ht="11.25">
      <c r="B286" s="150"/>
      <c r="D286" s="151" t="s">
        <v>161</v>
      </c>
      <c r="E286" s="152" t="s">
        <v>1</v>
      </c>
      <c r="F286" s="153" t="s">
        <v>413</v>
      </c>
      <c r="H286" s="154">
        <v>2</v>
      </c>
      <c r="I286" s="155"/>
      <c r="L286" s="150"/>
      <c r="M286" s="156"/>
      <c r="T286" s="157"/>
      <c r="AT286" s="152" t="s">
        <v>161</v>
      </c>
      <c r="AU286" s="152" t="s">
        <v>82</v>
      </c>
      <c r="AV286" s="12" t="s">
        <v>82</v>
      </c>
      <c r="AW286" s="12" t="s">
        <v>30</v>
      </c>
      <c r="AX286" s="12" t="s">
        <v>73</v>
      </c>
      <c r="AY286" s="152" t="s">
        <v>152</v>
      </c>
    </row>
    <row r="287" spans="2:65" s="12" customFormat="1" ht="11.25">
      <c r="B287" s="150"/>
      <c r="D287" s="151" t="s">
        <v>161</v>
      </c>
      <c r="E287" s="152" t="s">
        <v>1</v>
      </c>
      <c r="F287" s="153" t="s">
        <v>414</v>
      </c>
      <c r="H287" s="154">
        <v>13.875</v>
      </c>
      <c r="I287" s="155"/>
      <c r="L287" s="150"/>
      <c r="M287" s="156"/>
      <c r="T287" s="157"/>
      <c r="AT287" s="152" t="s">
        <v>161</v>
      </c>
      <c r="AU287" s="152" t="s">
        <v>82</v>
      </c>
      <c r="AV287" s="12" t="s">
        <v>82</v>
      </c>
      <c r="AW287" s="12" t="s">
        <v>30</v>
      </c>
      <c r="AX287" s="12" t="s">
        <v>73</v>
      </c>
      <c r="AY287" s="152" t="s">
        <v>152</v>
      </c>
    </row>
    <row r="288" spans="2:65" s="12" customFormat="1" ht="11.25">
      <c r="B288" s="150"/>
      <c r="D288" s="151" t="s">
        <v>161</v>
      </c>
      <c r="E288" s="152" t="s">
        <v>1</v>
      </c>
      <c r="F288" s="153" t="s">
        <v>415</v>
      </c>
      <c r="H288" s="154">
        <v>4.625</v>
      </c>
      <c r="I288" s="155"/>
      <c r="L288" s="150"/>
      <c r="M288" s="156"/>
      <c r="T288" s="157"/>
      <c r="AT288" s="152" t="s">
        <v>161</v>
      </c>
      <c r="AU288" s="152" t="s">
        <v>82</v>
      </c>
      <c r="AV288" s="12" t="s">
        <v>82</v>
      </c>
      <c r="AW288" s="12" t="s">
        <v>30</v>
      </c>
      <c r="AX288" s="12" t="s">
        <v>73</v>
      </c>
      <c r="AY288" s="152" t="s">
        <v>152</v>
      </c>
    </row>
    <row r="289" spans="2:65" s="1" customFormat="1" ht="24.2" customHeight="1">
      <c r="B289" s="31"/>
      <c r="C289" s="136" t="s">
        <v>416</v>
      </c>
      <c r="D289" s="136" t="s">
        <v>155</v>
      </c>
      <c r="E289" s="137" t="s">
        <v>417</v>
      </c>
      <c r="F289" s="138" t="s">
        <v>418</v>
      </c>
      <c r="G289" s="139" t="s">
        <v>165</v>
      </c>
      <c r="H289" s="140">
        <v>30.881</v>
      </c>
      <c r="I289" s="141"/>
      <c r="J289" s="142">
        <f>ROUND(I289*H289,2)</f>
        <v>0</v>
      </c>
      <c r="K289" s="143"/>
      <c r="L289" s="31"/>
      <c r="M289" s="144" t="s">
        <v>1</v>
      </c>
      <c r="N289" s="145" t="s">
        <v>38</v>
      </c>
      <c r="P289" s="146">
        <f>O289*H289</f>
        <v>0</v>
      </c>
      <c r="Q289" s="146">
        <v>1.324E-2</v>
      </c>
      <c r="R289" s="146">
        <f>Q289*H289</f>
        <v>0.40886444</v>
      </c>
      <c r="S289" s="146">
        <v>0</v>
      </c>
      <c r="T289" s="147">
        <f>S289*H289</f>
        <v>0</v>
      </c>
      <c r="AR289" s="148" t="s">
        <v>257</v>
      </c>
      <c r="AT289" s="148" t="s">
        <v>155</v>
      </c>
      <c r="AU289" s="148" t="s">
        <v>82</v>
      </c>
      <c r="AY289" s="16" t="s">
        <v>152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6" t="s">
        <v>80</v>
      </c>
      <c r="BK289" s="149">
        <f>ROUND(I289*H289,2)</f>
        <v>0</v>
      </c>
      <c r="BL289" s="16" t="s">
        <v>257</v>
      </c>
      <c r="BM289" s="148" t="s">
        <v>419</v>
      </c>
    </row>
    <row r="290" spans="2:65" s="12" customFormat="1" ht="11.25">
      <c r="B290" s="150"/>
      <c r="D290" s="151" t="s">
        <v>161</v>
      </c>
      <c r="E290" s="152" t="s">
        <v>1</v>
      </c>
      <c r="F290" s="153" t="s">
        <v>420</v>
      </c>
      <c r="H290" s="154">
        <v>16.306000000000001</v>
      </c>
      <c r="I290" s="155"/>
      <c r="L290" s="150"/>
      <c r="M290" s="156"/>
      <c r="T290" s="157"/>
      <c r="AT290" s="152" t="s">
        <v>161</v>
      </c>
      <c r="AU290" s="152" t="s">
        <v>82</v>
      </c>
      <c r="AV290" s="12" t="s">
        <v>82</v>
      </c>
      <c r="AW290" s="12" t="s">
        <v>30</v>
      </c>
      <c r="AX290" s="12" t="s">
        <v>73</v>
      </c>
      <c r="AY290" s="152" t="s">
        <v>152</v>
      </c>
    </row>
    <row r="291" spans="2:65" s="12" customFormat="1" ht="11.25">
      <c r="B291" s="150"/>
      <c r="D291" s="151" t="s">
        <v>161</v>
      </c>
      <c r="E291" s="152" t="s">
        <v>1</v>
      </c>
      <c r="F291" s="153" t="s">
        <v>421</v>
      </c>
      <c r="H291" s="154">
        <v>14.574999999999999</v>
      </c>
      <c r="I291" s="155"/>
      <c r="L291" s="150"/>
      <c r="M291" s="156"/>
      <c r="T291" s="157"/>
      <c r="AT291" s="152" t="s">
        <v>161</v>
      </c>
      <c r="AU291" s="152" t="s">
        <v>82</v>
      </c>
      <c r="AV291" s="12" t="s">
        <v>82</v>
      </c>
      <c r="AW291" s="12" t="s">
        <v>30</v>
      </c>
      <c r="AX291" s="12" t="s">
        <v>73</v>
      </c>
      <c r="AY291" s="152" t="s">
        <v>152</v>
      </c>
    </row>
    <row r="292" spans="2:65" s="13" customFormat="1" ht="11.25">
      <c r="B292" s="158"/>
      <c r="D292" s="151" t="s">
        <v>161</v>
      </c>
      <c r="E292" s="159" t="s">
        <v>1</v>
      </c>
      <c r="F292" s="160" t="s">
        <v>175</v>
      </c>
      <c r="H292" s="161">
        <v>30.881</v>
      </c>
      <c r="I292" s="162"/>
      <c r="L292" s="158"/>
      <c r="M292" s="163"/>
      <c r="T292" s="164"/>
      <c r="AT292" s="159" t="s">
        <v>161</v>
      </c>
      <c r="AU292" s="159" t="s">
        <v>82</v>
      </c>
      <c r="AV292" s="13" t="s">
        <v>159</v>
      </c>
      <c r="AW292" s="13" t="s">
        <v>30</v>
      </c>
      <c r="AX292" s="13" t="s">
        <v>80</v>
      </c>
      <c r="AY292" s="159" t="s">
        <v>152</v>
      </c>
    </row>
    <row r="293" spans="2:65" s="1" customFormat="1" ht="33" customHeight="1">
      <c r="B293" s="31"/>
      <c r="C293" s="136" t="s">
        <v>422</v>
      </c>
      <c r="D293" s="136" t="s">
        <v>155</v>
      </c>
      <c r="E293" s="137" t="s">
        <v>423</v>
      </c>
      <c r="F293" s="138" t="s">
        <v>424</v>
      </c>
      <c r="G293" s="139" t="s">
        <v>165</v>
      </c>
      <c r="H293" s="140">
        <v>17.754999999999999</v>
      </c>
      <c r="I293" s="141"/>
      <c r="J293" s="142">
        <f>ROUND(I293*H293,2)</f>
        <v>0</v>
      </c>
      <c r="K293" s="143"/>
      <c r="L293" s="31"/>
      <c r="M293" s="144" t="s">
        <v>1</v>
      </c>
      <c r="N293" s="145" t="s">
        <v>38</v>
      </c>
      <c r="P293" s="146">
        <f>O293*H293</f>
        <v>0</v>
      </c>
      <c r="Q293" s="146">
        <v>1.355E-2</v>
      </c>
      <c r="R293" s="146">
        <f>Q293*H293</f>
        <v>0.24058024999999997</v>
      </c>
      <c r="S293" s="146">
        <v>0</v>
      </c>
      <c r="T293" s="147">
        <f>S293*H293</f>
        <v>0</v>
      </c>
      <c r="AR293" s="148" t="s">
        <v>257</v>
      </c>
      <c r="AT293" s="148" t="s">
        <v>155</v>
      </c>
      <c r="AU293" s="148" t="s">
        <v>82</v>
      </c>
      <c r="AY293" s="16" t="s">
        <v>152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6" t="s">
        <v>80</v>
      </c>
      <c r="BK293" s="149">
        <f>ROUND(I293*H293,2)</f>
        <v>0</v>
      </c>
      <c r="BL293" s="16" t="s">
        <v>257</v>
      </c>
      <c r="BM293" s="148" t="s">
        <v>425</v>
      </c>
    </row>
    <row r="294" spans="2:65" s="12" customFormat="1" ht="11.25">
      <c r="B294" s="150"/>
      <c r="D294" s="151" t="s">
        <v>161</v>
      </c>
      <c r="E294" s="152" t="s">
        <v>1</v>
      </c>
      <c r="F294" s="153" t="s">
        <v>426</v>
      </c>
      <c r="H294" s="154">
        <v>17.754999999999999</v>
      </c>
      <c r="I294" s="155"/>
      <c r="L294" s="150"/>
      <c r="M294" s="156"/>
      <c r="T294" s="157"/>
      <c r="AT294" s="152" t="s">
        <v>161</v>
      </c>
      <c r="AU294" s="152" t="s">
        <v>82</v>
      </c>
      <c r="AV294" s="12" t="s">
        <v>82</v>
      </c>
      <c r="AW294" s="12" t="s">
        <v>30</v>
      </c>
      <c r="AX294" s="12" t="s">
        <v>80</v>
      </c>
      <c r="AY294" s="152" t="s">
        <v>152</v>
      </c>
    </row>
    <row r="295" spans="2:65" s="1" customFormat="1" ht="24.2" customHeight="1">
      <c r="B295" s="31"/>
      <c r="C295" s="136" t="s">
        <v>427</v>
      </c>
      <c r="D295" s="136" t="s">
        <v>155</v>
      </c>
      <c r="E295" s="137" t="s">
        <v>428</v>
      </c>
      <c r="F295" s="138" t="s">
        <v>429</v>
      </c>
      <c r="G295" s="139" t="s">
        <v>165</v>
      </c>
      <c r="H295" s="140">
        <v>7.2</v>
      </c>
      <c r="I295" s="141"/>
      <c r="J295" s="142">
        <f>ROUND(I295*H295,2)</f>
        <v>0</v>
      </c>
      <c r="K295" s="143"/>
      <c r="L295" s="31"/>
      <c r="M295" s="144" t="s">
        <v>1</v>
      </c>
      <c r="N295" s="145" t="s">
        <v>39</v>
      </c>
      <c r="P295" s="146">
        <f>O295*H295</f>
        <v>0</v>
      </c>
      <c r="Q295" s="146">
        <v>1.259E-2</v>
      </c>
      <c r="R295" s="146">
        <f>Q295*H295</f>
        <v>9.0648000000000006E-2</v>
      </c>
      <c r="S295" s="146">
        <v>0</v>
      </c>
      <c r="T295" s="147">
        <f>S295*H295</f>
        <v>0</v>
      </c>
      <c r="AR295" s="148" t="s">
        <v>257</v>
      </c>
      <c r="AT295" s="148" t="s">
        <v>155</v>
      </c>
      <c r="AU295" s="148" t="s">
        <v>82</v>
      </c>
      <c r="AY295" s="16" t="s">
        <v>152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6" t="s">
        <v>82</v>
      </c>
      <c r="BK295" s="149">
        <f>ROUND(I295*H295,2)</f>
        <v>0</v>
      </c>
      <c r="BL295" s="16" t="s">
        <v>257</v>
      </c>
      <c r="BM295" s="148" t="s">
        <v>430</v>
      </c>
    </row>
    <row r="296" spans="2:65" s="12" customFormat="1" ht="11.25">
      <c r="B296" s="150"/>
      <c r="D296" s="151" t="s">
        <v>161</v>
      </c>
      <c r="E296" s="152" t="s">
        <v>1</v>
      </c>
      <c r="F296" s="153" t="s">
        <v>431</v>
      </c>
      <c r="H296" s="154">
        <v>3.42</v>
      </c>
      <c r="I296" s="155"/>
      <c r="L296" s="150"/>
      <c r="M296" s="156"/>
      <c r="T296" s="157"/>
      <c r="AT296" s="152" t="s">
        <v>161</v>
      </c>
      <c r="AU296" s="152" t="s">
        <v>82</v>
      </c>
      <c r="AV296" s="12" t="s">
        <v>82</v>
      </c>
      <c r="AW296" s="12" t="s">
        <v>30</v>
      </c>
      <c r="AX296" s="12" t="s">
        <v>73</v>
      </c>
      <c r="AY296" s="152" t="s">
        <v>152</v>
      </c>
    </row>
    <row r="297" spans="2:65" s="12" customFormat="1" ht="11.25">
      <c r="B297" s="150"/>
      <c r="D297" s="151" t="s">
        <v>161</v>
      </c>
      <c r="E297" s="152" t="s">
        <v>1</v>
      </c>
      <c r="F297" s="153" t="s">
        <v>432</v>
      </c>
      <c r="H297" s="154">
        <v>1.4850000000000001</v>
      </c>
      <c r="I297" s="155"/>
      <c r="L297" s="150"/>
      <c r="M297" s="156"/>
      <c r="T297" s="157"/>
      <c r="AT297" s="152" t="s">
        <v>161</v>
      </c>
      <c r="AU297" s="152" t="s">
        <v>82</v>
      </c>
      <c r="AV297" s="12" t="s">
        <v>82</v>
      </c>
      <c r="AW297" s="12" t="s">
        <v>30</v>
      </c>
      <c r="AX297" s="12" t="s">
        <v>73</v>
      </c>
      <c r="AY297" s="152" t="s">
        <v>152</v>
      </c>
    </row>
    <row r="298" spans="2:65" s="12" customFormat="1" ht="11.25">
      <c r="B298" s="150"/>
      <c r="D298" s="151" t="s">
        <v>161</v>
      </c>
      <c r="E298" s="152" t="s">
        <v>1</v>
      </c>
      <c r="F298" s="153" t="s">
        <v>433</v>
      </c>
      <c r="H298" s="154">
        <v>1.575</v>
      </c>
      <c r="I298" s="155"/>
      <c r="L298" s="150"/>
      <c r="M298" s="156"/>
      <c r="T298" s="157"/>
      <c r="AT298" s="152" t="s">
        <v>161</v>
      </c>
      <c r="AU298" s="152" t="s">
        <v>82</v>
      </c>
      <c r="AV298" s="12" t="s">
        <v>82</v>
      </c>
      <c r="AW298" s="12" t="s">
        <v>30</v>
      </c>
      <c r="AX298" s="12" t="s">
        <v>73</v>
      </c>
      <c r="AY298" s="152" t="s">
        <v>152</v>
      </c>
    </row>
    <row r="299" spans="2:65" s="12" customFormat="1" ht="11.25">
      <c r="B299" s="150"/>
      <c r="D299" s="151" t="s">
        <v>161</v>
      </c>
      <c r="E299" s="152" t="s">
        <v>1</v>
      </c>
      <c r="F299" s="153" t="s">
        <v>434</v>
      </c>
      <c r="H299" s="154">
        <v>0.72</v>
      </c>
      <c r="I299" s="155"/>
      <c r="L299" s="150"/>
      <c r="M299" s="156"/>
      <c r="T299" s="157"/>
      <c r="AT299" s="152" t="s">
        <v>161</v>
      </c>
      <c r="AU299" s="152" t="s">
        <v>82</v>
      </c>
      <c r="AV299" s="12" t="s">
        <v>82</v>
      </c>
      <c r="AW299" s="12" t="s">
        <v>30</v>
      </c>
      <c r="AX299" s="12" t="s">
        <v>73</v>
      </c>
      <c r="AY299" s="152" t="s">
        <v>152</v>
      </c>
    </row>
    <row r="300" spans="2:65" s="13" customFormat="1" ht="11.25">
      <c r="B300" s="158"/>
      <c r="D300" s="151" t="s">
        <v>161</v>
      </c>
      <c r="E300" s="159" t="s">
        <v>1</v>
      </c>
      <c r="F300" s="160" t="s">
        <v>175</v>
      </c>
      <c r="H300" s="161">
        <v>7.2</v>
      </c>
      <c r="I300" s="162"/>
      <c r="L300" s="158"/>
      <c r="M300" s="163"/>
      <c r="T300" s="164"/>
      <c r="AT300" s="159" t="s">
        <v>161</v>
      </c>
      <c r="AU300" s="159" t="s">
        <v>82</v>
      </c>
      <c r="AV300" s="13" t="s">
        <v>159</v>
      </c>
      <c r="AW300" s="13" t="s">
        <v>30</v>
      </c>
      <c r="AX300" s="13" t="s">
        <v>80</v>
      </c>
      <c r="AY300" s="159" t="s">
        <v>152</v>
      </c>
    </row>
    <row r="301" spans="2:65" s="1" customFormat="1" ht="24.2" customHeight="1">
      <c r="B301" s="31"/>
      <c r="C301" s="136" t="s">
        <v>435</v>
      </c>
      <c r="D301" s="136" t="s">
        <v>155</v>
      </c>
      <c r="E301" s="137" t="s">
        <v>436</v>
      </c>
      <c r="F301" s="138" t="s">
        <v>437</v>
      </c>
      <c r="G301" s="139" t="s">
        <v>260</v>
      </c>
      <c r="H301" s="140">
        <v>1.9850000000000001</v>
      </c>
      <c r="I301" s="141"/>
      <c r="J301" s="142">
        <f>ROUND(I301*H301,2)</f>
        <v>0</v>
      </c>
      <c r="K301" s="143"/>
      <c r="L301" s="31"/>
      <c r="M301" s="144" t="s">
        <v>1</v>
      </c>
      <c r="N301" s="145" t="s">
        <v>39</v>
      </c>
      <c r="P301" s="146">
        <f>O301*H301</f>
        <v>0</v>
      </c>
      <c r="Q301" s="146">
        <v>0</v>
      </c>
      <c r="R301" s="146">
        <f>Q301*H301</f>
        <v>0</v>
      </c>
      <c r="S301" s="146">
        <v>0</v>
      </c>
      <c r="T301" s="147">
        <f>S301*H301</f>
        <v>0</v>
      </c>
      <c r="AR301" s="148" t="s">
        <v>257</v>
      </c>
      <c r="AT301" s="148" t="s">
        <v>155</v>
      </c>
      <c r="AU301" s="148" t="s">
        <v>82</v>
      </c>
      <c r="AY301" s="16" t="s">
        <v>152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6" t="s">
        <v>82</v>
      </c>
      <c r="BK301" s="149">
        <f>ROUND(I301*H301,2)</f>
        <v>0</v>
      </c>
      <c r="BL301" s="16" t="s">
        <v>257</v>
      </c>
      <c r="BM301" s="148" t="s">
        <v>438</v>
      </c>
    </row>
    <row r="302" spans="2:65" s="11" customFormat="1" ht="22.9" customHeight="1">
      <c r="B302" s="124"/>
      <c r="D302" s="125" t="s">
        <v>72</v>
      </c>
      <c r="E302" s="134" t="s">
        <v>439</v>
      </c>
      <c r="F302" s="134" t="s">
        <v>440</v>
      </c>
      <c r="I302" s="127"/>
      <c r="J302" s="135">
        <f>BK302</f>
        <v>0</v>
      </c>
      <c r="L302" s="124"/>
      <c r="M302" s="129"/>
      <c r="P302" s="130">
        <f>SUM(P303:P324)</f>
        <v>0</v>
      </c>
      <c r="R302" s="130">
        <f>SUM(R303:R324)</f>
        <v>0.57823000000000002</v>
      </c>
      <c r="T302" s="131">
        <f>SUM(T303:T324)</f>
        <v>0</v>
      </c>
      <c r="AR302" s="125" t="s">
        <v>82</v>
      </c>
      <c r="AT302" s="132" t="s">
        <v>72</v>
      </c>
      <c r="AU302" s="132" t="s">
        <v>80</v>
      </c>
      <c r="AY302" s="125" t="s">
        <v>152</v>
      </c>
      <c r="BK302" s="133">
        <f>SUM(BK303:BK324)</f>
        <v>0</v>
      </c>
    </row>
    <row r="303" spans="2:65" s="1" customFormat="1" ht="24.2" customHeight="1">
      <c r="B303" s="31"/>
      <c r="C303" s="136" t="s">
        <v>441</v>
      </c>
      <c r="D303" s="136" t="s">
        <v>155</v>
      </c>
      <c r="E303" s="137" t="s">
        <v>442</v>
      </c>
      <c r="F303" s="138" t="s">
        <v>443</v>
      </c>
      <c r="G303" s="139" t="s">
        <v>158</v>
      </c>
      <c r="H303" s="140">
        <v>2</v>
      </c>
      <c r="I303" s="141"/>
      <c r="J303" s="142">
        <f>ROUND(I303*H303,2)</f>
        <v>0</v>
      </c>
      <c r="K303" s="143"/>
      <c r="L303" s="31"/>
      <c r="M303" s="144" t="s">
        <v>1</v>
      </c>
      <c r="N303" s="145" t="s">
        <v>39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257</v>
      </c>
      <c r="AT303" s="148" t="s">
        <v>155</v>
      </c>
      <c r="AU303" s="148" t="s">
        <v>82</v>
      </c>
      <c r="AY303" s="16" t="s">
        <v>152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6" t="s">
        <v>82</v>
      </c>
      <c r="BK303" s="149">
        <f>ROUND(I303*H303,2)</f>
        <v>0</v>
      </c>
      <c r="BL303" s="16" t="s">
        <v>257</v>
      </c>
      <c r="BM303" s="148" t="s">
        <v>444</v>
      </c>
    </row>
    <row r="304" spans="2:65" s="12" customFormat="1" ht="11.25">
      <c r="B304" s="150"/>
      <c r="D304" s="151" t="s">
        <v>161</v>
      </c>
      <c r="E304" s="152" t="s">
        <v>1</v>
      </c>
      <c r="F304" s="153" t="s">
        <v>445</v>
      </c>
      <c r="H304" s="154">
        <v>2</v>
      </c>
      <c r="I304" s="155"/>
      <c r="L304" s="150"/>
      <c r="M304" s="156"/>
      <c r="T304" s="157"/>
      <c r="AT304" s="152" t="s">
        <v>161</v>
      </c>
      <c r="AU304" s="152" t="s">
        <v>82</v>
      </c>
      <c r="AV304" s="12" t="s">
        <v>82</v>
      </c>
      <c r="AW304" s="12" t="s">
        <v>30</v>
      </c>
      <c r="AX304" s="12" t="s">
        <v>80</v>
      </c>
      <c r="AY304" s="152" t="s">
        <v>152</v>
      </c>
    </row>
    <row r="305" spans="2:65" s="1" customFormat="1" ht="24.2" customHeight="1">
      <c r="B305" s="31"/>
      <c r="C305" s="136" t="s">
        <v>446</v>
      </c>
      <c r="D305" s="136" t="s">
        <v>155</v>
      </c>
      <c r="E305" s="137" t="s">
        <v>447</v>
      </c>
      <c r="F305" s="138" t="s">
        <v>448</v>
      </c>
      <c r="G305" s="139" t="s">
        <v>158</v>
      </c>
      <c r="H305" s="140">
        <v>2</v>
      </c>
      <c r="I305" s="141"/>
      <c r="J305" s="142">
        <f>ROUND(I305*H305,2)</f>
        <v>0</v>
      </c>
      <c r="K305" s="143"/>
      <c r="L305" s="31"/>
      <c r="M305" s="144" t="s">
        <v>1</v>
      </c>
      <c r="N305" s="145" t="s">
        <v>39</v>
      </c>
      <c r="P305" s="146">
        <f>O305*H305</f>
        <v>0</v>
      </c>
      <c r="Q305" s="146">
        <v>0.01</v>
      </c>
      <c r="R305" s="146">
        <f>Q305*H305</f>
        <v>0.02</v>
      </c>
      <c r="S305" s="146">
        <v>0</v>
      </c>
      <c r="T305" s="147">
        <f>S305*H305</f>
        <v>0</v>
      </c>
      <c r="AR305" s="148" t="s">
        <v>257</v>
      </c>
      <c r="AT305" s="148" t="s">
        <v>155</v>
      </c>
      <c r="AU305" s="148" t="s">
        <v>82</v>
      </c>
      <c r="AY305" s="16" t="s">
        <v>152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6" t="s">
        <v>82</v>
      </c>
      <c r="BK305" s="149">
        <f>ROUND(I305*H305,2)</f>
        <v>0</v>
      </c>
      <c r="BL305" s="16" t="s">
        <v>257</v>
      </c>
      <c r="BM305" s="148" t="s">
        <v>449</v>
      </c>
    </row>
    <row r="306" spans="2:65" s="12" customFormat="1" ht="11.25">
      <c r="B306" s="150"/>
      <c r="D306" s="151" t="s">
        <v>161</v>
      </c>
      <c r="E306" s="152" t="s">
        <v>1</v>
      </c>
      <c r="F306" s="153" t="s">
        <v>450</v>
      </c>
      <c r="H306" s="154">
        <v>2</v>
      </c>
      <c r="I306" s="155"/>
      <c r="L306" s="150"/>
      <c r="M306" s="156"/>
      <c r="T306" s="157"/>
      <c r="AT306" s="152" t="s">
        <v>161</v>
      </c>
      <c r="AU306" s="152" t="s">
        <v>82</v>
      </c>
      <c r="AV306" s="12" t="s">
        <v>82</v>
      </c>
      <c r="AW306" s="12" t="s">
        <v>30</v>
      </c>
      <c r="AX306" s="12" t="s">
        <v>80</v>
      </c>
      <c r="AY306" s="152" t="s">
        <v>152</v>
      </c>
    </row>
    <row r="307" spans="2:65" s="1" customFormat="1" ht="24.2" customHeight="1">
      <c r="B307" s="31"/>
      <c r="C307" s="136" t="s">
        <v>451</v>
      </c>
      <c r="D307" s="136" t="s">
        <v>155</v>
      </c>
      <c r="E307" s="137" t="s">
        <v>452</v>
      </c>
      <c r="F307" s="138" t="s">
        <v>453</v>
      </c>
      <c r="G307" s="139" t="s">
        <v>158</v>
      </c>
      <c r="H307" s="140">
        <v>5</v>
      </c>
      <c r="I307" s="141"/>
      <c r="J307" s="142">
        <f>ROUND(I307*H307,2)</f>
        <v>0</v>
      </c>
      <c r="K307" s="143"/>
      <c r="L307" s="31"/>
      <c r="M307" s="144" t="s">
        <v>1</v>
      </c>
      <c r="N307" s="145" t="s">
        <v>39</v>
      </c>
      <c r="P307" s="146">
        <f>O307*H307</f>
        <v>0</v>
      </c>
      <c r="Q307" s="146">
        <v>0</v>
      </c>
      <c r="R307" s="146">
        <f>Q307*H307</f>
        <v>0</v>
      </c>
      <c r="S307" s="146">
        <v>0</v>
      </c>
      <c r="T307" s="147">
        <f>S307*H307</f>
        <v>0</v>
      </c>
      <c r="AR307" s="148" t="s">
        <v>257</v>
      </c>
      <c r="AT307" s="148" t="s">
        <v>155</v>
      </c>
      <c r="AU307" s="148" t="s">
        <v>82</v>
      </c>
      <c r="AY307" s="16" t="s">
        <v>152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6" t="s">
        <v>82</v>
      </c>
      <c r="BK307" s="149">
        <f>ROUND(I307*H307,2)</f>
        <v>0</v>
      </c>
      <c r="BL307" s="16" t="s">
        <v>257</v>
      </c>
      <c r="BM307" s="148" t="s">
        <v>454</v>
      </c>
    </row>
    <row r="308" spans="2:65" s="12" customFormat="1" ht="11.25">
      <c r="B308" s="150"/>
      <c r="D308" s="151" t="s">
        <v>161</v>
      </c>
      <c r="E308" s="152" t="s">
        <v>1</v>
      </c>
      <c r="F308" s="153" t="s">
        <v>455</v>
      </c>
      <c r="H308" s="154">
        <v>5</v>
      </c>
      <c r="I308" s="155"/>
      <c r="L308" s="150"/>
      <c r="M308" s="156"/>
      <c r="T308" s="157"/>
      <c r="AT308" s="152" t="s">
        <v>161</v>
      </c>
      <c r="AU308" s="152" t="s">
        <v>82</v>
      </c>
      <c r="AV308" s="12" t="s">
        <v>82</v>
      </c>
      <c r="AW308" s="12" t="s">
        <v>30</v>
      </c>
      <c r="AX308" s="12" t="s">
        <v>80</v>
      </c>
      <c r="AY308" s="152" t="s">
        <v>152</v>
      </c>
    </row>
    <row r="309" spans="2:65" s="1" customFormat="1" ht="24.2" customHeight="1">
      <c r="B309" s="31"/>
      <c r="C309" s="136" t="s">
        <v>456</v>
      </c>
      <c r="D309" s="136" t="s">
        <v>155</v>
      </c>
      <c r="E309" s="137" t="s">
        <v>457</v>
      </c>
      <c r="F309" s="138" t="s">
        <v>458</v>
      </c>
      <c r="G309" s="139" t="s">
        <v>158</v>
      </c>
      <c r="H309" s="140">
        <v>2</v>
      </c>
      <c r="I309" s="141"/>
      <c r="J309" s="142">
        <f>ROUND(I309*H309,2)</f>
        <v>0</v>
      </c>
      <c r="K309" s="143"/>
      <c r="L309" s="31"/>
      <c r="M309" s="144" t="s">
        <v>1</v>
      </c>
      <c r="N309" s="145" t="s">
        <v>39</v>
      </c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AR309" s="148" t="s">
        <v>257</v>
      </c>
      <c r="AT309" s="148" t="s">
        <v>155</v>
      </c>
      <c r="AU309" s="148" t="s">
        <v>82</v>
      </c>
      <c r="AY309" s="16" t="s">
        <v>152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6" t="s">
        <v>82</v>
      </c>
      <c r="BK309" s="149">
        <f>ROUND(I309*H309,2)</f>
        <v>0</v>
      </c>
      <c r="BL309" s="16" t="s">
        <v>257</v>
      </c>
      <c r="BM309" s="148" t="s">
        <v>459</v>
      </c>
    </row>
    <row r="310" spans="2:65" s="12" customFormat="1" ht="11.25">
      <c r="B310" s="150"/>
      <c r="D310" s="151" t="s">
        <v>161</v>
      </c>
      <c r="E310" s="152" t="s">
        <v>1</v>
      </c>
      <c r="F310" s="153" t="s">
        <v>460</v>
      </c>
      <c r="H310" s="154">
        <v>2</v>
      </c>
      <c r="I310" s="155"/>
      <c r="L310" s="150"/>
      <c r="M310" s="156"/>
      <c r="T310" s="157"/>
      <c r="AT310" s="152" t="s">
        <v>161</v>
      </c>
      <c r="AU310" s="152" t="s">
        <v>82</v>
      </c>
      <c r="AV310" s="12" t="s">
        <v>82</v>
      </c>
      <c r="AW310" s="12" t="s">
        <v>30</v>
      </c>
      <c r="AX310" s="12" t="s">
        <v>80</v>
      </c>
      <c r="AY310" s="152" t="s">
        <v>152</v>
      </c>
    </row>
    <row r="311" spans="2:65" s="1" customFormat="1" ht="24.2" customHeight="1">
      <c r="B311" s="31"/>
      <c r="C311" s="136" t="s">
        <v>461</v>
      </c>
      <c r="D311" s="136" t="s">
        <v>155</v>
      </c>
      <c r="E311" s="137" t="s">
        <v>462</v>
      </c>
      <c r="F311" s="138" t="s">
        <v>463</v>
      </c>
      <c r="G311" s="139" t="s">
        <v>158</v>
      </c>
      <c r="H311" s="140">
        <v>21</v>
      </c>
      <c r="I311" s="141"/>
      <c r="J311" s="142">
        <f>ROUND(I311*H311,2)</f>
        <v>0</v>
      </c>
      <c r="K311" s="143"/>
      <c r="L311" s="31"/>
      <c r="M311" s="144" t="s">
        <v>1</v>
      </c>
      <c r="N311" s="145" t="s">
        <v>39</v>
      </c>
      <c r="P311" s="146">
        <f>O311*H311</f>
        <v>0</v>
      </c>
      <c r="Q311" s="146">
        <v>0.01</v>
      </c>
      <c r="R311" s="146">
        <f>Q311*H311</f>
        <v>0.21</v>
      </c>
      <c r="S311" s="146">
        <v>0</v>
      </c>
      <c r="T311" s="147">
        <f>S311*H311</f>
        <v>0</v>
      </c>
      <c r="AR311" s="148" t="s">
        <v>257</v>
      </c>
      <c r="AT311" s="148" t="s">
        <v>155</v>
      </c>
      <c r="AU311" s="148" t="s">
        <v>82</v>
      </c>
      <c r="AY311" s="16" t="s">
        <v>152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6" t="s">
        <v>82</v>
      </c>
      <c r="BK311" s="149">
        <f>ROUND(I311*H311,2)</f>
        <v>0</v>
      </c>
      <c r="BL311" s="16" t="s">
        <v>257</v>
      </c>
      <c r="BM311" s="148" t="s">
        <v>464</v>
      </c>
    </row>
    <row r="312" spans="2:65" s="12" customFormat="1" ht="11.25">
      <c r="B312" s="150"/>
      <c r="D312" s="151" t="s">
        <v>161</v>
      </c>
      <c r="E312" s="152" t="s">
        <v>1</v>
      </c>
      <c r="F312" s="153" t="s">
        <v>465</v>
      </c>
      <c r="H312" s="154">
        <v>21</v>
      </c>
      <c r="I312" s="155"/>
      <c r="L312" s="150"/>
      <c r="M312" s="156"/>
      <c r="T312" s="157"/>
      <c r="AT312" s="152" t="s">
        <v>161</v>
      </c>
      <c r="AU312" s="152" t="s">
        <v>82</v>
      </c>
      <c r="AV312" s="12" t="s">
        <v>82</v>
      </c>
      <c r="AW312" s="12" t="s">
        <v>30</v>
      </c>
      <c r="AX312" s="12" t="s">
        <v>80</v>
      </c>
      <c r="AY312" s="152" t="s">
        <v>152</v>
      </c>
    </row>
    <row r="313" spans="2:65" s="1" customFormat="1" ht="24.2" customHeight="1">
      <c r="B313" s="31"/>
      <c r="C313" s="136" t="s">
        <v>466</v>
      </c>
      <c r="D313" s="136" t="s">
        <v>155</v>
      </c>
      <c r="E313" s="137" t="s">
        <v>467</v>
      </c>
      <c r="F313" s="138" t="s">
        <v>468</v>
      </c>
      <c r="G313" s="139" t="s">
        <v>158</v>
      </c>
      <c r="H313" s="140">
        <v>9</v>
      </c>
      <c r="I313" s="141"/>
      <c r="J313" s="142">
        <f>ROUND(I313*H313,2)</f>
        <v>0</v>
      </c>
      <c r="K313" s="143"/>
      <c r="L313" s="31"/>
      <c r="M313" s="144" t="s">
        <v>1</v>
      </c>
      <c r="N313" s="145" t="s">
        <v>39</v>
      </c>
      <c r="P313" s="146">
        <f>O313*H313</f>
        <v>0</v>
      </c>
      <c r="Q313" s="146">
        <v>4.6999999999999999E-4</v>
      </c>
      <c r="R313" s="146">
        <f>Q313*H313</f>
        <v>4.2300000000000003E-3</v>
      </c>
      <c r="S313" s="146">
        <v>0</v>
      </c>
      <c r="T313" s="147">
        <f>S313*H313</f>
        <v>0</v>
      </c>
      <c r="AR313" s="148" t="s">
        <v>257</v>
      </c>
      <c r="AT313" s="148" t="s">
        <v>155</v>
      </c>
      <c r="AU313" s="148" t="s">
        <v>82</v>
      </c>
      <c r="AY313" s="16" t="s">
        <v>152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6" t="s">
        <v>82</v>
      </c>
      <c r="BK313" s="149">
        <f>ROUND(I313*H313,2)</f>
        <v>0</v>
      </c>
      <c r="BL313" s="16" t="s">
        <v>257</v>
      </c>
      <c r="BM313" s="148" t="s">
        <v>469</v>
      </c>
    </row>
    <row r="314" spans="2:65" s="13" customFormat="1" ht="11.25">
      <c r="B314" s="158"/>
      <c r="D314" s="151" t="s">
        <v>161</v>
      </c>
      <c r="E314" s="159" t="s">
        <v>1</v>
      </c>
      <c r="F314" s="160" t="s">
        <v>175</v>
      </c>
      <c r="H314" s="161">
        <v>9</v>
      </c>
      <c r="I314" s="162"/>
      <c r="L314" s="158"/>
      <c r="M314" s="163"/>
      <c r="T314" s="164"/>
      <c r="AT314" s="159" t="s">
        <v>161</v>
      </c>
      <c r="AU314" s="159" t="s">
        <v>82</v>
      </c>
      <c r="AV314" s="13" t="s">
        <v>159</v>
      </c>
      <c r="AW314" s="13" t="s">
        <v>30</v>
      </c>
      <c r="AX314" s="13" t="s">
        <v>73</v>
      </c>
      <c r="AY314" s="159" t="s">
        <v>152</v>
      </c>
    </row>
    <row r="315" spans="2:65" s="1" customFormat="1" ht="37.9" customHeight="1">
      <c r="B315" s="31"/>
      <c r="C315" s="165" t="s">
        <v>470</v>
      </c>
      <c r="D315" s="165" t="s">
        <v>272</v>
      </c>
      <c r="E315" s="166" t="s">
        <v>471</v>
      </c>
      <c r="F315" s="167" t="s">
        <v>472</v>
      </c>
      <c r="G315" s="168" t="s">
        <v>158</v>
      </c>
      <c r="H315" s="169">
        <v>9</v>
      </c>
      <c r="I315" s="170"/>
      <c r="J315" s="171">
        <f>ROUND(I315*H315,2)</f>
        <v>0</v>
      </c>
      <c r="K315" s="172"/>
      <c r="L315" s="173"/>
      <c r="M315" s="174" t="s">
        <v>1</v>
      </c>
      <c r="N315" s="175" t="s">
        <v>39</v>
      </c>
      <c r="P315" s="146">
        <f>O315*H315</f>
        <v>0</v>
      </c>
      <c r="Q315" s="146">
        <v>1.6E-2</v>
      </c>
      <c r="R315" s="146">
        <f>Q315*H315</f>
        <v>0.14400000000000002</v>
      </c>
      <c r="S315" s="146">
        <v>0</v>
      </c>
      <c r="T315" s="147">
        <f>S315*H315</f>
        <v>0</v>
      </c>
      <c r="AR315" s="148" t="s">
        <v>362</v>
      </c>
      <c r="AT315" s="148" t="s">
        <v>272</v>
      </c>
      <c r="AU315" s="148" t="s">
        <v>82</v>
      </c>
      <c r="AY315" s="16" t="s">
        <v>152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6" t="s">
        <v>82</v>
      </c>
      <c r="BK315" s="149">
        <f>ROUND(I315*H315,2)</f>
        <v>0</v>
      </c>
      <c r="BL315" s="16" t="s">
        <v>257</v>
      </c>
      <c r="BM315" s="148" t="s">
        <v>473</v>
      </c>
    </row>
    <row r="316" spans="2:65" s="12" customFormat="1" ht="11.25">
      <c r="B316" s="150"/>
      <c r="D316" s="151" t="s">
        <v>161</v>
      </c>
      <c r="E316" s="152" t="s">
        <v>1</v>
      </c>
      <c r="F316" s="153" t="s">
        <v>474</v>
      </c>
      <c r="H316" s="154">
        <v>2</v>
      </c>
      <c r="I316" s="155"/>
      <c r="L316" s="150"/>
      <c r="M316" s="156"/>
      <c r="T316" s="157"/>
      <c r="AT316" s="152" t="s">
        <v>161</v>
      </c>
      <c r="AU316" s="152" t="s">
        <v>82</v>
      </c>
      <c r="AV316" s="12" t="s">
        <v>82</v>
      </c>
      <c r="AW316" s="12" t="s">
        <v>30</v>
      </c>
      <c r="AX316" s="12" t="s">
        <v>73</v>
      </c>
      <c r="AY316" s="152" t="s">
        <v>152</v>
      </c>
    </row>
    <row r="317" spans="2:65" s="12" customFormat="1" ht="11.25">
      <c r="B317" s="150"/>
      <c r="D317" s="151" t="s">
        <v>161</v>
      </c>
      <c r="E317" s="152" t="s">
        <v>1</v>
      </c>
      <c r="F317" s="153" t="s">
        <v>475</v>
      </c>
      <c r="H317" s="154">
        <v>2</v>
      </c>
      <c r="I317" s="155"/>
      <c r="L317" s="150"/>
      <c r="M317" s="156"/>
      <c r="T317" s="157"/>
      <c r="AT317" s="152" t="s">
        <v>161</v>
      </c>
      <c r="AU317" s="152" t="s">
        <v>82</v>
      </c>
      <c r="AV317" s="12" t="s">
        <v>82</v>
      </c>
      <c r="AW317" s="12" t="s">
        <v>30</v>
      </c>
      <c r="AX317" s="12" t="s">
        <v>73</v>
      </c>
      <c r="AY317" s="152" t="s">
        <v>152</v>
      </c>
    </row>
    <row r="318" spans="2:65" s="12" customFormat="1" ht="11.25">
      <c r="B318" s="150"/>
      <c r="D318" s="151" t="s">
        <v>161</v>
      </c>
      <c r="E318" s="152" t="s">
        <v>1</v>
      </c>
      <c r="F318" s="153" t="s">
        <v>476</v>
      </c>
      <c r="H318" s="154">
        <v>5</v>
      </c>
      <c r="I318" s="155"/>
      <c r="L318" s="150"/>
      <c r="M318" s="156"/>
      <c r="T318" s="157"/>
      <c r="AT318" s="152" t="s">
        <v>161</v>
      </c>
      <c r="AU318" s="152" t="s">
        <v>82</v>
      </c>
      <c r="AV318" s="12" t="s">
        <v>82</v>
      </c>
      <c r="AW318" s="12" t="s">
        <v>30</v>
      </c>
      <c r="AX318" s="12" t="s">
        <v>73</v>
      </c>
      <c r="AY318" s="152" t="s">
        <v>152</v>
      </c>
    </row>
    <row r="319" spans="2:65" s="13" customFormat="1" ht="11.25">
      <c r="B319" s="158"/>
      <c r="D319" s="151" t="s">
        <v>161</v>
      </c>
      <c r="E319" s="159" t="s">
        <v>1</v>
      </c>
      <c r="F319" s="160" t="s">
        <v>175</v>
      </c>
      <c r="H319" s="161">
        <v>9</v>
      </c>
      <c r="I319" s="162"/>
      <c r="L319" s="158"/>
      <c r="M319" s="163"/>
      <c r="T319" s="164"/>
      <c r="AT319" s="159" t="s">
        <v>161</v>
      </c>
      <c r="AU319" s="159" t="s">
        <v>82</v>
      </c>
      <c r="AV319" s="13" t="s">
        <v>159</v>
      </c>
      <c r="AW319" s="13" t="s">
        <v>30</v>
      </c>
      <c r="AX319" s="13" t="s">
        <v>80</v>
      </c>
      <c r="AY319" s="159" t="s">
        <v>152</v>
      </c>
    </row>
    <row r="320" spans="2:65" s="1" customFormat="1" ht="37.9" customHeight="1">
      <c r="B320" s="31"/>
      <c r="C320" s="165" t="s">
        <v>477</v>
      </c>
      <c r="D320" s="165" t="s">
        <v>272</v>
      </c>
      <c r="E320" s="166" t="s">
        <v>478</v>
      </c>
      <c r="F320" s="167" t="s">
        <v>479</v>
      </c>
      <c r="G320" s="168" t="s">
        <v>158</v>
      </c>
      <c r="H320" s="169">
        <v>1</v>
      </c>
      <c r="I320" s="170"/>
      <c r="J320" s="171">
        <f>ROUND(I320*H320,2)</f>
        <v>0</v>
      </c>
      <c r="K320" s="172"/>
      <c r="L320" s="173"/>
      <c r="M320" s="174" t="s">
        <v>1</v>
      </c>
      <c r="N320" s="175" t="s">
        <v>39</v>
      </c>
      <c r="P320" s="146">
        <f>O320*H320</f>
        <v>0</v>
      </c>
      <c r="Q320" s="146">
        <v>9.5000000000000001E-2</v>
      </c>
      <c r="R320" s="146">
        <f>Q320*H320</f>
        <v>9.5000000000000001E-2</v>
      </c>
      <c r="S320" s="146">
        <v>0</v>
      </c>
      <c r="T320" s="147">
        <f>S320*H320</f>
        <v>0</v>
      </c>
      <c r="AR320" s="148" t="s">
        <v>362</v>
      </c>
      <c r="AT320" s="148" t="s">
        <v>272</v>
      </c>
      <c r="AU320" s="148" t="s">
        <v>82</v>
      </c>
      <c r="AY320" s="16" t="s">
        <v>152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6" t="s">
        <v>82</v>
      </c>
      <c r="BK320" s="149">
        <f>ROUND(I320*H320,2)</f>
        <v>0</v>
      </c>
      <c r="BL320" s="16" t="s">
        <v>257</v>
      </c>
      <c r="BM320" s="148" t="s">
        <v>480</v>
      </c>
    </row>
    <row r="321" spans="2:65" s="12" customFormat="1" ht="11.25">
      <c r="B321" s="150"/>
      <c r="D321" s="151" t="s">
        <v>161</v>
      </c>
      <c r="E321" s="152" t="s">
        <v>1</v>
      </c>
      <c r="F321" s="153" t="s">
        <v>80</v>
      </c>
      <c r="H321" s="154">
        <v>1</v>
      </c>
      <c r="I321" s="155"/>
      <c r="L321" s="150"/>
      <c r="M321" s="156"/>
      <c r="T321" s="157"/>
      <c r="AT321" s="152" t="s">
        <v>161</v>
      </c>
      <c r="AU321" s="152" t="s">
        <v>82</v>
      </c>
      <c r="AV321" s="12" t="s">
        <v>82</v>
      </c>
      <c r="AW321" s="12" t="s">
        <v>30</v>
      </c>
      <c r="AX321" s="12" t="s">
        <v>80</v>
      </c>
      <c r="AY321" s="152" t="s">
        <v>152</v>
      </c>
    </row>
    <row r="322" spans="2:65" s="1" customFormat="1" ht="37.9" customHeight="1">
      <c r="B322" s="31"/>
      <c r="C322" s="165" t="s">
        <v>481</v>
      </c>
      <c r="D322" s="165" t="s">
        <v>272</v>
      </c>
      <c r="E322" s="166" t="s">
        <v>482</v>
      </c>
      <c r="F322" s="167" t="s">
        <v>483</v>
      </c>
      <c r="G322" s="168" t="s">
        <v>484</v>
      </c>
      <c r="H322" s="169">
        <v>1</v>
      </c>
      <c r="I322" s="170"/>
      <c r="J322" s="171">
        <f>ROUND(I322*H322,2)</f>
        <v>0</v>
      </c>
      <c r="K322" s="172"/>
      <c r="L322" s="173"/>
      <c r="M322" s="174" t="s">
        <v>1</v>
      </c>
      <c r="N322" s="175" t="s">
        <v>39</v>
      </c>
      <c r="P322" s="146">
        <f>O322*H322</f>
        <v>0</v>
      </c>
      <c r="Q322" s="146">
        <v>0.105</v>
      </c>
      <c r="R322" s="146">
        <f>Q322*H322</f>
        <v>0.105</v>
      </c>
      <c r="S322" s="146">
        <v>0</v>
      </c>
      <c r="T322" s="147">
        <f>S322*H322</f>
        <v>0</v>
      </c>
      <c r="AR322" s="148" t="s">
        <v>362</v>
      </c>
      <c r="AT322" s="148" t="s">
        <v>272</v>
      </c>
      <c r="AU322" s="148" t="s">
        <v>82</v>
      </c>
      <c r="AY322" s="16" t="s">
        <v>152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6" t="s">
        <v>82</v>
      </c>
      <c r="BK322" s="149">
        <f>ROUND(I322*H322,2)</f>
        <v>0</v>
      </c>
      <c r="BL322" s="16" t="s">
        <v>257</v>
      </c>
      <c r="BM322" s="148" t="s">
        <v>485</v>
      </c>
    </row>
    <row r="323" spans="2:65" s="12" customFormat="1" ht="11.25">
      <c r="B323" s="150"/>
      <c r="D323" s="151" t="s">
        <v>161</v>
      </c>
      <c r="E323" s="152" t="s">
        <v>1</v>
      </c>
      <c r="F323" s="153" t="s">
        <v>80</v>
      </c>
      <c r="H323" s="154">
        <v>1</v>
      </c>
      <c r="I323" s="155"/>
      <c r="L323" s="150"/>
      <c r="M323" s="156"/>
      <c r="T323" s="157"/>
      <c r="AT323" s="152" t="s">
        <v>161</v>
      </c>
      <c r="AU323" s="152" t="s">
        <v>82</v>
      </c>
      <c r="AV323" s="12" t="s">
        <v>82</v>
      </c>
      <c r="AW323" s="12" t="s">
        <v>30</v>
      </c>
      <c r="AX323" s="12" t="s">
        <v>80</v>
      </c>
      <c r="AY323" s="152" t="s">
        <v>152</v>
      </c>
    </row>
    <row r="324" spans="2:65" s="1" customFormat="1" ht="24.2" customHeight="1">
      <c r="B324" s="31"/>
      <c r="C324" s="136" t="s">
        <v>486</v>
      </c>
      <c r="D324" s="136" t="s">
        <v>155</v>
      </c>
      <c r="E324" s="137" t="s">
        <v>487</v>
      </c>
      <c r="F324" s="138" t="s">
        <v>488</v>
      </c>
      <c r="G324" s="139" t="s">
        <v>260</v>
      </c>
      <c r="H324" s="140">
        <v>0.57799999999999996</v>
      </c>
      <c r="I324" s="141"/>
      <c r="J324" s="142">
        <f>ROUND(I324*H324,2)</f>
        <v>0</v>
      </c>
      <c r="K324" s="143"/>
      <c r="L324" s="31"/>
      <c r="M324" s="144" t="s">
        <v>1</v>
      </c>
      <c r="N324" s="145" t="s">
        <v>39</v>
      </c>
      <c r="P324" s="146">
        <f>O324*H324</f>
        <v>0</v>
      </c>
      <c r="Q324" s="146">
        <v>0</v>
      </c>
      <c r="R324" s="146">
        <f>Q324*H324</f>
        <v>0</v>
      </c>
      <c r="S324" s="146">
        <v>0</v>
      </c>
      <c r="T324" s="147">
        <f>S324*H324</f>
        <v>0</v>
      </c>
      <c r="AR324" s="148" t="s">
        <v>257</v>
      </c>
      <c r="AT324" s="148" t="s">
        <v>155</v>
      </c>
      <c r="AU324" s="148" t="s">
        <v>82</v>
      </c>
      <c r="AY324" s="16" t="s">
        <v>152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6" t="s">
        <v>82</v>
      </c>
      <c r="BK324" s="149">
        <f>ROUND(I324*H324,2)</f>
        <v>0</v>
      </c>
      <c r="BL324" s="16" t="s">
        <v>257</v>
      </c>
      <c r="BM324" s="148" t="s">
        <v>489</v>
      </c>
    </row>
    <row r="325" spans="2:65" s="11" customFormat="1" ht="22.9" customHeight="1">
      <c r="B325" s="124"/>
      <c r="D325" s="125" t="s">
        <v>72</v>
      </c>
      <c r="E325" s="134" t="s">
        <v>490</v>
      </c>
      <c r="F325" s="134" t="s">
        <v>491</v>
      </c>
      <c r="I325" s="127"/>
      <c r="J325" s="135">
        <f>BK325</f>
        <v>0</v>
      </c>
      <c r="L325" s="124"/>
      <c r="M325" s="129"/>
      <c r="P325" s="130">
        <f>SUM(P326:P331)</f>
        <v>0</v>
      </c>
      <c r="R325" s="130">
        <f>SUM(R326:R331)</f>
        <v>0.38417499999999999</v>
      </c>
      <c r="T325" s="131">
        <f>SUM(T326:T331)</f>
        <v>0</v>
      </c>
      <c r="AR325" s="125" t="s">
        <v>82</v>
      </c>
      <c r="AT325" s="132" t="s">
        <v>72</v>
      </c>
      <c r="AU325" s="132" t="s">
        <v>80</v>
      </c>
      <c r="AY325" s="125" t="s">
        <v>152</v>
      </c>
      <c r="BK325" s="133">
        <f>SUM(BK326:BK331)</f>
        <v>0</v>
      </c>
    </row>
    <row r="326" spans="2:65" s="1" customFormat="1" ht="24.2" customHeight="1">
      <c r="B326" s="31"/>
      <c r="C326" s="136" t="s">
        <v>492</v>
      </c>
      <c r="D326" s="136" t="s">
        <v>155</v>
      </c>
      <c r="E326" s="137" t="s">
        <v>493</v>
      </c>
      <c r="F326" s="138" t="s">
        <v>494</v>
      </c>
      <c r="G326" s="139" t="s">
        <v>165</v>
      </c>
      <c r="H326" s="140">
        <v>12.1</v>
      </c>
      <c r="I326" s="141"/>
      <c r="J326" s="142">
        <f>ROUND(I326*H326,2)</f>
        <v>0</v>
      </c>
      <c r="K326" s="143"/>
      <c r="L326" s="31"/>
      <c r="M326" s="144" t="s">
        <v>1</v>
      </c>
      <c r="N326" s="145" t="s">
        <v>39</v>
      </c>
      <c r="P326" s="146">
        <f>O326*H326</f>
        <v>0</v>
      </c>
      <c r="Q326" s="146">
        <v>7.5500000000000003E-3</v>
      </c>
      <c r="R326" s="146">
        <f>Q326*H326</f>
        <v>9.1355000000000006E-2</v>
      </c>
      <c r="S326" s="146">
        <v>0</v>
      </c>
      <c r="T326" s="147">
        <f>S326*H326</f>
        <v>0</v>
      </c>
      <c r="AR326" s="148" t="s">
        <v>257</v>
      </c>
      <c r="AT326" s="148" t="s">
        <v>155</v>
      </c>
      <c r="AU326" s="148" t="s">
        <v>82</v>
      </c>
      <c r="AY326" s="16" t="s">
        <v>152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6" t="s">
        <v>82</v>
      </c>
      <c r="BK326" s="149">
        <f>ROUND(I326*H326,2)</f>
        <v>0</v>
      </c>
      <c r="BL326" s="16" t="s">
        <v>257</v>
      </c>
      <c r="BM326" s="148" t="s">
        <v>495</v>
      </c>
    </row>
    <row r="327" spans="2:65" s="12" customFormat="1" ht="11.25">
      <c r="B327" s="150"/>
      <c r="D327" s="151" t="s">
        <v>161</v>
      </c>
      <c r="E327" s="152" t="s">
        <v>1</v>
      </c>
      <c r="F327" s="153" t="s">
        <v>496</v>
      </c>
      <c r="H327" s="154">
        <v>12.1</v>
      </c>
      <c r="I327" s="155"/>
      <c r="L327" s="150"/>
      <c r="M327" s="156"/>
      <c r="T327" s="157"/>
      <c r="AT327" s="152" t="s">
        <v>161</v>
      </c>
      <c r="AU327" s="152" t="s">
        <v>82</v>
      </c>
      <c r="AV327" s="12" t="s">
        <v>82</v>
      </c>
      <c r="AW327" s="12" t="s">
        <v>30</v>
      </c>
      <c r="AX327" s="12" t="s">
        <v>80</v>
      </c>
      <c r="AY327" s="152" t="s">
        <v>152</v>
      </c>
    </row>
    <row r="328" spans="2:65" s="1" customFormat="1" ht="37.9" customHeight="1">
      <c r="B328" s="31"/>
      <c r="C328" s="165" t="s">
        <v>497</v>
      </c>
      <c r="D328" s="165" t="s">
        <v>272</v>
      </c>
      <c r="E328" s="166" t="s">
        <v>498</v>
      </c>
      <c r="F328" s="167" t="s">
        <v>499</v>
      </c>
      <c r="G328" s="168" t="s">
        <v>165</v>
      </c>
      <c r="H328" s="169">
        <v>13.31</v>
      </c>
      <c r="I328" s="170"/>
      <c r="J328" s="171">
        <f>ROUND(I328*H328,2)</f>
        <v>0</v>
      </c>
      <c r="K328" s="172"/>
      <c r="L328" s="173"/>
      <c r="M328" s="174" t="s">
        <v>1</v>
      </c>
      <c r="N328" s="175" t="s">
        <v>39</v>
      </c>
      <c r="P328" s="146">
        <f>O328*H328</f>
        <v>0</v>
      </c>
      <c r="Q328" s="146">
        <v>2.1999999999999999E-2</v>
      </c>
      <c r="R328" s="146">
        <f>Q328*H328</f>
        <v>0.29281999999999997</v>
      </c>
      <c r="S328" s="146">
        <v>0</v>
      </c>
      <c r="T328" s="147">
        <f>S328*H328</f>
        <v>0</v>
      </c>
      <c r="AR328" s="148" t="s">
        <v>362</v>
      </c>
      <c r="AT328" s="148" t="s">
        <v>272</v>
      </c>
      <c r="AU328" s="148" t="s">
        <v>82</v>
      </c>
      <c r="AY328" s="16" t="s">
        <v>152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6" t="s">
        <v>82</v>
      </c>
      <c r="BK328" s="149">
        <f>ROUND(I328*H328,2)</f>
        <v>0</v>
      </c>
      <c r="BL328" s="16" t="s">
        <v>257</v>
      </c>
      <c r="BM328" s="148" t="s">
        <v>500</v>
      </c>
    </row>
    <row r="329" spans="2:65" s="12" customFormat="1" ht="11.25">
      <c r="B329" s="150"/>
      <c r="D329" s="151" t="s">
        <v>161</v>
      </c>
      <c r="E329" s="152" t="s">
        <v>1</v>
      </c>
      <c r="F329" s="153" t="s">
        <v>501</v>
      </c>
      <c r="H329" s="154">
        <v>12.1</v>
      </c>
      <c r="I329" s="155"/>
      <c r="L329" s="150"/>
      <c r="M329" s="156"/>
      <c r="T329" s="157"/>
      <c r="AT329" s="152" t="s">
        <v>161</v>
      </c>
      <c r="AU329" s="152" t="s">
        <v>82</v>
      </c>
      <c r="AV329" s="12" t="s">
        <v>82</v>
      </c>
      <c r="AW329" s="12" t="s">
        <v>30</v>
      </c>
      <c r="AX329" s="12" t="s">
        <v>80</v>
      </c>
      <c r="AY329" s="152" t="s">
        <v>152</v>
      </c>
    </row>
    <row r="330" spans="2:65" s="12" customFormat="1" ht="11.25">
      <c r="B330" s="150"/>
      <c r="D330" s="151" t="s">
        <v>161</v>
      </c>
      <c r="F330" s="153" t="s">
        <v>502</v>
      </c>
      <c r="H330" s="154">
        <v>13.31</v>
      </c>
      <c r="I330" s="155"/>
      <c r="L330" s="150"/>
      <c r="M330" s="156"/>
      <c r="T330" s="157"/>
      <c r="AT330" s="152" t="s">
        <v>161</v>
      </c>
      <c r="AU330" s="152" t="s">
        <v>82</v>
      </c>
      <c r="AV330" s="12" t="s">
        <v>82</v>
      </c>
      <c r="AW330" s="12" t="s">
        <v>4</v>
      </c>
      <c r="AX330" s="12" t="s">
        <v>80</v>
      </c>
      <c r="AY330" s="152" t="s">
        <v>152</v>
      </c>
    </row>
    <row r="331" spans="2:65" s="1" customFormat="1" ht="24.2" customHeight="1">
      <c r="B331" s="31"/>
      <c r="C331" s="136" t="s">
        <v>503</v>
      </c>
      <c r="D331" s="136" t="s">
        <v>155</v>
      </c>
      <c r="E331" s="137" t="s">
        <v>504</v>
      </c>
      <c r="F331" s="138" t="s">
        <v>505</v>
      </c>
      <c r="G331" s="139" t="s">
        <v>260</v>
      </c>
      <c r="H331" s="140">
        <v>0.38400000000000001</v>
      </c>
      <c r="I331" s="141"/>
      <c r="J331" s="142">
        <f>ROUND(I331*H331,2)</f>
        <v>0</v>
      </c>
      <c r="K331" s="143"/>
      <c r="L331" s="31"/>
      <c r="M331" s="144" t="s">
        <v>1</v>
      </c>
      <c r="N331" s="145" t="s">
        <v>39</v>
      </c>
      <c r="P331" s="146">
        <f>O331*H331</f>
        <v>0</v>
      </c>
      <c r="Q331" s="146">
        <v>0</v>
      </c>
      <c r="R331" s="146">
        <f>Q331*H331</f>
        <v>0</v>
      </c>
      <c r="S331" s="146">
        <v>0</v>
      </c>
      <c r="T331" s="147">
        <f>S331*H331</f>
        <v>0</v>
      </c>
      <c r="AR331" s="148" t="s">
        <v>257</v>
      </c>
      <c r="AT331" s="148" t="s">
        <v>155</v>
      </c>
      <c r="AU331" s="148" t="s">
        <v>82</v>
      </c>
      <c r="AY331" s="16" t="s">
        <v>152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6" t="s">
        <v>82</v>
      </c>
      <c r="BK331" s="149">
        <f>ROUND(I331*H331,2)</f>
        <v>0</v>
      </c>
      <c r="BL331" s="16" t="s">
        <v>257</v>
      </c>
      <c r="BM331" s="148" t="s">
        <v>506</v>
      </c>
    </row>
    <row r="332" spans="2:65" s="11" customFormat="1" ht="22.9" customHeight="1">
      <c r="B332" s="124"/>
      <c r="D332" s="125" t="s">
        <v>72</v>
      </c>
      <c r="E332" s="134" t="s">
        <v>507</v>
      </c>
      <c r="F332" s="134" t="s">
        <v>508</v>
      </c>
      <c r="I332" s="127"/>
      <c r="J332" s="135">
        <f>BK332</f>
        <v>0</v>
      </c>
      <c r="L332" s="124"/>
      <c r="M332" s="129"/>
      <c r="P332" s="130">
        <f>SUM(P333:P356)</f>
        <v>0</v>
      </c>
      <c r="R332" s="130">
        <f>SUM(R333:R356)</f>
        <v>0.91681790000000007</v>
      </c>
      <c r="T332" s="131">
        <f>SUM(T333:T356)</f>
        <v>0</v>
      </c>
      <c r="AR332" s="125" t="s">
        <v>82</v>
      </c>
      <c r="AT332" s="132" t="s">
        <v>72</v>
      </c>
      <c r="AU332" s="132" t="s">
        <v>80</v>
      </c>
      <c r="AY332" s="125" t="s">
        <v>152</v>
      </c>
      <c r="BK332" s="133">
        <f>SUM(BK333:BK356)</f>
        <v>0</v>
      </c>
    </row>
    <row r="333" spans="2:65" s="1" customFormat="1" ht="16.5" customHeight="1">
      <c r="B333" s="31"/>
      <c r="C333" s="136" t="s">
        <v>509</v>
      </c>
      <c r="D333" s="136" t="s">
        <v>155</v>
      </c>
      <c r="E333" s="137" t="s">
        <v>510</v>
      </c>
      <c r="F333" s="138" t="s">
        <v>511</v>
      </c>
      <c r="G333" s="139" t="s">
        <v>165</v>
      </c>
      <c r="H333" s="140">
        <v>106.825</v>
      </c>
      <c r="I333" s="141"/>
      <c r="J333" s="142">
        <f>ROUND(I333*H333,2)</f>
        <v>0</v>
      </c>
      <c r="K333" s="143"/>
      <c r="L333" s="31"/>
      <c r="M333" s="144" t="s">
        <v>1</v>
      </c>
      <c r="N333" s="145" t="s">
        <v>39</v>
      </c>
      <c r="P333" s="146">
        <f>O333*H333</f>
        <v>0</v>
      </c>
      <c r="Q333" s="146">
        <v>0</v>
      </c>
      <c r="R333" s="146">
        <f>Q333*H333</f>
        <v>0</v>
      </c>
      <c r="S333" s="146">
        <v>0</v>
      </c>
      <c r="T333" s="147">
        <f>S333*H333</f>
        <v>0</v>
      </c>
      <c r="AR333" s="148" t="s">
        <v>257</v>
      </c>
      <c r="AT333" s="148" t="s">
        <v>155</v>
      </c>
      <c r="AU333" s="148" t="s">
        <v>82</v>
      </c>
      <c r="AY333" s="16" t="s">
        <v>152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6" t="s">
        <v>82</v>
      </c>
      <c r="BK333" s="149">
        <f>ROUND(I333*H333,2)</f>
        <v>0</v>
      </c>
      <c r="BL333" s="16" t="s">
        <v>257</v>
      </c>
      <c r="BM333" s="148" t="s">
        <v>512</v>
      </c>
    </row>
    <row r="334" spans="2:65" s="12" customFormat="1" ht="11.25">
      <c r="B334" s="150"/>
      <c r="D334" s="151" t="s">
        <v>161</v>
      </c>
      <c r="E334" s="152" t="s">
        <v>1</v>
      </c>
      <c r="F334" s="153" t="s">
        <v>203</v>
      </c>
      <c r="H334" s="154">
        <v>50.9</v>
      </c>
      <c r="I334" s="155"/>
      <c r="L334" s="150"/>
      <c r="M334" s="156"/>
      <c r="T334" s="157"/>
      <c r="AT334" s="152" t="s">
        <v>161</v>
      </c>
      <c r="AU334" s="152" t="s">
        <v>82</v>
      </c>
      <c r="AV334" s="12" t="s">
        <v>82</v>
      </c>
      <c r="AW334" s="12" t="s">
        <v>30</v>
      </c>
      <c r="AX334" s="12" t="s">
        <v>73</v>
      </c>
      <c r="AY334" s="152" t="s">
        <v>152</v>
      </c>
    </row>
    <row r="335" spans="2:65" s="12" customFormat="1" ht="11.25">
      <c r="B335" s="150"/>
      <c r="D335" s="151" t="s">
        <v>161</v>
      </c>
      <c r="E335" s="152" t="s">
        <v>1</v>
      </c>
      <c r="F335" s="153" t="s">
        <v>204</v>
      </c>
      <c r="H335" s="154">
        <v>49.4</v>
      </c>
      <c r="I335" s="155"/>
      <c r="L335" s="150"/>
      <c r="M335" s="156"/>
      <c r="T335" s="157"/>
      <c r="AT335" s="152" t="s">
        <v>161</v>
      </c>
      <c r="AU335" s="152" t="s">
        <v>82</v>
      </c>
      <c r="AV335" s="12" t="s">
        <v>82</v>
      </c>
      <c r="AW335" s="12" t="s">
        <v>30</v>
      </c>
      <c r="AX335" s="12" t="s">
        <v>73</v>
      </c>
      <c r="AY335" s="152" t="s">
        <v>152</v>
      </c>
    </row>
    <row r="336" spans="2:65" s="12" customFormat="1" ht="11.25">
      <c r="B336" s="150"/>
      <c r="D336" s="151" t="s">
        <v>161</v>
      </c>
      <c r="E336" s="152" t="s">
        <v>1</v>
      </c>
      <c r="F336" s="153" t="s">
        <v>205</v>
      </c>
      <c r="H336" s="154">
        <v>6.5250000000000004</v>
      </c>
      <c r="I336" s="155"/>
      <c r="L336" s="150"/>
      <c r="M336" s="156"/>
      <c r="T336" s="157"/>
      <c r="AT336" s="152" t="s">
        <v>161</v>
      </c>
      <c r="AU336" s="152" t="s">
        <v>82</v>
      </c>
      <c r="AV336" s="12" t="s">
        <v>82</v>
      </c>
      <c r="AW336" s="12" t="s">
        <v>30</v>
      </c>
      <c r="AX336" s="12" t="s">
        <v>73</v>
      </c>
      <c r="AY336" s="152" t="s">
        <v>152</v>
      </c>
    </row>
    <row r="337" spans="2:65" s="13" customFormat="1" ht="11.25">
      <c r="B337" s="158"/>
      <c r="D337" s="151" t="s">
        <v>161</v>
      </c>
      <c r="E337" s="159" t="s">
        <v>1</v>
      </c>
      <c r="F337" s="160" t="s">
        <v>175</v>
      </c>
      <c r="H337" s="161">
        <v>106.825</v>
      </c>
      <c r="I337" s="162"/>
      <c r="L337" s="158"/>
      <c r="M337" s="163"/>
      <c r="T337" s="164"/>
      <c r="AT337" s="159" t="s">
        <v>161</v>
      </c>
      <c r="AU337" s="159" t="s">
        <v>82</v>
      </c>
      <c r="AV337" s="13" t="s">
        <v>159</v>
      </c>
      <c r="AW337" s="13" t="s">
        <v>30</v>
      </c>
      <c r="AX337" s="13" t="s">
        <v>80</v>
      </c>
      <c r="AY337" s="159" t="s">
        <v>152</v>
      </c>
    </row>
    <row r="338" spans="2:65" s="1" customFormat="1" ht="24.2" customHeight="1">
      <c r="B338" s="31"/>
      <c r="C338" s="136" t="s">
        <v>513</v>
      </c>
      <c r="D338" s="136" t="s">
        <v>155</v>
      </c>
      <c r="E338" s="137" t="s">
        <v>514</v>
      </c>
      <c r="F338" s="138" t="s">
        <v>515</v>
      </c>
      <c r="G338" s="139" t="s">
        <v>165</v>
      </c>
      <c r="H338" s="140">
        <v>106.8</v>
      </c>
      <c r="I338" s="141"/>
      <c r="J338" s="142">
        <f>ROUND(I338*H338,2)</f>
        <v>0</v>
      </c>
      <c r="K338" s="143"/>
      <c r="L338" s="31"/>
      <c r="M338" s="144" t="s">
        <v>1</v>
      </c>
      <c r="N338" s="145" t="s">
        <v>39</v>
      </c>
      <c r="P338" s="146">
        <f>O338*H338</f>
        <v>0</v>
      </c>
      <c r="Q338" s="146">
        <v>2.0000000000000001E-4</v>
      </c>
      <c r="R338" s="146">
        <f>Q338*H338</f>
        <v>2.1360000000000001E-2</v>
      </c>
      <c r="S338" s="146">
        <v>0</v>
      </c>
      <c r="T338" s="147">
        <f>S338*H338</f>
        <v>0</v>
      </c>
      <c r="AR338" s="148" t="s">
        <v>257</v>
      </c>
      <c r="AT338" s="148" t="s">
        <v>155</v>
      </c>
      <c r="AU338" s="148" t="s">
        <v>82</v>
      </c>
      <c r="AY338" s="16" t="s">
        <v>152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6" t="s">
        <v>82</v>
      </c>
      <c r="BK338" s="149">
        <f>ROUND(I338*H338,2)</f>
        <v>0</v>
      </c>
      <c r="BL338" s="16" t="s">
        <v>257</v>
      </c>
      <c r="BM338" s="148" t="s">
        <v>516</v>
      </c>
    </row>
    <row r="339" spans="2:65" s="12" customFormat="1" ht="11.25">
      <c r="B339" s="150"/>
      <c r="D339" s="151" t="s">
        <v>161</v>
      </c>
      <c r="E339" s="152" t="s">
        <v>1</v>
      </c>
      <c r="F339" s="153" t="s">
        <v>517</v>
      </c>
      <c r="H339" s="154">
        <v>106.8</v>
      </c>
      <c r="I339" s="155"/>
      <c r="L339" s="150"/>
      <c r="M339" s="156"/>
      <c r="T339" s="157"/>
      <c r="AT339" s="152" t="s">
        <v>161</v>
      </c>
      <c r="AU339" s="152" t="s">
        <v>82</v>
      </c>
      <c r="AV339" s="12" t="s">
        <v>82</v>
      </c>
      <c r="AW339" s="12" t="s">
        <v>30</v>
      </c>
      <c r="AX339" s="12" t="s">
        <v>80</v>
      </c>
      <c r="AY339" s="152" t="s">
        <v>152</v>
      </c>
    </row>
    <row r="340" spans="2:65" s="1" customFormat="1" ht="21.75" customHeight="1">
      <c r="B340" s="31"/>
      <c r="C340" s="136" t="s">
        <v>518</v>
      </c>
      <c r="D340" s="136" t="s">
        <v>155</v>
      </c>
      <c r="E340" s="137" t="s">
        <v>519</v>
      </c>
      <c r="F340" s="138" t="s">
        <v>520</v>
      </c>
      <c r="G340" s="139" t="s">
        <v>165</v>
      </c>
      <c r="H340" s="140">
        <v>106.8</v>
      </c>
      <c r="I340" s="141"/>
      <c r="J340" s="142">
        <f>ROUND(I340*H340,2)</f>
        <v>0</v>
      </c>
      <c r="K340" s="143"/>
      <c r="L340" s="31"/>
      <c r="M340" s="144" t="s">
        <v>1</v>
      </c>
      <c r="N340" s="145" t="s">
        <v>39</v>
      </c>
      <c r="P340" s="146">
        <f>O340*H340</f>
        <v>0</v>
      </c>
      <c r="Q340" s="146">
        <v>5.0000000000000001E-4</v>
      </c>
      <c r="R340" s="146">
        <f>Q340*H340</f>
        <v>5.3400000000000003E-2</v>
      </c>
      <c r="S340" s="146">
        <v>0</v>
      </c>
      <c r="T340" s="147">
        <f>S340*H340</f>
        <v>0</v>
      </c>
      <c r="AR340" s="148" t="s">
        <v>257</v>
      </c>
      <c r="AT340" s="148" t="s">
        <v>155</v>
      </c>
      <c r="AU340" s="148" t="s">
        <v>82</v>
      </c>
      <c r="AY340" s="16" t="s">
        <v>152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6" t="s">
        <v>82</v>
      </c>
      <c r="BK340" s="149">
        <f>ROUND(I340*H340,2)</f>
        <v>0</v>
      </c>
      <c r="BL340" s="16" t="s">
        <v>257</v>
      </c>
      <c r="BM340" s="148" t="s">
        <v>521</v>
      </c>
    </row>
    <row r="341" spans="2:65" s="12" customFormat="1" ht="11.25">
      <c r="B341" s="150"/>
      <c r="D341" s="151" t="s">
        <v>161</v>
      </c>
      <c r="E341" s="152" t="s">
        <v>1</v>
      </c>
      <c r="F341" s="153" t="s">
        <v>517</v>
      </c>
      <c r="H341" s="154">
        <v>106.8</v>
      </c>
      <c r="I341" s="155"/>
      <c r="L341" s="150"/>
      <c r="M341" s="156"/>
      <c r="T341" s="157"/>
      <c r="AT341" s="152" t="s">
        <v>161</v>
      </c>
      <c r="AU341" s="152" t="s">
        <v>82</v>
      </c>
      <c r="AV341" s="12" t="s">
        <v>82</v>
      </c>
      <c r="AW341" s="12" t="s">
        <v>30</v>
      </c>
      <c r="AX341" s="12" t="s">
        <v>80</v>
      </c>
      <c r="AY341" s="152" t="s">
        <v>152</v>
      </c>
    </row>
    <row r="342" spans="2:65" s="1" customFormat="1" ht="24.2" customHeight="1">
      <c r="B342" s="31"/>
      <c r="C342" s="136" t="s">
        <v>522</v>
      </c>
      <c r="D342" s="136" t="s">
        <v>155</v>
      </c>
      <c r="E342" s="137" t="s">
        <v>523</v>
      </c>
      <c r="F342" s="138" t="s">
        <v>524</v>
      </c>
      <c r="G342" s="139" t="s">
        <v>165</v>
      </c>
      <c r="H342" s="140">
        <v>106.8</v>
      </c>
      <c r="I342" s="141"/>
      <c r="J342" s="142">
        <f>ROUND(I342*H342,2)</f>
        <v>0</v>
      </c>
      <c r="K342" s="143"/>
      <c r="L342" s="31"/>
      <c r="M342" s="144" t="s">
        <v>1</v>
      </c>
      <c r="N342" s="145" t="s">
        <v>39</v>
      </c>
      <c r="P342" s="146">
        <f>O342*H342</f>
        <v>0</v>
      </c>
      <c r="Q342" s="146">
        <v>4.5500000000000002E-3</v>
      </c>
      <c r="R342" s="146">
        <f>Q342*H342</f>
        <v>0.48594000000000004</v>
      </c>
      <c r="S342" s="146">
        <v>0</v>
      </c>
      <c r="T342" s="147">
        <f>S342*H342</f>
        <v>0</v>
      </c>
      <c r="AR342" s="148" t="s">
        <v>257</v>
      </c>
      <c r="AT342" s="148" t="s">
        <v>155</v>
      </c>
      <c r="AU342" s="148" t="s">
        <v>82</v>
      </c>
      <c r="AY342" s="16" t="s">
        <v>152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6" t="s">
        <v>82</v>
      </c>
      <c r="BK342" s="149">
        <f>ROUND(I342*H342,2)</f>
        <v>0</v>
      </c>
      <c r="BL342" s="16" t="s">
        <v>257</v>
      </c>
      <c r="BM342" s="148" t="s">
        <v>525</v>
      </c>
    </row>
    <row r="343" spans="2:65" s="12" customFormat="1" ht="11.25">
      <c r="B343" s="150"/>
      <c r="D343" s="151" t="s">
        <v>161</v>
      </c>
      <c r="E343" s="152" t="s">
        <v>1</v>
      </c>
      <c r="F343" s="153" t="s">
        <v>517</v>
      </c>
      <c r="H343" s="154">
        <v>106.8</v>
      </c>
      <c r="I343" s="155"/>
      <c r="L343" s="150"/>
      <c r="M343" s="156"/>
      <c r="T343" s="157"/>
      <c r="AT343" s="152" t="s">
        <v>161</v>
      </c>
      <c r="AU343" s="152" t="s">
        <v>82</v>
      </c>
      <c r="AV343" s="12" t="s">
        <v>82</v>
      </c>
      <c r="AW343" s="12" t="s">
        <v>30</v>
      </c>
      <c r="AX343" s="12" t="s">
        <v>80</v>
      </c>
      <c r="AY343" s="152" t="s">
        <v>152</v>
      </c>
    </row>
    <row r="344" spans="2:65" s="1" customFormat="1" ht="16.5" customHeight="1">
      <c r="B344" s="31"/>
      <c r="C344" s="136" t="s">
        <v>197</v>
      </c>
      <c r="D344" s="136" t="s">
        <v>155</v>
      </c>
      <c r="E344" s="137" t="s">
        <v>526</v>
      </c>
      <c r="F344" s="138" t="s">
        <v>527</v>
      </c>
      <c r="G344" s="139" t="s">
        <v>165</v>
      </c>
      <c r="H344" s="140">
        <v>106.8</v>
      </c>
      <c r="I344" s="141"/>
      <c r="J344" s="142">
        <f>ROUND(I344*H344,2)</f>
        <v>0</v>
      </c>
      <c r="K344" s="143"/>
      <c r="L344" s="31"/>
      <c r="M344" s="144" t="s">
        <v>1</v>
      </c>
      <c r="N344" s="145" t="s">
        <v>39</v>
      </c>
      <c r="P344" s="146">
        <f>O344*H344</f>
        <v>0</v>
      </c>
      <c r="Q344" s="146">
        <v>2.9999999999999997E-4</v>
      </c>
      <c r="R344" s="146">
        <f>Q344*H344</f>
        <v>3.2039999999999999E-2</v>
      </c>
      <c r="S344" s="146">
        <v>0</v>
      </c>
      <c r="T344" s="147">
        <f>S344*H344</f>
        <v>0</v>
      </c>
      <c r="AR344" s="148" t="s">
        <v>257</v>
      </c>
      <c r="AT344" s="148" t="s">
        <v>155</v>
      </c>
      <c r="AU344" s="148" t="s">
        <v>82</v>
      </c>
      <c r="AY344" s="16" t="s">
        <v>152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6" t="s">
        <v>82</v>
      </c>
      <c r="BK344" s="149">
        <f>ROUND(I344*H344,2)</f>
        <v>0</v>
      </c>
      <c r="BL344" s="16" t="s">
        <v>257</v>
      </c>
      <c r="BM344" s="148" t="s">
        <v>528</v>
      </c>
    </row>
    <row r="345" spans="2:65" s="12" customFormat="1" ht="11.25">
      <c r="B345" s="150"/>
      <c r="D345" s="151" t="s">
        <v>161</v>
      </c>
      <c r="E345" s="152" t="s">
        <v>1</v>
      </c>
      <c r="F345" s="153" t="s">
        <v>517</v>
      </c>
      <c r="H345" s="154">
        <v>106.8</v>
      </c>
      <c r="I345" s="155"/>
      <c r="L345" s="150"/>
      <c r="M345" s="156"/>
      <c r="T345" s="157"/>
      <c r="AT345" s="152" t="s">
        <v>161</v>
      </c>
      <c r="AU345" s="152" t="s">
        <v>82</v>
      </c>
      <c r="AV345" s="12" t="s">
        <v>82</v>
      </c>
      <c r="AW345" s="12" t="s">
        <v>30</v>
      </c>
      <c r="AX345" s="12" t="s">
        <v>73</v>
      </c>
      <c r="AY345" s="152" t="s">
        <v>152</v>
      </c>
    </row>
    <row r="346" spans="2:65" s="1" customFormat="1" ht="16.5" customHeight="1">
      <c r="B346" s="31"/>
      <c r="C346" s="136" t="s">
        <v>529</v>
      </c>
      <c r="D346" s="136" t="s">
        <v>155</v>
      </c>
      <c r="E346" s="137" t="s">
        <v>530</v>
      </c>
      <c r="F346" s="138" t="s">
        <v>531</v>
      </c>
      <c r="G346" s="139" t="s">
        <v>184</v>
      </c>
      <c r="H346" s="140">
        <v>116.3</v>
      </c>
      <c r="I346" s="141"/>
      <c r="J346" s="142">
        <f>ROUND(I346*H346,2)</f>
        <v>0</v>
      </c>
      <c r="K346" s="143"/>
      <c r="L346" s="31"/>
      <c r="M346" s="144" t="s">
        <v>1</v>
      </c>
      <c r="N346" s="145" t="s">
        <v>39</v>
      </c>
      <c r="P346" s="146">
        <f>O346*H346</f>
        <v>0</v>
      </c>
      <c r="Q346" s="146">
        <v>1.0000000000000001E-5</v>
      </c>
      <c r="R346" s="146">
        <f>Q346*H346</f>
        <v>1.163E-3</v>
      </c>
      <c r="S346" s="146">
        <v>0</v>
      </c>
      <c r="T346" s="147">
        <f>S346*H346</f>
        <v>0</v>
      </c>
      <c r="AR346" s="148" t="s">
        <v>257</v>
      </c>
      <c r="AT346" s="148" t="s">
        <v>155</v>
      </c>
      <c r="AU346" s="148" t="s">
        <v>82</v>
      </c>
      <c r="AY346" s="16" t="s">
        <v>152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6" t="s">
        <v>82</v>
      </c>
      <c r="BK346" s="149">
        <f>ROUND(I346*H346,2)</f>
        <v>0</v>
      </c>
      <c r="BL346" s="16" t="s">
        <v>257</v>
      </c>
      <c r="BM346" s="148" t="s">
        <v>532</v>
      </c>
    </row>
    <row r="347" spans="2:65" s="12" customFormat="1" ht="11.25">
      <c r="B347" s="150"/>
      <c r="D347" s="151" t="s">
        <v>161</v>
      </c>
      <c r="E347" s="152" t="s">
        <v>1</v>
      </c>
      <c r="F347" s="153" t="s">
        <v>533</v>
      </c>
      <c r="H347" s="154">
        <v>62</v>
      </c>
      <c r="I347" s="155"/>
      <c r="L347" s="150"/>
      <c r="M347" s="156"/>
      <c r="T347" s="157"/>
      <c r="AT347" s="152" t="s">
        <v>161</v>
      </c>
      <c r="AU347" s="152" t="s">
        <v>82</v>
      </c>
      <c r="AV347" s="12" t="s">
        <v>82</v>
      </c>
      <c r="AW347" s="12" t="s">
        <v>30</v>
      </c>
      <c r="AX347" s="12" t="s">
        <v>73</v>
      </c>
      <c r="AY347" s="152" t="s">
        <v>152</v>
      </c>
    </row>
    <row r="348" spans="2:65" s="12" customFormat="1" ht="11.25">
      <c r="B348" s="150"/>
      <c r="D348" s="151" t="s">
        <v>161</v>
      </c>
      <c r="E348" s="152" t="s">
        <v>1</v>
      </c>
      <c r="F348" s="153" t="s">
        <v>534</v>
      </c>
      <c r="H348" s="154">
        <v>54.3</v>
      </c>
      <c r="I348" s="155"/>
      <c r="L348" s="150"/>
      <c r="M348" s="156"/>
      <c r="T348" s="157"/>
      <c r="AT348" s="152" t="s">
        <v>161</v>
      </c>
      <c r="AU348" s="152" t="s">
        <v>82</v>
      </c>
      <c r="AV348" s="12" t="s">
        <v>82</v>
      </c>
      <c r="AW348" s="12" t="s">
        <v>30</v>
      </c>
      <c r="AX348" s="12" t="s">
        <v>73</v>
      </c>
      <c r="AY348" s="152" t="s">
        <v>152</v>
      </c>
    </row>
    <row r="349" spans="2:65" s="13" customFormat="1" ht="11.25">
      <c r="B349" s="158"/>
      <c r="D349" s="151" t="s">
        <v>161</v>
      </c>
      <c r="E349" s="159" t="s">
        <v>1</v>
      </c>
      <c r="F349" s="160" t="s">
        <v>175</v>
      </c>
      <c r="H349" s="161">
        <v>116.3</v>
      </c>
      <c r="I349" s="162"/>
      <c r="L349" s="158"/>
      <c r="M349" s="163"/>
      <c r="T349" s="164"/>
      <c r="AT349" s="159" t="s">
        <v>161</v>
      </c>
      <c r="AU349" s="159" t="s">
        <v>82</v>
      </c>
      <c r="AV349" s="13" t="s">
        <v>159</v>
      </c>
      <c r="AW349" s="13" t="s">
        <v>30</v>
      </c>
      <c r="AX349" s="13" t="s">
        <v>80</v>
      </c>
      <c r="AY349" s="159" t="s">
        <v>152</v>
      </c>
    </row>
    <row r="350" spans="2:65" s="1" customFormat="1" ht="16.5" customHeight="1">
      <c r="B350" s="31"/>
      <c r="C350" s="165" t="s">
        <v>236</v>
      </c>
      <c r="D350" s="165" t="s">
        <v>272</v>
      </c>
      <c r="E350" s="166" t="s">
        <v>535</v>
      </c>
      <c r="F350" s="167" t="s">
        <v>536</v>
      </c>
      <c r="G350" s="168" t="s">
        <v>165</v>
      </c>
      <c r="H350" s="169">
        <v>112.14</v>
      </c>
      <c r="I350" s="170"/>
      <c r="J350" s="171">
        <f>ROUND(I350*H350,2)</f>
        <v>0</v>
      </c>
      <c r="K350" s="172"/>
      <c r="L350" s="173"/>
      <c r="M350" s="174" t="s">
        <v>1</v>
      </c>
      <c r="N350" s="175" t="s">
        <v>39</v>
      </c>
      <c r="P350" s="146">
        <f>O350*H350</f>
        <v>0</v>
      </c>
      <c r="Q350" s="146">
        <v>2.64E-3</v>
      </c>
      <c r="R350" s="146">
        <f>Q350*H350</f>
        <v>0.29604960000000002</v>
      </c>
      <c r="S350" s="146">
        <v>0</v>
      </c>
      <c r="T350" s="147">
        <f>S350*H350</f>
        <v>0</v>
      </c>
      <c r="AR350" s="148" t="s">
        <v>362</v>
      </c>
      <c r="AT350" s="148" t="s">
        <v>272</v>
      </c>
      <c r="AU350" s="148" t="s">
        <v>82</v>
      </c>
      <c r="AY350" s="16" t="s">
        <v>152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6" t="s">
        <v>82</v>
      </c>
      <c r="BK350" s="149">
        <f>ROUND(I350*H350,2)</f>
        <v>0</v>
      </c>
      <c r="BL350" s="16" t="s">
        <v>257</v>
      </c>
      <c r="BM350" s="148" t="s">
        <v>537</v>
      </c>
    </row>
    <row r="351" spans="2:65" s="12" customFormat="1" ht="11.25">
      <c r="B351" s="150"/>
      <c r="D351" s="151" t="s">
        <v>161</v>
      </c>
      <c r="E351" s="152" t="s">
        <v>1</v>
      </c>
      <c r="F351" s="153" t="s">
        <v>517</v>
      </c>
      <c r="H351" s="154">
        <v>106.8</v>
      </c>
      <c r="I351" s="155"/>
      <c r="L351" s="150"/>
      <c r="M351" s="156"/>
      <c r="T351" s="157"/>
      <c r="AT351" s="152" t="s">
        <v>161</v>
      </c>
      <c r="AU351" s="152" t="s">
        <v>82</v>
      </c>
      <c r="AV351" s="12" t="s">
        <v>82</v>
      </c>
      <c r="AW351" s="12" t="s">
        <v>30</v>
      </c>
      <c r="AX351" s="12" t="s">
        <v>80</v>
      </c>
      <c r="AY351" s="152" t="s">
        <v>152</v>
      </c>
    </row>
    <row r="352" spans="2:65" s="12" customFormat="1" ht="11.25">
      <c r="B352" s="150"/>
      <c r="D352" s="151" t="s">
        <v>161</v>
      </c>
      <c r="F352" s="153" t="s">
        <v>538</v>
      </c>
      <c r="H352" s="154">
        <v>112.14</v>
      </c>
      <c r="I352" s="155"/>
      <c r="L352" s="150"/>
      <c r="M352" s="156"/>
      <c r="T352" s="157"/>
      <c r="AT352" s="152" t="s">
        <v>161</v>
      </c>
      <c r="AU352" s="152" t="s">
        <v>82</v>
      </c>
      <c r="AV352" s="12" t="s">
        <v>82</v>
      </c>
      <c r="AW352" s="12" t="s">
        <v>4</v>
      </c>
      <c r="AX352" s="12" t="s">
        <v>80</v>
      </c>
      <c r="AY352" s="152" t="s">
        <v>152</v>
      </c>
    </row>
    <row r="353" spans="2:65" s="1" customFormat="1" ht="16.5" customHeight="1">
      <c r="B353" s="31"/>
      <c r="C353" s="165" t="s">
        <v>263</v>
      </c>
      <c r="D353" s="165" t="s">
        <v>272</v>
      </c>
      <c r="E353" s="166" t="s">
        <v>539</v>
      </c>
      <c r="F353" s="167" t="s">
        <v>540</v>
      </c>
      <c r="G353" s="168" t="s">
        <v>184</v>
      </c>
      <c r="H353" s="169">
        <v>122.11499999999999</v>
      </c>
      <c r="I353" s="170"/>
      <c r="J353" s="171">
        <f>ROUND(I353*H353,2)</f>
        <v>0</v>
      </c>
      <c r="K353" s="172"/>
      <c r="L353" s="173"/>
      <c r="M353" s="174" t="s">
        <v>1</v>
      </c>
      <c r="N353" s="175" t="s">
        <v>39</v>
      </c>
      <c r="P353" s="146">
        <f>O353*H353</f>
        <v>0</v>
      </c>
      <c r="Q353" s="146">
        <v>2.2000000000000001E-4</v>
      </c>
      <c r="R353" s="146">
        <f>Q353*H353</f>
        <v>2.6865299999999998E-2</v>
      </c>
      <c r="S353" s="146">
        <v>0</v>
      </c>
      <c r="T353" s="147">
        <f>S353*H353</f>
        <v>0</v>
      </c>
      <c r="AR353" s="148" t="s">
        <v>362</v>
      </c>
      <c r="AT353" s="148" t="s">
        <v>272</v>
      </c>
      <c r="AU353" s="148" t="s">
        <v>82</v>
      </c>
      <c r="AY353" s="16" t="s">
        <v>152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6" t="s">
        <v>82</v>
      </c>
      <c r="BK353" s="149">
        <f>ROUND(I353*H353,2)</f>
        <v>0</v>
      </c>
      <c r="BL353" s="16" t="s">
        <v>257</v>
      </c>
      <c r="BM353" s="148" t="s">
        <v>541</v>
      </c>
    </row>
    <row r="354" spans="2:65" s="12" customFormat="1" ht="11.25">
      <c r="B354" s="150"/>
      <c r="D354" s="151" t="s">
        <v>161</v>
      </c>
      <c r="E354" s="152" t="s">
        <v>1</v>
      </c>
      <c r="F354" s="153" t="s">
        <v>542</v>
      </c>
      <c r="H354" s="154">
        <v>116.3</v>
      </c>
      <c r="I354" s="155"/>
      <c r="L354" s="150"/>
      <c r="M354" s="156"/>
      <c r="T354" s="157"/>
      <c r="AT354" s="152" t="s">
        <v>161</v>
      </c>
      <c r="AU354" s="152" t="s">
        <v>82</v>
      </c>
      <c r="AV354" s="12" t="s">
        <v>82</v>
      </c>
      <c r="AW354" s="12" t="s">
        <v>30</v>
      </c>
      <c r="AX354" s="12" t="s">
        <v>80</v>
      </c>
      <c r="AY354" s="152" t="s">
        <v>152</v>
      </c>
    </row>
    <row r="355" spans="2:65" s="12" customFormat="1" ht="11.25">
      <c r="B355" s="150"/>
      <c r="D355" s="151" t="s">
        <v>161</v>
      </c>
      <c r="F355" s="153" t="s">
        <v>543</v>
      </c>
      <c r="H355" s="154">
        <v>122.11499999999999</v>
      </c>
      <c r="I355" s="155"/>
      <c r="L355" s="150"/>
      <c r="M355" s="156"/>
      <c r="T355" s="157"/>
      <c r="AT355" s="152" t="s">
        <v>161</v>
      </c>
      <c r="AU355" s="152" t="s">
        <v>82</v>
      </c>
      <c r="AV355" s="12" t="s">
        <v>82</v>
      </c>
      <c r="AW355" s="12" t="s">
        <v>4</v>
      </c>
      <c r="AX355" s="12" t="s">
        <v>80</v>
      </c>
      <c r="AY355" s="152" t="s">
        <v>152</v>
      </c>
    </row>
    <row r="356" spans="2:65" s="1" customFormat="1" ht="24.2" customHeight="1">
      <c r="B356" s="31"/>
      <c r="C356" s="136" t="s">
        <v>544</v>
      </c>
      <c r="D356" s="136" t="s">
        <v>155</v>
      </c>
      <c r="E356" s="137" t="s">
        <v>545</v>
      </c>
      <c r="F356" s="138" t="s">
        <v>546</v>
      </c>
      <c r="G356" s="139" t="s">
        <v>260</v>
      </c>
      <c r="H356" s="140">
        <v>0.91700000000000004</v>
      </c>
      <c r="I356" s="141"/>
      <c r="J356" s="142">
        <f>ROUND(I356*H356,2)</f>
        <v>0</v>
      </c>
      <c r="K356" s="143"/>
      <c r="L356" s="31"/>
      <c r="M356" s="144" t="s">
        <v>1</v>
      </c>
      <c r="N356" s="145" t="s">
        <v>39</v>
      </c>
      <c r="P356" s="146">
        <f>O356*H356</f>
        <v>0</v>
      </c>
      <c r="Q356" s="146">
        <v>0</v>
      </c>
      <c r="R356" s="146">
        <f>Q356*H356</f>
        <v>0</v>
      </c>
      <c r="S356" s="146">
        <v>0</v>
      </c>
      <c r="T356" s="147">
        <f>S356*H356</f>
        <v>0</v>
      </c>
      <c r="AR356" s="148" t="s">
        <v>257</v>
      </c>
      <c r="AT356" s="148" t="s">
        <v>155</v>
      </c>
      <c r="AU356" s="148" t="s">
        <v>82</v>
      </c>
      <c r="AY356" s="16" t="s">
        <v>152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6" t="s">
        <v>82</v>
      </c>
      <c r="BK356" s="149">
        <f>ROUND(I356*H356,2)</f>
        <v>0</v>
      </c>
      <c r="BL356" s="16" t="s">
        <v>257</v>
      </c>
      <c r="BM356" s="148" t="s">
        <v>547</v>
      </c>
    </row>
    <row r="357" spans="2:65" s="11" customFormat="1" ht="22.9" customHeight="1">
      <c r="B357" s="124"/>
      <c r="D357" s="125" t="s">
        <v>72</v>
      </c>
      <c r="E357" s="134" t="s">
        <v>548</v>
      </c>
      <c r="F357" s="134" t="s">
        <v>549</v>
      </c>
      <c r="I357" s="127"/>
      <c r="J357" s="135">
        <f>BK357</f>
        <v>0</v>
      </c>
      <c r="L357" s="124"/>
      <c r="M357" s="129"/>
      <c r="P357" s="130">
        <f>SUM(P358:P366)</f>
        <v>0</v>
      </c>
      <c r="R357" s="130">
        <f>SUM(R358:R366)</f>
        <v>1.2656339999999999</v>
      </c>
      <c r="T357" s="131">
        <f>SUM(T358:T366)</f>
        <v>0</v>
      </c>
      <c r="AR357" s="125" t="s">
        <v>82</v>
      </c>
      <c r="AT357" s="132" t="s">
        <v>72</v>
      </c>
      <c r="AU357" s="132" t="s">
        <v>80</v>
      </c>
      <c r="AY357" s="125" t="s">
        <v>152</v>
      </c>
      <c r="BK357" s="133">
        <f>SUM(BK358:BK366)</f>
        <v>0</v>
      </c>
    </row>
    <row r="358" spans="2:65" s="1" customFormat="1" ht="33" customHeight="1">
      <c r="B358" s="31"/>
      <c r="C358" s="136" t="s">
        <v>550</v>
      </c>
      <c r="D358" s="136" t="s">
        <v>155</v>
      </c>
      <c r="E358" s="137" t="s">
        <v>551</v>
      </c>
      <c r="F358" s="138" t="s">
        <v>552</v>
      </c>
      <c r="G358" s="139" t="s">
        <v>165</v>
      </c>
      <c r="H358" s="140">
        <v>62.6</v>
      </c>
      <c r="I358" s="141"/>
      <c r="J358" s="142">
        <f>ROUND(I358*H358,2)</f>
        <v>0</v>
      </c>
      <c r="K358" s="143"/>
      <c r="L358" s="31"/>
      <c r="M358" s="144" t="s">
        <v>1</v>
      </c>
      <c r="N358" s="145" t="s">
        <v>39</v>
      </c>
      <c r="P358" s="146">
        <f>O358*H358</f>
        <v>0</v>
      </c>
      <c r="Q358" s="146">
        <v>7.3000000000000001E-3</v>
      </c>
      <c r="R358" s="146">
        <f>Q358*H358</f>
        <v>0.45698</v>
      </c>
      <c r="S358" s="146">
        <v>0</v>
      </c>
      <c r="T358" s="147">
        <f>S358*H358</f>
        <v>0</v>
      </c>
      <c r="AR358" s="148" t="s">
        <v>257</v>
      </c>
      <c r="AT358" s="148" t="s">
        <v>155</v>
      </c>
      <c r="AU358" s="148" t="s">
        <v>82</v>
      </c>
      <c r="AY358" s="16" t="s">
        <v>152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6" t="s">
        <v>82</v>
      </c>
      <c r="BK358" s="149">
        <f>ROUND(I358*H358,2)</f>
        <v>0</v>
      </c>
      <c r="BL358" s="16" t="s">
        <v>257</v>
      </c>
      <c r="BM358" s="148" t="s">
        <v>553</v>
      </c>
    </row>
    <row r="359" spans="2:65" s="12" customFormat="1" ht="11.25">
      <c r="B359" s="150"/>
      <c r="D359" s="151" t="s">
        <v>161</v>
      </c>
      <c r="E359" s="152" t="s">
        <v>1</v>
      </c>
      <c r="F359" s="153" t="s">
        <v>554</v>
      </c>
      <c r="H359" s="154">
        <v>21.2</v>
      </c>
      <c r="I359" s="155"/>
      <c r="L359" s="150"/>
      <c r="M359" s="156"/>
      <c r="T359" s="157"/>
      <c r="AT359" s="152" t="s">
        <v>161</v>
      </c>
      <c r="AU359" s="152" t="s">
        <v>82</v>
      </c>
      <c r="AV359" s="12" t="s">
        <v>82</v>
      </c>
      <c r="AW359" s="12" t="s">
        <v>30</v>
      </c>
      <c r="AX359" s="12" t="s">
        <v>73</v>
      </c>
      <c r="AY359" s="152" t="s">
        <v>152</v>
      </c>
    </row>
    <row r="360" spans="2:65" s="12" customFormat="1" ht="11.25">
      <c r="B360" s="150"/>
      <c r="D360" s="151" t="s">
        <v>161</v>
      </c>
      <c r="E360" s="152" t="s">
        <v>1</v>
      </c>
      <c r="F360" s="153" t="s">
        <v>555</v>
      </c>
      <c r="H360" s="154">
        <v>10.8</v>
      </c>
      <c r="I360" s="155"/>
      <c r="L360" s="150"/>
      <c r="M360" s="156"/>
      <c r="T360" s="157"/>
      <c r="AT360" s="152" t="s">
        <v>161</v>
      </c>
      <c r="AU360" s="152" t="s">
        <v>82</v>
      </c>
      <c r="AV360" s="12" t="s">
        <v>82</v>
      </c>
      <c r="AW360" s="12" t="s">
        <v>30</v>
      </c>
      <c r="AX360" s="12" t="s">
        <v>73</v>
      </c>
      <c r="AY360" s="152" t="s">
        <v>152</v>
      </c>
    </row>
    <row r="361" spans="2:65" s="12" customFormat="1" ht="11.25">
      <c r="B361" s="150"/>
      <c r="D361" s="151" t="s">
        <v>161</v>
      </c>
      <c r="E361" s="152" t="s">
        <v>1</v>
      </c>
      <c r="F361" s="153" t="s">
        <v>556</v>
      </c>
      <c r="H361" s="154">
        <v>9.8000000000000007</v>
      </c>
      <c r="I361" s="155"/>
      <c r="L361" s="150"/>
      <c r="M361" s="156"/>
      <c r="T361" s="157"/>
      <c r="AT361" s="152" t="s">
        <v>161</v>
      </c>
      <c r="AU361" s="152" t="s">
        <v>82</v>
      </c>
      <c r="AV361" s="12" t="s">
        <v>82</v>
      </c>
      <c r="AW361" s="12" t="s">
        <v>30</v>
      </c>
      <c r="AX361" s="12" t="s">
        <v>73</v>
      </c>
      <c r="AY361" s="152" t="s">
        <v>152</v>
      </c>
    </row>
    <row r="362" spans="2:65" s="12" customFormat="1" ht="11.25">
      <c r="B362" s="150"/>
      <c r="D362" s="151" t="s">
        <v>161</v>
      </c>
      <c r="E362" s="152" t="s">
        <v>1</v>
      </c>
      <c r="F362" s="153" t="s">
        <v>557</v>
      </c>
      <c r="H362" s="154">
        <v>20.8</v>
      </c>
      <c r="I362" s="155"/>
      <c r="L362" s="150"/>
      <c r="M362" s="156"/>
      <c r="T362" s="157"/>
      <c r="AT362" s="152" t="s">
        <v>161</v>
      </c>
      <c r="AU362" s="152" t="s">
        <v>82</v>
      </c>
      <c r="AV362" s="12" t="s">
        <v>82</v>
      </c>
      <c r="AW362" s="12" t="s">
        <v>30</v>
      </c>
      <c r="AX362" s="12" t="s">
        <v>73</v>
      </c>
      <c r="AY362" s="152" t="s">
        <v>152</v>
      </c>
    </row>
    <row r="363" spans="2:65" s="13" customFormat="1" ht="11.25">
      <c r="B363" s="158"/>
      <c r="D363" s="151" t="s">
        <v>161</v>
      </c>
      <c r="E363" s="159" t="s">
        <v>1</v>
      </c>
      <c r="F363" s="160" t="s">
        <v>175</v>
      </c>
      <c r="H363" s="161">
        <v>62.6</v>
      </c>
      <c r="I363" s="162"/>
      <c r="L363" s="158"/>
      <c r="M363" s="163"/>
      <c r="T363" s="164"/>
      <c r="AT363" s="159" t="s">
        <v>161</v>
      </c>
      <c r="AU363" s="159" t="s">
        <v>82</v>
      </c>
      <c r="AV363" s="13" t="s">
        <v>159</v>
      </c>
      <c r="AW363" s="13" t="s">
        <v>30</v>
      </c>
      <c r="AX363" s="13" t="s">
        <v>80</v>
      </c>
      <c r="AY363" s="159" t="s">
        <v>152</v>
      </c>
    </row>
    <row r="364" spans="2:65" s="1" customFormat="1" ht="16.5" customHeight="1">
      <c r="B364" s="31"/>
      <c r="C364" s="165" t="s">
        <v>558</v>
      </c>
      <c r="D364" s="165" t="s">
        <v>272</v>
      </c>
      <c r="E364" s="166" t="s">
        <v>559</v>
      </c>
      <c r="F364" s="167" t="s">
        <v>560</v>
      </c>
      <c r="G364" s="168" t="s">
        <v>165</v>
      </c>
      <c r="H364" s="169">
        <v>68.53</v>
      </c>
      <c r="I364" s="170"/>
      <c r="J364" s="171">
        <f>ROUND(I364*H364,2)</f>
        <v>0</v>
      </c>
      <c r="K364" s="172"/>
      <c r="L364" s="173"/>
      <c r="M364" s="174" t="s">
        <v>1</v>
      </c>
      <c r="N364" s="175" t="s">
        <v>39</v>
      </c>
      <c r="P364" s="146">
        <f>O364*H364</f>
        <v>0</v>
      </c>
      <c r="Q364" s="146">
        <v>1.18E-2</v>
      </c>
      <c r="R364" s="146">
        <f>Q364*H364</f>
        <v>0.80865399999999998</v>
      </c>
      <c r="S364" s="146">
        <v>0</v>
      </c>
      <c r="T364" s="147">
        <f>S364*H364</f>
        <v>0</v>
      </c>
      <c r="AR364" s="148" t="s">
        <v>362</v>
      </c>
      <c r="AT364" s="148" t="s">
        <v>272</v>
      </c>
      <c r="AU364" s="148" t="s">
        <v>82</v>
      </c>
      <c r="AY364" s="16" t="s">
        <v>152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6" t="s">
        <v>82</v>
      </c>
      <c r="BK364" s="149">
        <f>ROUND(I364*H364,2)</f>
        <v>0</v>
      </c>
      <c r="BL364" s="16" t="s">
        <v>257</v>
      </c>
      <c r="BM364" s="148" t="s">
        <v>561</v>
      </c>
    </row>
    <row r="365" spans="2:65" s="12" customFormat="1" ht="11.25">
      <c r="B365" s="150"/>
      <c r="D365" s="151" t="s">
        <v>161</v>
      </c>
      <c r="E365" s="152" t="s">
        <v>1</v>
      </c>
      <c r="F365" s="153" t="s">
        <v>562</v>
      </c>
      <c r="H365" s="154">
        <v>68.53</v>
      </c>
      <c r="I365" s="155"/>
      <c r="L365" s="150"/>
      <c r="M365" s="156"/>
      <c r="T365" s="157"/>
      <c r="AT365" s="152" t="s">
        <v>161</v>
      </c>
      <c r="AU365" s="152" t="s">
        <v>82</v>
      </c>
      <c r="AV365" s="12" t="s">
        <v>82</v>
      </c>
      <c r="AW365" s="12" t="s">
        <v>30</v>
      </c>
      <c r="AX365" s="12" t="s">
        <v>80</v>
      </c>
      <c r="AY365" s="152" t="s">
        <v>152</v>
      </c>
    </row>
    <row r="366" spans="2:65" s="1" customFormat="1" ht="24.2" customHeight="1">
      <c r="B366" s="31"/>
      <c r="C366" s="136" t="s">
        <v>563</v>
      </c>
      <c r="D366" s="136" t="s">
        <v>155</v>
      </c>
      <c r="E366" s="137" t="s">
        <v>564</v>
      </c>
      <c r="F366" s="138" t="s">
        <v>565</v>
      </c>
      <c r="G366" s="139" t="s">
        <v>260</v>
      </c>
      <c r="H366" s="140">
        <v>1.266</v>
      </c>
      <c r="I366" s="141"/>
      <c r="J366" s="142">
        <f>ROUND(I366*H366,2)</f>
        <v>0</v>
      </c>
      <c r="K366" s="143"/>
      <c r="L366" s="31"/>
      <c r="M366" s="144" t="s">
        <v>1</v>
      </c>
      <c r="N366" s="145" t="s">
        <v>39</v>
      </c>
      <c r="P366" s="146">
        <f>O366*H366</f>
        <v>0</v>
      </c>
      <c r="Q366" s="146">
        <v>0</v>
      </c>
      <c r="R366" s="146">
        <f>Q366*H366</f>
        <v>0</v>
      </c>
      <c r="S366" s="146">
        <v>0</v>
      </c>
      <c r="T366" s="147">
        <f>S366*H366</f>
        <v>0</v>
      </c>
      <c r="AR366" s="148" t="s">
        <v>257</v>
      </c>
      <c r="AT366" s="148" t="s">
        <v>155</v>
      </c>
      <c r="AU366" s="148" t="s">
        <v>82</v>
      </c>
      <c r="AY366" s="16" t="s">
        <v>152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6" t="s">
        <v>82</v>
      </c>
      <c r="BK366" s="149">
        <f>ROUND(I366*H366,2)</f>
        <v>0</v>
      </c>
      <c r="BL366" s="16" t="s">
        <v>257</v>
      </c>
      <c r="BM366" s="148" t="s">
        <v>566</v>
      </c>
    </row>
    <row r="367" spans="2:65" s="11" customFormat="1" ht="22.9" customHeight="1">
      <c r="B367" s="124"/>
      <c r="D367" s="125" t="s">
        <v>72</v>
      </c>
      <c r="E367" s="134" t="s">
        <v>567</v>
      </c>
      <c r="F367" s="134" t="s">
        <v>568</v>
      </c>
      <c r="I367" s="127"/>
      <c r="J367" s="135">
        <f>BK367</f>
        <v>0</v>
      </c>
      <c r="L367" s="124"/>
      <c r="M367" s="129"/>
      <c r="P367" s="130">
        <f>SUM(P368:P371)</f>
        <v>0</v>
      </c>
      <c r="R367" s="130">
        <f>SUM(R368:R371)</f>
        <v>1.25E-3</v>
      </c>
      <c r="T367" s="131">
        <f>SUM(T368:T371)</f>
        <v>0</v>
      </c>
      <c r="AR367" s="125" t="s">
        <v>82</v>
      </c>
      <c r="AT367" s="132" t="s">
        <v>72</v>
      </c>
      <c r="AU367" s="132" t="s">
        <v>80</v>
      </c>
      <c r="AY367" s="125" t="s">
        <v>152</v>
      </c>
      <c r="BK367" s="133">
        <f>SUM(BK368:BK371)</f>
        <v>0</v>
      </c>
    </row>
    <row r="368" spans="2:65" s="1" customFormat="1" ht="24.2" customHeight="1">
      <c r="B368" s="31"/>
      <c r="C368" s="136" t="s">
        <v>569</v>
      </c>
      <c r="D368" s="136" t="s">
        <v>155</v>
      </c>
      <c r="E368" s="137" t="s">
        <v>570</v>
      </c>
      <c r="F368" s="138" t="s">
        <v>571</v>
      </c>
      <c r="G368" s="139" t="s">
        <v>165</v>
      </c>
      <c r="H368" s="140">
        <v>5</v>
      </c>
      <c r="I368" s="141"/>
      <c r="J368" s="142">
        <f>ROUND(I368*H368,2)</f>
        <v>0</v>
      </c>
      <c r="K368" s="143"/>
      <c r="L368" s="31"/>
      <c r="M368" s="144" t="s">
        <v>1</v>
      </c>
      <c r="N368" s="145" t="s">
        <v>39</v>
      </c>
      <c r="P368" s="146">
        <f>O368*H368</f>
        <v>0</v>
      </c>
      <c r="Q368" s="146">
        <v>0</v>
      </c>
      <c r="R368" s="146">
        <f>Q368*H368</f>
        <v>0</v>
      </c>
      <c r="S368" s="146">
        <v>0</v>
      </c>
      <c r="T368" s="147">
        <f>S368*H368</f>
        <v>0</v>
      </c>
      <c r="AR368" s="148" t="s">
        <v>257</v>
      </c>
      <c r="AT368" s="148" t="s">
        <v>155</v>
      </c>
      <c r="AU368" s="148" t="s">
        <v>82</v>
      </c>
      <c r="AY368" s="16" t="s">
        <v>152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6" t="s">
        <v>82</v>
      </c>
      <c r="BK368" s="149">
        <f>ROUND(I368*H368,2)</f>
        <v>0</v>
      </c>
      <c r="BL368" s="16" t="s">
        <v>257</v>
      </c>
      <c r="BM368" s="148" t="s">
        <v>572</v>
      </c>
    </row>
    <row r="369" spans="2:65" s="12" customFormat="1" ht="11.25">
      <c r="B369" s="150"/>
      <c r="D369" s="151" t="s">
        <v>161</v>
      </c>
      <c r="E369" s="152" t="s">
        <v>1</v>
      </c>
      <c r="F369" s="153" t="s">
        <v>573</v>
      </c>
      <c r="H369" s="154">
        <v>5</v>
      </c>
      <c r="I369" s="155"/>
      <c r="L369" s="150"/>
      <c r="M369" s="156"/>
      <c r="T369" s="157"/>
      <c r="AT369" s="152" t="s">
        <v>161</v>
      </c>
      <c r="AU369" s="152" t="s">
        <v>82</v>
      </c>
      <c r="AV369" s="12" t="s">
        <v>82</v>
      </c>
      <c r="AW369" s="12" t="s">
        <v>30</v>
      </c>
      <c r="AX369" s="12" t="s">
        <v>80</v>
      </c>
      <c r="AY369" s="152" t="s">
        <v>152</v>
      </c>
    </row>
    <row r="370" spans="2:65" s="1" customFormat="1" ht="24.2" customHeight="1">
      <c r="B370" s="31"/>
      <c r="C370" s="165" t="s">
        <v>574</v>
      </c>
      <c r="D370" s="165" t="s">
        <v>272</v>
      </c>
      <c r="E370" s="166" t="s">
        <v>575</v>
      </c>
      <c r="F370" s="167" t="s">
        <v>576</v>
      </c>
      <c r="G370" s="168" t="s">
        <v>577</v>
      </c>
      <c r="H370" s="169">
        <v>1.25</v>
      </c>
      <c r="I370" s="170"/>
      <c r="J370" s="171">
        <f>ROUND(I370*H370,2)</f>
        <v>0</v>
      </c>
      <c r="K370" s="172"/>
      <c r="L370" s="173"/>
      <c r="M370" s="174" t="s">
        <v>1</v>
      </c>
      <c r="N370" s="175" t="s">
        <v>39</v>
      </c>
      <c r="P370" s="146">
        <f>O370*H370</f>
        <v>0</v>
      </c>
      <c r="Q370" s="146">
        <v>1E-3</v>
      </c>
      <c r="R370" s="146">
        <f>Q370*H370</f>
        <v>1.25E-3</v>
      </c>
      <c r="S370" s="146">
        <v>0</v>
      </c>
      <c r="T370" s="147">
        <f>S370*H370</f>
        <v>0</v>
      </c>
      <c r="AR370" s="148" t="s">
        <v>362</v>
      </c>
      <c r="AT370" s="148" t="s">
        <v>272</v>
      </c>
      <c r="AU370" s="148" t="s">
        <v>82</v>
      </c>
      <c r="AY370" s="16" t="s">
        <v>152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6" t="s">
        <v>82</v>
      </c>
      <c r="BK370" s="149">
        <f>ROUND(I370*H370,2)</f>
        <v>0</v>
      </c>
      <c r="BL370" s="16" t="s">
        <v>257</v>
      </c>
      <c r="BM370" s="148" t="s">
        <v>578</v>
      </c>
    </row>
    <row r="371" spans="2:65" s="12" customFormat="1" ht="11.25">
      <c r="B371" s="150"/>
      <c r="D371" s="151" t="s">
        <v>161</v>
      </c>
      <c r="E371" s="152" t="s">
        <v>1</v>
      </c>
      <c r="F371" s="153" t="s">
        <v>579</v>
      </c>
      <c r="H371" s="154">
        <v>1.25</v>
      </c>
      <c r="I371" s="155"/>
      <c r="L371" s="150"/>
      <c r="M371" s="156"/>
      <c r="T371" s="157"/>
      <c r="AT371" s="152" t="s">
        <v>161</v>
      </c>
      <c r="AU371" s="152" t="s">
        <v>82</v>
      </c>
      <c r="AV371" s="12" t="s">
        <v>82</v>
      </c>
      <c r="AW371" s="12" t="s">
        <v>30</v>
      </c>
      <c r="AX371" s="12" t="s">
        <v>80</v>
      </c>
      <c r="AY371" s="152" t="s">
        <v>152</v>
      </c>
    </row>
    <row r="372" spans="2:65" s="11" customFormat="1" ht="22.9" customHeight="1">
      <c r="B372" s="124"/>
      <c r="D372" s="125" t="s">
        <v>72</v>
      </c>
      <c r="E372" s="134" t="s">
        <v>580</v>
      </c>
      <c r="F372" s="134" t="s">
        <v>581</v>
      </c>
      <c r="I372" s="127"/>
      <c r="J372" s="135">
        <f>BK372</f>
        <v>0</v>
      </c>
      <c r="L372" s="124"/>
      <c r="M372" s="129"/>
      <c r="P372" s="130">
        <f>SUM(P373:P386)</f>
        <v>0</v>
      </c>
      <c r="R372" s="130">
        <f>SUM(R373:R386)</f>
        <v>0.2386935</v>
      </c>
      <c r="T372" s="131">
        <f>SUM(T373:T386)</f>
        <v>0</v>
      </c>
      <c r="AR372" s="125" t="s">
        <v>82</v>
      </c>
      <c r="AT372" s="132" t="s">
        <v>72</v>
      </c>
      <c r="AU372" s="132" t="s">
        <v>80</v>
      </c>
      <c r="AY372" s="125" t="s">
        <v>152</v>
      </c>
      <c r="BK372" s="133">
        <f>SUM(BK373:BK386)</f>
        <v>0</v>
      </c>
    </row>
    <row r="373" spans="2:65" s="1" customFormat="1" ht="24.2" customHeight="1">
      <c r="B373" s="31"/>
      <c r="C373" s="136" t="s">
        <v>582</v>
      </c>
      <c r="D373" s="136" t="s">
        <v>155</v>
      </c>
      <c r="E373" s="137" t="s">
        <v>583</v>
      </c>
      <c r="F373" s="138" t="s">
        <v>584</v>
      </c>
      <c r="G373" s="139" t="s">
        <v>165</v>
      </c>
      <c r="H373" s="140">
        <v>442.02499999999998</v>
      </c>
      <c r="I373" s="141"/>
      <c r="J373" s="142">
        <f>ROUND(I373*H373,2)</f>
        <v>0</v>
      </c>
      <c r="K373" s="143"/>
      <c r="L373" s="31"/>
      <c r="M373" s="144" t="s">
        <v>1</v>
      </c>
      <c r="N373" s="145" t="s">
        <v>39</v>
      </c>
      <c r="P373" s="146">
        <f>O373*H373</f>
        <v>0</v>
      </c>
      <c r="Q373" s="146">
        <v>2.1000000000000001E-4</v>
      </c>
      <c r="R373" s="146">
        <f>Q373*H373</f>
        <v>9.2825249999999998E-2</v>
      </c>
      <c r="S373" s="146">
        <v>0</v>
      </c>
      <c r="T373" s="147">
        <f>S373*H373</f>
        <v>0</v>
      </c>
      <c r="AR373" s="148" t="s">
        <v>257</v>
      </c>
      <c r="AT373" s="148" t="s">
        <v>155</v>
      </c>
      <c r="AU373" s="148" t="s">
        <v>82</v>
      </c>
      <c r="AY373" s="16" t="s">
        <v>152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6" t="s">
        <v>82</v>
      </c>
      <c r="BK373" s="149">
        <f>ROUND(I373*H373,2)</f>
        <v>0</v>
      </c>
      <c r="BL373" s="16" t="s">
        <v>257</v>
      </c>
      <c r="BM373" s="148" t="s">
        <v>585</v>
      </c>
    </row>
    <row r="374" spans="2:65" s="12" customFormat="1" ht="11.25">
      <c r="B374" s="150"/>
      <c r="D374" s="151" t="s">
        <v>161</v>
      </c>
      <c r="E374" s="152" t="s">
        <v>1</v>
      </c>
      <c r="F374" s="153" t="s">
        <v>203</v>
      </c>
      <c r="H374" s="154">
        <v>50.9</v>
      </c>
      <c r="I374" s="155"/>
      <c r="L374" s="150"/>
      <c r="M374" s="156"/>
      <c r="T374" s="157"/>
      <c r="AT374" s="152" t="s">
        <v>161</v>
      </c>
      <c r="AU374" s="152" t="s">
        <v>82</v>
      </c>
      <c r="AV374" s="12" t="s">
        <v>82</v>
      </c>
      <c r="AW374" s="12" t="s">
        <v>30</v>
      </c>
      <c r="AX374" s="12" t="s">
        <v>73</v>
      </c>
      <c r="AY374" s="152" t="s">
        <v>152</v>
      </c>
    </row>
    <row r="375" spans="2:65" s="12" customFormat="1" ht="11.25">
      <c r="B375" s="150"/>
      <c r="D375" s="151" t="s">
        <v>161</v>
      </c>
      <c r="E375" s="152" t="s">
        <v>1</v>
      </c>
      <c r="F375" s="153" t="s">
        <v>204</v>
      </c>
      <c r="H375" s="154">
        <v>49.4</v>
      </c>
      <c r="I375" s="155"/>
      <c r="L375" s="150"/>
      <c r="M375" s="156"/>
      <c r="T375" s="157"/>
      <c r="AT375" s="152" t="s">
        <v>161</v>
      </c>
      <c r="AU375" s="152" t="s">
        <v>82</v>
      </c>
      <c r="AV375" s="12" t="s">
        <v>82</v>
      </c>
      <c r="AW375" s="12" t="s">
        <v>30</v>
      </c>
      <c r="AX375" s="12" t="s">
        <v>73</v>
      </c>
      <c r="AY375" s="152" t="s">
        <v>152</v>
      </c>
    </row>
    <row r="376" spans="2:65" s="12" customFormat="1" ht="11.25">
      <c r="B376" s="150"/>
      <c r="D376" s="151" t="s">
        <v>161</v>
      </c>
      <c r="E376" s="152" t="s">
        <v>1</v>
      </c>
      <c r="F376" s="153" t="s">
        <v>205</v>
      </c>
      <c r="H376" s="154">
        <v>6.5250000000000004</v>
      </c>
      <c r="I376" s="155"/>
      <c r="L376" s="150"/>
      <c r="M376" s="156"/>
      <c r="T376" s="157"/>
      <c r="AT376" s="152" t="s">
        <v>161</v>
      </c>
      <c r="AU376" s="152" t="s">
        <v>82</v>
      </c>
      <c r="AV376" s="12" t="s">
        <v>82</v>
      </c>
      <c r="AW376" s="12" t="s">
        <v>30</v>
      </c>
      <c r="AX376" s="12" t="s">
        <v>73</v>
      </c>
      <c r="AY376" s="152" t="s">
        <v>152</v>
      </c>
    </row>
    <row r="377" spans="2:65" s="12" customFormat="1" ht="11.25">
      <c r="B377" s="150"/>
      <c r="D377" s="151" t="s">
        <v>161</v>
      </c>
      <c r="E377" s="152" t="s">
        <v>1</v>
      </c>
      <c r="F377" s="153" t="s">
        <v>586</v>
      </c>
      <c r="H377" s="154">
        <v>12.1</v>
      </c>
      <c r="I377" s="155"/>
      <c r="L377" s="150"/>
      <c r="M377" s="156"/>
      <c r="T377" s="157"/>
      <c r="AT377" s="152" t="s">
        <v>161</v>
      </c>
      <c r="AU377" s="152" t="s">
        <v>82</v>
      </c>
      <c r="AV377" s="12" t="s">
        <v>82</v>
      </c>
      <c r="AW377" s="12" t="s">
        <v>30</v>
      </c>
      <c r="AX377" s="12" t="s">
        <v>73</v>
      </c>
      <c r="AY377" s="152" t="s">
        <v>152</v>
      </c>
    </row>
    <row r="378" spans="2:65" s="14" customFormat="1" ht="11.25">
      <c r="B378" s="176"/>
      <c r="D378" s="151" t="s">
        <v>161</v>
      </c>
      <c r="E378" s="177" t="s">
        <v>1</v>
      </c>
      <c r="F378" s="178" t="s">
        <v>587</v>
      </c>
      <c r="H378" s="179">
        <v>118.925</v>
      </c>
      <c r="I378" s="180"/>
      <c r="L378" s="176"/>
      <c r="M378" s="181"/>
      <c r="T378" s="182"/>
      <c r="AT378" s="177" t="s">
        <v>161</v>
      </c>
      <c r="AU378" s="177" t="s">
        <v>82</v>
      </c>
      <c r="AV378" s="14" t="s">
        <v>153</v>
      </c>
      <c r="AW378" s="14" t="s">
        <v>30</v>
      </c>
      <c r="AX378" s="14" t="s">
        <v>73</v>
      </c>
      <c r="AY378" s="177" t="s">
        <v>152</v>
      </c>
    </row>
    <row r="379" spans="2:65" s="12" customFormat="1" ht="11.25">
      <c r="B379" s="150"/>
      <c r="D379" s="151" t="s">
        <v>161</v>
      </c>
      <c r="E379" s="152" t="s">
        <v>1</v>
      </c>
      <c r="F379" s="153" t="s">
        <v>588</v>
      </c>
      <c r="H379" s="154">
        <v>19.5</v>
      </c>
      <c r="I379" s="155"/>
      <c r="L379" s="150"/>
      <c r="M379" s="156"/>
      <c r="T379" s="157"/>
      <c r="AT379" s="152" t="s">
        <v>161</v>
      </c>
      <c r="AU379" s="152" t="s">
        <v>82</v>
      </c>
      <c r="AV379" s="12" t="s">
        <v>82</v>
      </c>
      <c r="AW379" s="12" t="s">
        <v>30</v>
      </c>
      <c r="AX379" s="12" t="s">
        <v>73</v>
      </c>
      <c r="AY379" s="152" t="s">
        <v>152</v>
      </c>
    </row>
    <row r="380" spans="2:65" s="12" customFormat="1" ht="11.25">
      <c r="B380" s="150"/>
      <c r="D380" s="151" t="s">
        <v>161</v>
      </c>
      <c r="E380" s="152" t="s">
        <v>1</v>
      </c>
      <c r="F380" s="153" t="s">
        <v>589</v>
      </c>
      <c r="H380" s="154">
        <v>148.91999999999999</v>
      </c>
      <c r="I380" s="155"/>
      <c r="L380" s="150"/>
      <c r="M380" s="156"/>
      <c r="T380" s="157"/>
      <c r="AT380" s="152" t="s">
        <v>161</v>
      </c>
      <c r="AU380" s="152" t="s">
        <v>82</v>
      </c>
      <c r="AV380" s="12" t="s">
        <v>82</v>
      </c>
      <c r="AW380" s="12" t="s">
        <v>30</v>
      </c>
      <c r="AX380" s="12" t="s">
        <v>73</v>
      </c>
      <c r="AY380" s="152" t="s">
        <v>152</v>
      </c>
    </row>
    <row r="381" spans="2:65" s="12" customFormat="1" ht="11.25">
      <c r="B381" s="150"/>
      <c r="D381" s="151" t="s">
        <v>161</v>
      </c>
      <c r="E381" s="152" t="s">
        <v>1</v>
      </c>
      <c r="F381" s="153" t="s">
        <v>590</v>
      </c>
      <c r="H381" s="154">
        <v>14.8</v>
      </c>
      <c r="I381" s="155"/>
      <c r="L381" s="150"/>
      <c r="M381" s="156"/>
      <c r="T381" s="157"/>
      <c r="AT381" s="152" t="s">
        <v>161</v>
      </c>
      <c r="AU381" s="152" t="s">
        <v>82</v>
      </c>
      <c r="AV381" s="12" t="s">
        <v>82</v>
      </c>
      <c r="AW381" s="12" t="s">
        <v>30</v>
      </c>
      <c r="AX381" s="12" t="s">
        <v>73</v>
      </c>
      <c r="AY381" s="152" t="s">
        <v>152</v>
      </c>
    </row>
    <row r="382" spans="2:65" s="12" customFormat="1" ht="11.25">
      <c r="B382" s="150"/>
      <c r="D382" s="151" t="s">
        <v>161</v>
      </c>
      <c r="E382" s="152" t="s">
        <v>1</v>
      </c>
      <c r="F382" s="153" t="s">
        <v>591</v>
      </c>
      <c r="H382" s="154">
        <v>139.88</v>
      </c>
      <c r="I382" s="155"/>
      <c r="L382" s="150"/>
      <c r="M382" s="156"/>
      <c r="T382" s="157"/>
      <c r="AT382" s="152" t="s">
        <v>161</v>
      </c>
      <c r="AU382" s="152" t="s">
        <v>82</v>
      </c>
      <c r="AV382" s="12" t="s">
        <v>82</v>
      </c>
      <c r="AW382" s="12" t="s">
        <v>30</v>
      </c>
      <c r="AX382" s="12" t="s">
        <v>73</v>
      </c>
      <c r="AY382" s="152" t="s">
        <v>152</v>
      </c>
    </row>
    <row r="383" spans="2:65" s="14" customFormat="1" ht="11.25">
      <c r="B383" s="176"/>
      <c r="D383" s="151" t="s">
        <v>161</v>
      </c>
      <c r="E383" s="177" t="s">
        <v>1</v>
      </c>
      <c r="F383" s="178" t="s">
        <v>587</v>
      </c>
      <c r="H383" s="179">
        <v>323.10000000000002</v>
      </c>
      <c r="I383" s="180"/>
      <c r="L383" s="176"/>
      <c r="M383" s="181"/>
      <c r="T383" s="182"/>
      <c r="AT383" s="177" t="s">
        <v>161</v>
      </c>
      <c r="AU383" s="177" t="s">
        <v>82</v>
      </c>
      <c r="AV383" s="14" t="s">
        <v>153</v>
      </c>
      <c r="AW383" s="14" t="s">
        <v>30</v>
      </c>
      <c r="AX383" s="14" t="s">
        <v>73</v>
      </c>
      <c r="AY383" s="177" t="s">
        <v>152</v>
      </c>
    </row>
    <row r="384" spans="2:65" s="13" customFormat="1" ht="11.25">
      <c r="B384" s="158"/>
      <c r="D384" s="151" t="s">
        <v>161</v>
      </c>
      <c r="E384" s="159" t="s">
        <v>1</v>
      </c>
      <c r="F384" s="160" t="s">
        <v>175</v>
      </c>
      <c r="H384" s="161">
        <v>442.02499999999998</v>
      </c>
      <c r="I384" s="162"/>
      <c r="L384" s="158"/>
      <c r="M384" s="163"/>
      <c r="T384" s="164"/>
      <c r="AT384" s="159" t="s">
        <v>161</v>
      </c>
      <c r="AU384" s="159" t="s">
        <v>82</v>
      </c>
      <c r="AV384" s="13" t="s">
        <v>159</v>
      </c>
      <c r="AW384" s="13" t="s">
        <v>30</v>
      </c>
      <c r="AX384" s="13" t="s">
        <v>80</v>
      </c>
      <c r="AY384" s="159" t="s">
        <v>152</v>
      </c>
    </row>
    <row r="385" spans="2:65" s="1" customFormat="1" ht="24.2" customHeight="1">
      <c r="B385" s="31"/>
      <c r="C385" s="136" t="s">
        <v>592</v>
      </c>
      <c r="D385" s="136" t="s">
        <v>155</v>
      </c>
      <c r="E385" s="137" t="s">
        <v>593</v>
      </c>
      <c r="F385" s="138" t="s">
        <v>594</v>
      </c>
      <c r="G385" s="139" t="s">
        <v>165</v>
      </c>
      <c r="H385" s="140">
        <v>442.02499999999998</v>
      </c>
      <c r="I385" s="141"/>
      <c r="J385" s="142">
        <f>ROUND(I385*H385,2)</f>
        <v>0</v>
      </c>
      <c r="K385" s="143"/>
      <c r="L385" s="31"/>
      <c r="M385" s="144" t="s">
        <v>1</v>
      </c>
      <c r="N385" s="145" t="s">
        <v>39</v>
      </c>
      <c r="P385" s="146">
        <f>O385*H385</f>
        <v>0</v>
      </c>
      <c r="Q385" s="146">
        <v>3.3E-4</v>
      </c>
      <c r="R385" s="146">
        <f>Q385*H385</f>
        <v>0.14586825</v>
      </c>
      <c r="S385" s="146">
        <v>0</v>
      </c>
      <c r="T385" s="147">
        <f>S385*H385</f>
        <v>0</v>
      </c>
      <c r="AR385" s="148" t="s">
        <v>257</v>
      </c>
      <c r="AT385" s="148" t="s">
        <v>155</v>
      </c>
      <c r="AU385" s="148" t="s">
        <v>82</v>
      </c>
      <c r="AY385" s="16" t="s">
        <v>152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6" t="s">
        <v>82</v>
      </c>
      <c r="BK385" s="149">
        <f>ROUND(I385*H385,2)</f>
        <v>0</v>
      </c>
      <c r="BL385" s="16" t="s">
        <v>257</v>
      </c>
      <c r="BM385" s="148" t="s">
        <v>595</v>
      </c>
    </row>
    <row r="386" spans="2:65" s="12" customFormat="1" ht="11.25">
      <c r="B386" s="150"/>
      <c r="D386" s="151" t="s">
        <v>161</v>
      </c>
      <c r="E386" s="152" t="s">
        <v>1</v>
      </c>
      <c r="F386" s="153" t="s">
        <v>596</v>
      </c>
      <c r="H386" s="154">
        <v>442.02499999999998</v>
      </c>
      <c r="I386" s="155"/>
      <c r="L386" s="150"/>
      <c r="M386" s="183"/>
      <c r="N386" s="184"/>
      <c r="O386" s="184"/>
      <c r="P386" s="184"/>
      <c r="Q386" s="184"/>
      <c r="R386" s="184"/>
      <c r="S386" s="184"/>
      <c r="T386" s="185"/>
      <c r="AT386" s="152" t="s">
        <v>161</v>
      </c>
      <c r="AU386" s="152" t="s">
        <v>82</v>
      </c>
      <c r="AV386" s="12" t="s">
        <v>82</v>
      </c>
      <c r="AW386" s="12" t="s">
        <v>30</v>
      </c>
      <c r="AX386" s="12" t="s">
        <v>73</v>
      </c>
      <c r="AY386" s="152" t="s">
        <v>152</v>
      </c>
    </row>
    <row r="387" spans="2:65" s="1" customFormat="1" ht="6.95" customHeight="1">
      <c r="B387" s="43"/>
      <c r="C387" s="44"/>
      <c r="D387" s="44"/>
      <c r="E387" s="44"/>
      <c r="F387" s="44"/>
      <c r="G387" s="44"/>
      <c r="H387" s="44"/>
      <c r="I387" s="44"/>
      <c r="J387" s="44"/>
      <c r="K387" s="44"/>
      <c r="L387" s="31"/>
    </row>
  </sheetData>
  <sheetProtection algorithmName="SHA-512" hashValue="HDkQV9Umu1NBdGieDlPRZ3O40UNFDzP5yhtMVP6YEpsqJYHrRmgEIcJDXYDv/5tEr7opzgdxb9h8ZhXQOcusWA==" saltValue="SLFdqbLT/ar3P7Q7SdW8Zz8FvDoJUzkqmiHSI+hmW2urc7kksQEkP8P2Q8fhB3sV64MwQ8f7nOcXUswaPvrcqw==" spinCount="100000" sheet="1" objects="1" scenarios="1" formatColumns="0" formatRows="0" autoFilter="0"/>
  <autoFilter ref="C141:K386" xr:uid="{00000000-0009-0000-0000-000001000000}"/>
  <mergeCells count="12">
    <mergeCell ref="E134:H134"/>
    <mergeCell ref="L2:V2"/>
    <mergeCell ref="E85:H85"/>
    <mergeCell ref="E87:H87"/>
    <mergeCell ref="E89:H89"/>
    <mergeCell ref="E130:H130"/>
    <mergeCell ref="E132:H13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5" t="str">
        <f>'Rekapitulace stavby'!K6</f>
        <v>Stavební úpravy objektu Joštova č.p. 3</v>
      </c>
      <c r="F7" s="236"/>
      <c r="G7" s="236"/>
      <c r="H7" s="236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5" t="s">
        <v>108</v>
      </c>
      <c r="F9" s="237"/>
      <c r="G9" s="237"/>
      <c r="H9" s="237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93" t="s">
        <v>597</v>
      </c>
      <c r="F11" s="237"/>
      <c r="G11" s="237"/>
      <c r="H11" s="23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17. 7. 2023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8" t="str">
        <f>'Rekapitulace stavby'!E14</f>
        <v>Vyplň údaj</v>
      </c>
      <c r="F20" s="219"/>
      <c r="G20" s="219"/>
      <c r="H20" s="219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ROUND(J123,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5">
        <f>ROUND((SUM(BE123:BE180)),  2)</f>
        <v>0</v>
      </c>
      <c r="I35" s="95">
        <v>0.21</v>
      </c>
      <c r="J35" s="85">
        <f>ROUND(((SUM(BE123:BE180))*I35),  2)</f>
        <v>0</v>
      </c>
      <c r="L35" s="31"/>
    </row>
    <row r="36" spans="2:12" s="1" customFormat="1" ht="14.45" customHeight="1">
      <c r="B36" s="31"/>
      <c r="E36" s="26" t="s">
        <v>39</v>
      </c>
      <c r="F36" s="85">
        <f>ROUND((SUM(BF123:BF180)),  2)</f>
        <v>0</v>
      </c>
      <c r="I36" s="95">
        <v>0.12</v>
      </c>
      <c r="J36" s="85">
        <f>ROUND(((SUM(BF123:BF180))*I36),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5">
        <f>ROUND((SUM(BG123:BG180)),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5">
        <f>ROUND((SUM(BH123:BH180)),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5">
        <f>ROUND((SUM(BI123:BI180)),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5" t="str">
        <f>E7</f>
        <v>Stavební úpravy objektu Joštova č.p. 3</v>
      </c>
      <c r="F85" s="236"/>
      <c r="G85" s="236"/>
      <c r="H85" s="236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5" t="s">
        <v>108</v>
      </c>
      <c r="F87" s="237"/>
      <c r="G87" s="237"/>
      <c r="H87" s="237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93" t="str">
        <f>E11</f>
        <v>D-11-B - Bourací práce</v>
      </c>
      <c r="F89" s="237"/>
      <c r="G89" s="237"/>
      <c r="H89" s="237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17. 7. 2023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J123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598</v>
      </c>
      <c r="E99" s="109"/>
      <c r="F99" s="109"/>
      <c r="G99" s="109"/>
      <c r="H99" s="109"/>
      <c r="I99" s="109"/>
      <c r="J99" s="110">
        <f>J124</f>
        <v>0</v>
      </c>
      <c r="L99" s="107"/>
    </row>
    <row r="100" spans="2:47" s="9" customFormat="1" ht="19.899999999999999" customHeight="1">
      <c r="B100" s="111"/>
      <c r="D100" s="112" t="s">
        <v>122</v>
      </c>
      <c r="E100" s="113"/>
      <c r="F100" s="113"/>
      <c r="G100" s="113"/>
      <c r="H100" s="113"/>
      <c r="I100" s="113"/>
      <c r="J100" s="114">
        <f>J125</f>
        <v>0</v>
      </c>
      <c r="L100" s="111"/>
    </row>
    <row r="101" spans="2:47" s="9" customFormat="1" ht="19.899999999999999" customHeight="1">
      <c r="B101" s="111"/>
      <c r="D101" s="112" t="s">
        <v>599</v>
      </c>
      <c r="E101" s="113"/>
      <c r="F101" s="113"/>
      <c r="G101" s="113"/>
      <c r="H101" s="113"/>
      <c r="I101" s="113"/>
      <c r="J101" s="114">
        <f>J175</f>
        <v>0</v>
      </c>
      <c r="L101" s="111"/>
    </row>
    <row r="102" spans="2:47" s="1" customFormat="1" ht="21.75" customHeight="1">
      <c r="B102" s="31"/>
      <c r="L102" s="31"/>
    </row>
    <row r="103" spans="2:47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47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47" s="1" customFormat="1" ht="24.95" customHeight="1">
      <c r="B108" s="31"/>
      <c r="C108" s="20" t="s">
        <v>138</v>
      </c>
      <c r="L108" s="31"/>
    </row>
    <row r="109" spans="2:47" s="1" customFormat="1" ht="6.95" customHeight="1">
      <c r="B109" s="31"/>
      <c r="L109" s="31"/>
    </row>
    <row r="110" spans="2:47" s="1" customFormat="1" ht="12" customHeight="1">
      <c r="B110" s="31"/>
      <c r="C110" s="26" t="s">
        <v>16</v>
      </c>
      <c r="L110" s="31"/>
    </row>
    <row r="111" spans="2:47" s="1" customFormat="1" ht="16.5" customHeight="1">
      <c r="B111" s="31"/>
      <c r="E111" s="235" t="str">
        <f>E7</f>
        <v>Stavební úpravy objektu Joštova č.p. 3</v>
      </c>
      <c r="F111" s="236"/>
      <c r="G111" s="236"/>
      <c r="H111" s="236"/>
      <c r="L111" s="31"/>
    </row>
    <row r="112" spans="2:47" ht="12" customHeight="1">
      <c r="B112" s="19"/>
      <c r="C112" s="26" t="s">
        <v>107</v>
      </c>
      <c r="L112" s="19"/>
    </row>
    <row r="113" spans="2:65" s="1" customFormat="1" ht="16.5" customHeight="1">
      <c r="B113" s="31"/>
      <c r="E113" s="235" t="s">
        <v>108</v>
      </c>
      <c r="F113" s="237"/>
      <c r="G113" s="237"/>
      <c r="H113" s="237"/>
      <c r="L113" s="31"/>
    </row>
    <row r="114" spans="2:65" s="1" customFormat="1" ht="12" customHeight="1">
      <c r="B114" s="31"/>
      <c r="C114" s="26" t="s">
        <v>109</v>
      </c>
      <c r="L114" s="31"/>
    </row>
    <row r="115" spans="2:65" s="1" customFormat="1" ht="16.5" customHeight="1">
      <c r="B115" s="31"/>
      <c r="E115" s="193" t="str">
        <f>E11</f>
        <v>D-11-B - Bourací práce</v>
      </c>
      <c r="F115" s="237"/>
      <c r="G115" s="237"/>
      <c r="H115" s="237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F14</f>
        <v xml:space="preserve"> </v>
      </c>
      <c r="I117" s="26" t="s">
        <v>22</v>
      </c>
      <c r="J117" s="51" t="str">
        <f>IF(J14="","",J14)</f>
        <v>17. 7. 2023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E17</f>
        <v xml:space="preserve"> </v>
      </c>
      <c r="I119" s="26" t="s">
        <v>29</v>
      </c>
      <c r="J119" s="29" t="str">
        <f>E23</f>
        <v xml:space="preserve"> </v>
      </c>
      <c r="L119" s="31"/>
    </row>
    <row r="120" spans="2:65" s="1" customFormat="1" ht="15.2" customHeight="1">
      <c r="B120" s="31"/>
      <c r="C120" s="26" t="s">
        <v>27</v>
      </c>
      <c r="F120" s="24" t="str">
        <f>IF(E20="","",E20)</f>
        <v>Vyplň údaj</v>
      </c>
      <c r="I120" s="26" t="s">
        <v>31</v>
      </c>
      <c r="J120" s="29" t="str">
        <f>E26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5"/>
      <c r="C122" s="116" t="s">
        <v>139</v>
      </c>
      <c r="D122" s="117" t="s">
        <v>58</v>
      </c>
      <c r="E122" s="117" t="s">
        <v>54</v>
      </c>
      <c r="F122" s="117" t="s">
        <v>55</v>
      </c>
      <c r="G122" s="117" t="s">
        <v>140</v>
      </c>
      <c r="H122" s="117" t="s">
        <v>141</v>
      </c>
      <c r="I122" s="117" t="s">
        <v>142</v>
      </c>
      <c r="J122" s="118" t="s">
        <v>113</v>
      </c>
      <c r="K122" s="119" t="s">
        <v>143</v>
      </c>
      <c r="L122" s="115"/>
      <c r="M122" s="58" t="s">
        <v>1</v>
      </c>
      <c r="N122" s="59" t="s">
        <v>37</v>
      </c>
      <c r="O122" s="59" t="s">
        <v>144</v>
      </c>
      <c r="P122" s="59" t="s">
        <v>145</v>
      </c>
      <c r="Q122" s="59" t="s">
        <v>146</v>
      </c>
      <c r="R122" s="59" t="s">
        <v>147</v>
      </c>
      <c r="S122" s="59" t="s">
        <v>148</v>
      </c>
      <c r="T122" s="60" t="s">
        <v>149</v>
      </c>
    </row>
    <row r="123" spans="2:65" s="1" customFormat="1" ht="22.9" customHeight="1">
      <c r="B123" s="31"/>
      <c r="C123" s="63" t="s">
        <v>150</v>
      </c>
      <c r="J123" s="120">
        <f>BK123</f>
        <v>0</v>
      </c>
      <c r="L123" s="31"/>
      <c r="M123" s="61"/>
      <c r="N123" s="52"/>
      <c r="O123" s="52"/>
      <c r="P123" s="121">
        <f>P124</f>
        <v>0</v>
      </c>
      <c r="Q123" s="52"/>
      <c r="R123" s="121">
        <f>R124</f>
        <v>2.5250152400000001</v>
      </c>
      <c r="S123" s="52"/>
      <c r="T123" s="122">
        <f>T124</f>
        <v>16.7340585</v>
      </c>
      <c r="AT123" s="16" t="s">
        <v>72</v>
      </c>
      <c r="AU123" s="16" t="s">
        <v>115</v>
      </c>
      <c r="BK123" s="123">
        <f>BK124</f>
        <v>0</v>
      </c>
    </row>
    <row r="124" spans="2:65" s="11" customFormat="1" ht="25.9" customHeight="1">
      <c r="B124" s="124"/>
      <c r="D124" s="125" t="s">
        <v>72</v>
      </c>
      <c r="E124" s="126" t="s">
        <v>151</v>
      </c>
      <c r="F124" s="126" t="s">
        <v>600</v>
      </c>
      <c r="I124" s="127"/>
      <c r="J124" s="128">
        <f>BK124</f>
        <v>0</v>
      </c>
      <c r="L124" s="124"/>
      <c r="M124" s="129"/>
      <c r="P124" s="130">
        <f>P125+P175</f>
        <v>0</v>
      </c>
      <c r="R124" s="130">
        <f>R125+R175</f>
        <v>2.5250152400000001</v>
      </c>
      <c r="T124" s="131">
        <f>T125+T175</f>
        <v>16.7340585</v>
      </c>
      <c r="AR124" s="125" t="s">
        <v>80</v>
      </c>
      <c r="AT124" s="132" t="s">
        <v>72</v>
      </c>
      <c r="AU124" s="132" t="s">
        <v>73</v>
      </c>
      <c r="AY124" s="125" t="s">
        <v>152</v>
      </c>
      <c r="BK124" s="133">
        <f>BK125+BK175</f>
        <v>0</v>
      </c>
    </row>
    <row r="125" spans="2:65" s="11" customFormat="1" ht="22.9" customHeight="1">
      <c r="B125" s="124"/>
      <c r="D125" s="125" t="s">
        <v>72</v>
      </c>
      <c r="E125" s="134" t="s">
        <v>212</v>
      </c>
      <c r="F125" s="134" t="s">
        <v>280</v>
      </c>
      <c r="I125" s="127"/>
      <c r="J125" s="135">
        <f>BK125</f>
        <v>0</v>
      </c>
      <c r="L125" s="124"/>
      <c r="M125" s="129"/>
      <c r="P125" s="130">
        <f>SUM(P126:P174)</f>
        <v>0</v>
      </c>
      <c r="R125" s="130">
        <f>SUM(R126:R174)</f>
        <v>2.5250152400000001</v>
      </c>
      <c r="T125" s="131">
        <f>SUM(T126:T174)</f>
        <v>16.7340585</v>
      </c>
      <c r="AR125" s="125" t="s">
        <v>80</v>
      </c>
      <c r="AT125" s="132" t="s">
        <v>72</v>
      </c>
      <c r="AU125" s="132" t="s">
        <v>80</v>
      </c>
      <c r="AY125" s="125" t="s">
        <v>152</v>
      </c>
      <c r="BK125" s="133">
        <f>SUM(BK126:BK174)</f>
        <v>0</v>
      </c>
    </row>
    <row r="126" spans="2:65" s="1" customFormat="1" ht="16.5" customHeight="1">
      <c r="B126" s="31"/>
      <c r="C126" s="136" t="s">
        <v>80</v>
      </c>
      <c r="D126" s="136" t="s">
        <v>155</v>
      </c>
      <c r="E126" s="137" t="s">
        <v>191</v>
      </c>
      <c r="F126" s="138" t="s">
        <v>192</v>
      </c>
      <c r="G126" s="139" t="s">
        <v>165</v>
      </c>
      <c r="H126" s="140">
        <v>12.986000000000001</v>
      </c>
      <c r="I126" s="141"/>
      <c r="J126" s="142">
        <f>ROUND(I126*H126,2)</f>
        <v>0</v>
      </c>
      <c r="K126" s="143"/>
      <c r="L126" s="31"/>
      <c r="M126" s="144" t="s">
        <v>1</v>
      </c>
      <c r="N126" s="145" t="s">
        <v>39</v>
      </c>
      <c r="P126" s="146">
        <f>O126*H126</f>
        <v>0</v>
      </c>
      <c r="Q126" s="146">
        <v>0.19394</v>
      </c>
      <c r="R126" s="146">
        <f>Q126*H126</f>
        <v>2.5185048400000003</v>
      </c>
      <c r="S126" s="146">
        <v>0.19</v>
      </c>
      <c r="T126" s="147">
        <f>S126*H126</f>
        <v>2.4673400000000001</v>
      </c>
      <c r="AR126" s="148" t="s">
        <v>159</v>
      </c>
      <c r="AT126" s="148" t="s">
        <v>155</v>
      </c>
      <c r="AU126" s="148" t="s">
        <v>82</v>
      </c>
      <c r="AY126" s="16" t="s">
        <v>152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6" t="s">
        <v>82</v>
      </c>
      <c r="BK126" s="149">
        <f>ROUND(I126*H126,2)</f>
        <v>0</v>
      </c>
      <c r="BL126" s="16" t="s">
        <v>159</v>
      </c>
      <c r="BM126" s="148" t="s">
        <v>601</v>
      </c>
    </row>
    <row r="127" spans="2:65" s="12" customFormat="1" ht="11.25">
      <c r="B127" s="150"/>
      <c r="D127" s="151" t="s">
        <v>161</v>
      </c>
      <c r="E127" s="152" t="s">
        <v>1</v>
      </c>
      <c r="F127" s="153" t="s">
        <v>602</v>
      </c>
      <c r="H127" s="154">
        <v>6.2279999999999998</v>
      </c>
      <c r="I127" s="155"/>
      <c r="L127" s="150"/>
      <c r="M127" s="156"/>
      <c r="T127" s="157"/>
      <c r="AT127" s="152" t="s">
        <v>161</v>
      </c>
      <c r="AU127" s="152" t="s">
        <v>82</v>
      </c>
      <c r="AV127" s="12" t="s">
        <v>82</v>
      </c>
      <c r="AW127" s="12" t="s">
        <v>30</v>
      </c>
      <c r="AX127" s="12" t="s">
        <v>73</v>
      </c>
      <c r="AY127" s="152" t="s">
        <v>152</v>
      </c>
    </row>
    <row r="128" spans="2:65" s="12" customFormat="1" ht="11.25">
      <c r="B128" s="150"/>
      <c r="D128" s="151" t="s">
        <v>161</v>
      </c>
      <c r="E128" s="152" t="s">
        <v>1</v>
      </c>
      <c r="F128" s="153" t="s">
        <v>603</v>
      </c>
      <c r="H128" s="154">
        <v>6.758</v>
      </c>
      <c r="I128" s="155"/>
      <c r="L128" s="150"/>
      <c r="M128" s="156"/>
      <c r="T128" s="157"/>
      <c r="AT128" s="152" t="s">
        <v>161</v>
      </c>
      <c r="AU128" s="152" t="s">
        <v>82</v>
      </c>
      <c r="AV128" s="12" t="s">
        <v>82</v>
      </c>
      <c r="AW128" s="12" t="s">
        <v>30</v>
      </c>
      <c r="AX128" s="12" t="s">
        <v>73</v>
      </c>
      <c r="AY128" s="152" t="s">
        <v>152</v>
      </c>
    </row>
    <row r="129" spans="2:65" s="1" customFormat="1" ht="24.2" customHeight="1">
      <c r="B129" s="31"/>
      <c r="C129" s="136" t="s">
        <v>82</v>
      </c>
      <c r="D129" s="136" t="s">
        <v>155</v>
      </c>
      <c r="E129" s="137" t="s">
        <v>604</v>
      </c>
      <c r="F129" s="138" t="s">
        <v>605</v>
      </c>
      <c r="G129" s="139" t="s">
        <v>158</v>
      </c>
      <c r="H129" s="140">
        <v>3</v>
      </c>
      <c r="I129" s="141"/>
      <c r="J129" s="142">
        <f>ROUND(I129*H129,2)</f>
        <v>0</v>
      </c>
      <c r="K129" s="143"/>
      <c r="L129" s="31"/>
      <c r="M129" s="144" t="s">
        <v>1</v>
      </c>
      <c r="N129" s="145" t="s">
        <v>39</v>
      </c>
      <c r="P129" s="146">
        <f>O129*H129</f>
        <v>0</v>
      </c>
      <c r="Q129" s="146">
        <v>8.0000000000000007E-5</v>
      </c>
      <c r="R129" s="146">
        <f>Q129*H129</f>
        <v>2.4000000000000003E-4</v>
      </c>
      <c r="S129" s="146">
        <v>2.4930000000000001E-2</v>
      </c>
      <c r="T129" s="147">
        <f>S129*H129</f>
        <v>7.4789999999999995E-2</v>
      </c>
      <c r="AR129" s="148" t="s">
        <v>257</v>
      </c>
      <c r="AT129" s="148" t="s">
        <v>155</v>
      </c>
      <c r="AU129" s="148" t="s">
        <v>82</v>
      </c>
      <c r="AY129" s="16" t="s">
        <v>152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6" t="s">
        <v>82</v>
      </c>
      <c r="BK129" s="149">
        <f>ROUND(I129*H129,2)</f>
        <v>0</v>
      </c>
      <c r="BL129" s="16" t="s">
        <v>257</v>
      </c>
      <c r="BM129" s="148" t="s">
        <v>606</v>
      </c>
    </row>
    <row r="130" spans="2:65" s="1" customFormat="1" ht="24.2" customHeight="1">
      <c r="B130" s="31"/>
      <c r="C130" s="136" t="s">
        <v>153</v>
      </c>
      <c r="D130" s="136" t="s">
        <v>155</v>
      </c>
      <c r="E130" s="137" t="s">
        <v>607</v>
      </c>
      <c r="F130" s="138" t="s">
        <v>608</v>
      </c>
      <c r="G130" s="139" t="s">
        <v>165</v>
      </c>
      <c r="H130" s="140">
        <v>10.71</v>
      </c>
      <c r="I130" s="141"/>
      <c r="J130" s="142">
        <f>ROUND(I130*H130,2)</f>
        <v>0</v>
      </c>
      <c r="K130" s="143"/>
      <c r="L130" s="31"/>
      <c r="M130" s="144" t="s">
        <v>1</v>
      </c>
      <c r="N130" s="145" t="s">
        <v>39</v>
      </c>
      <c r="P130" s="146">
        <f>O130*H130</f>
        <v>0</v>
      </c>
      <c r="Q130" s="146">
        <v>0</v>
      </c>
      <c r="R130" s="146">
        <f>Q130*H130</f>
        <v>0</v>
      </c>
      <c r="S130" s="146">
        <v>3.175E-2</v>
      </c>
      <c r="T130" s="147">
        <f>S130*H130</f>
        <v>0.34004250000000003</v>
      </c>
      <c r="AR130" s="148" t="s">
        <v>257</v>
      </c>
      <c r="AT130" s="148" t="s">
        <v>155</v>
      </c>
      <c r="AU130" s="148" t="s">
        <v>82</v>
      </c>
      <c r="AY130" s="16" t="s">
        <v>152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6" t="s">
        <v>82</v>
      </c>
      <c r="BK130" s="149">
        <f>ROUND(I130*H130,2)</f>
        <v>0</v>
      </c>
      <c r="BL130" s="16" t="s">
        <v>257</v>
      </c>
      <c r="BM130" s="148" t="s">
        <v>609</v>
      </c>
    </row>
    <row r="131" spans="2:65" s="12" customFormat="1" ht="11.25">
      <c r="B131" s="150"/>
      <c r="D131" s="151" t="s">
        <v>161</v>
      </c>
      <c r="E131" s="152" t="s">
        <v>1</v>
      </c>
      <c r="F131" s="153" t="s">
        <v>610</v>
      </c>
      <c r="H131" s="154">
        <v>10.71</v>
      </c>
      <c r="I131" s="155"/>
      <c r="L131" s="150"/>
      <c r="M131" s="156"/>
      <c r="T131" s="157"/>
      <c r="AT131" s="152" t="s">
        <v>161</v>
      </c>
      <c r="AU131" s="152" t="s">
        <v>82</v>
      </c>
      <c r="AV131" s="12" t="s">
        <v>82</v>
      </c>
      <c r="AW131" s="12" t="s">
        <v>30</v>
      </c>
      <c r="AX131" s="12" t="s">
        <v>73</v>
      </c>
      <c r="AY131" s="152" t="s">
        <v>152</v>
      </c>
    </row>
    <row r="132" spans="2:65" s="1" customFormat="1" ht="24.2" customHeight="1">
      <c r="B132" s="31"/>
      <c r="C132" s="136" t="s">
        <v>159</v>
      </c>
      <c r="D132" s="136" t="s">
        <v>155</v>
      </c>
      <c r="E132" s="137" t="s">
        <v>611</v>
      </c>
      <c r="F132" s="138" t="s">
        <v>612</v>
      </c>
      <c r="G132" s="139" t="s">
        <v>158</v>
      </c>
      <c r="H132" s="140">
        <v>1</v>
      </c>
      <c r="I132" s="141"/>
      <c r="J132" s="142">
        <f>ROUND(I132*H132,2)</f>
        <v>0</v>
      </c>
      <c r="K132" s="143"/>
      <c r="L132" s="31"/>
      <c r="M132" s="144" t="s">
        <v>1</v>
      </c>
      <c r="N132" s="145" t="s">
        <v>39</v>
      </c>
      <c r="P132" s="146">
        <f>O132*H132</f>
        <v>0</v>
      </c>
      <c r="Q132" s="146">
        <v>0</v>
      </c>
      <c r="R132" s="146">
        <f>Q132*H132</f>
        <v>0</v>
      </c>
      <c r="S132" s="146">
        <v>0.17399999999999999</v>
      </c>
      <c r="T132" s="147">
        <f>S132*H132</f>
        <v>0.17399999999999999</v>
      </c>
      <c r="AR132" s="148" t="s">
        <v>257</v>
      </c>
      <c r="AT132" s="148" t="s">
        <v>155</v>
      </c>
      <c r="AU132" s="148" t="s">
        <v>82</v>
      </c>
      <c r="AY132" s="16" t="s">
        <v>152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6" t="s">
        <v>82</v>
      </c>
      <c r="BK132" s="149">
        <f>ROUND(I132*H132,2)</f>
        <v>0</v>
      </c>
      <c r="BL132" s="16" t="s">
        <v>257</v>
      </c>
      <c r="BM132" s="148" t="s">
        <v>613</v>
      </c>
    </row>
    <row r="133" spans="2:65" s="12" customFormat="1" ht="11.25">
      <c r="B133" s="150"/>
      <c r="D133" s="151" t="s">
        <v>161</v>
      </c>
      <c r="E133" s="152" t="s">
        <v>1</v>
      </c>
      <c r="F133" s="153" t="s">
        <v>614</v>
      </c>
      <c r="H133" s="154">
        <v>1</v>
      </c>
      <c r="I133" s="155"/>
      <c r="L133" s="150"/>
      <c r="M133" s="156"/>
      <c r="T133" s="157"/>
      <c r="AT133" s="152" t="s">
        <v>161</v>
      </c>
      <c r="AU133" s="152" t="s">
        <v>82</v>
      </c>
      <c r="AV133" s="12" t="s">
        <v>82</v>
      </c>
      <c r="AW133" s="12" t="s">
        <v>30</v>
      </c>
      <c r="AX133" s="12" t="s">
        <v>73</v>
      </c>
      <c r="AY133" s="152" t="s">
        <v>152</v>
      </c>
    </row>
    <row r="134" spans="2:65" s="1" customFormat="1" ht="21.75" customHeight="1">
      <c r="B134" s="31"/>
      <c r="C134" s="136" t="s">
        <v>181</v>
      </c>
      <c r="D134" s="136" t="s">
        <v>155</v>
      </c>
      <c r="E134" s="137" t="s">
        <v>615</v>
      </c>
      <c r="F134" s="138" t="s">
        <v>616</v>
      </c>
      <c r="G134" s="139" t="s">
        <v>158</v>
      </c>
      <c r="H134" s="140">
        <v>13</v>
      </c>
      <c r="I134" s="141"/>
      <c r="J134" s="142">
        <f>ROUND(I134*H134,2)</f>
        <v>0</v>
      </c>
      <c r="K134" s="143"/>
      <c r="L134" s="31"/>
      <c r="M134" s="144" t="s">
        <v>1</v>
      </c>
      <c r="N134" s="145" t="s">
        <v>39</v>
      </c>
      <c r="P134" s="146">
        <f>O134*H134</f>
        <v>0</v>
      </c>
      <c r="Q134" s="146">
        <v>0</v>
      </c>
      <c r="R134" s="146">
        <f>Q134*H134</f>
        <v>0</v>
      </c>
      <c r="S134" s="146">
        <v>1.2999999999999999E-2</v>
      </c>
      <c r="T134" s="147">
        <f>S134*H134</f>
        <v>0.16899999999999998</v>
      </c>
      <c r="AR134" s="148" t="s">
        <v>257</v>
      </c>
      <c r="AT134" s="148" t="s">
        <v>155</v>
      </c>
      <c r="AU134" s="148" t="s">
        <v>82</v>
      </c>
      <c r="AY134" s="16" t="s">
        <v>152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6" t="s">
        <v>82</v>
      </c>
      <c r="BK134" s="149">
        <f>ROUND(I134*H134,2)</f>
        <v>0</v>
      </c>
      <c r="BL134" s="16" t="s">
        <v>257</v>
      </c>
      <c r="BM134" s="148" t="s">
        <v>617</v>
      </c>
    </row>
    <row r="135" spans="2:65" s="12" customFormat="1" ht="11.25">
      <c r="B135" s="150"/>
      <c r="D135" s="151" t="s">
        <v>161</v>
      </c>
      <c r="E135" s="152" t="s">
        <v>1</v>
      </c>
      <c r="F135" s="153" t="s">
        <v>618</v>
      </c>
      <c r="H135" s="154">
        <v>2</v>
      </c>
      <c r="I135" s="155"/>
      <c r="L135" s="150"/>
      <c r="M135" s="156"/>
      <c r="T135" s="157"/>
      <c r="AT135" s="152" t="s">
        <v>161</v>
      </c>
      <c r="AU135" s="152" t="s">
        <v>82</v>
      </c>
      <c r="AV135" s="12" t="s">
        <v>82</v>
      </c>
      <c r="AW135" s="12" t="s">
        <v>30</v>
      </c>
      <c r="AX135" s="12" t="s">
        <v>73</v>
      </c>
      <c r="AY135" s="152" t="s">
        <v>152</v>
      </c>
    </row>
    <row r="136" spans="2:65" s="12" customFormat="1" ht="11.25">
      <c r="B136" s="150"/>
      <c r="D136" s="151" t="s">
        <v>161</v>
      </c>
      <c r="E136" s="152" t="s">
        <v>1</v>
      </c>
      <c r="F136" s="153" t="s">
        <v>619</v>
      </c>
      <c r="H136" s="154">
        <v>11</v>
      </c>
      <c r="I136" s="155"/>
      <c r="L136" s="150"/>
      <c r="M136" s="156"/>
      <c r="T136" s="157"/>
      <c r="AT136" s="152" t="s">
        <v>161</v>
      </c>
      <c r="AU136" s="152" t="s">
        <v>82</v>
      </c>
      <c r="AV136" s="12" t="s">
        <v>82</v>
      </c>
      <c r="AW136" s="12" t="s">
        <v>30</v>
      </c>
      <c r="AX136" s="12" t="s">
        <v>73</v>
      </c>
      <c r="AY136" s="152" t="s">
        <v>152</v>
      </c>
    </row>
    <row r="137" spans="2:65" s="1" customFormat="1" ht="24.2" customHeight="1">
      <c r="B137" s="31"/>
      <c r="C137" s="136" t="s">
        <v>190</v>
      </c>
      <c r="D137" s="136" t="s">
        <v>155</v>
      </c>
      <c r="E137" s="137" t="s">
        <v>620</v>
      </c>
      <c r="F137" s="138" t="s">
        <v>621</v>
      </c>
      <c r="G137" s="139" t="s">
        <v>158</v>
      </c>
      <c r="H137" s="140">
        <v>1</v>
      </c>
      <c r="I137" s="141"/>
      <c r="J137" s="142">
        <f>ROUND(I137*H137,2)</f>
        <v>0</v>
      </c>
      <c r="K137" s="143"/>
      <c r="L137" s="31"/>
      <c r="M137" s="144" t="s">
        <v>1</v>
      </c>
      <c r="N137" s="145" t="s">
        <v>39</v>
      </c>
      <c r="P137" s="146">
        <f>O137*H137</f>
        <v>0</v>
      </c>
      <c r="Q137" s="146">
        <v>0</v>
      </c>
      <c r="R137" s="146">
        <f>Q137*H137</f>
        <v>0</v>
      </c>
      <c r="S137" s="146">
        <v>1.4999999999999999E-2</v>
      </c>
      <c r="T137" s="147">
        <f>S137*H137</f>
        <v>1.4999999999999999E-2</v>
      </c>
      <c r="AR137" s="148" t="s">
        <v>257</v>
      </c>
      <c r="AT137" s="148" t="s">
        <v>155</v>
      </c>
      <c r="AU137" s="148" t="s">
        <v>82</v>
      </c>
      <c r="AY137" s="16" t="s">
        <v>152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6" t="s">
        <v>82</v>
      </c>
      <c r="BK137" s="149">
        <f>ROUND(I137*H137,2)</f>
        <v>0</v>
      </c>
      <c r="BL137" s="16" t="s">
        <v>257</v>
      </c>
      <c r="BM137" s="148" t="s">
        <v>622</v>
      </c>
    </row>
    <row r="138" spans="2:65" s="12" customFormat="1" ht="11.25">
      <c r="B138" s="150"/>
      <c r="D138" s="151" t="s">
        <v>161</v>
      </c>
      <c r="E138" s="152" t="s">
        <v>1</v>
      </c>
      <c r="F138" s="153" t="s">
        <v>623</v>
      </c>
      <c r="H138" s="154">
        <v>1</v>
      </c>
      <c r="I138" s="155"/>
      <c r="L138" s="150"/>
      <c r="M138" s="156"/>
      <c r="T138" s="157"/>
      <c r="AT138" s="152" t="s">
        <v>161</v>
      </c>
      <c r="AU138" s="152" t="s">
        <v>82</v>
      </c>
      <c r="AV138" s="12" t="s">
        <v>82</v>
      </c>
      <c r="AW138" s="12" t="s">
        <v>30</v>
      </c>
      <c r="AX138" s="12" t="s">
        <v>73</v>
      </c>
      <c r="AY138" s="152" t="s">
        <v>152</v>
      </c>
    </row>
    <row r="139" spans="2:65" s="1" customFormat="1" ht="24.2" customHeight="1">
      <c r="B139" s="31"/>
      <c r="C139" s="136" t="s">
        <v>199</v>
      </c>
      <c r="D139" s="136" t="s">
        <v>155</v>
      </c>
      <c r="E139" s="137" t="s">
        <v>624</v>
      </c>
      <c r="F139" s="138" t="s">
        <v>625</v>
      </c>
      <c r="G139" s="139" t="s">
        <v>165</v>
      </c>
      <c r="H139" s="140">
        <v>9.9</v>
      </c>
      <c r="I139" s="141"/>
      <c r="J139" s="142">
        <f>ROUND(I139*H139,2)</f>
        <v>0</v>
      </c>
      <c r="K139" s="143"/>
      <c r="L139" s="31"/>
      <c r="M139" s="144" t="s">
        <v>1</v>
      </c>
      <c r="N139" s="145" t="s">
        <v>39</v>
      </c>
      <c r="P139" s="146">
        <f>O139*H139</f>
        <v>0</v>
      </c>
      <c r="Q139" s="146">
        <v>0</v>
      </c>
      <c r="R139" s="146">
        <f>Q139*H139</f>
        <v>0</v>
      </c>
      <c r="S139" s="146">
        <v>8.3169999999999994E-2</v>
      </c>
      <c r="T139" s="147">
        <f>S139*H139</f>
        <v>0.82338299999999998</v>
      </c>
      <c r="AR139" s="148" t="s">
        <v>257</v>
      </c>
      <c r="AT139" s="148" t="s">
        <v>155</v>
      </c>
      <c r="AU139" s="148" t="s">
        <v>82</v>
      </c>
      <c r="AY139" s="16" t="s">
        <v>152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6" t="s">
        <v>82</v>
      </c>
      <c r="BK139" s="149">
        <f>ROUND(I139*H139,2)</f>
        <v>0</v>
      </c>
      <c r="BL139" s="16" t="s">
        <v>257</v>
      </c>
      <c r="BM139" s="148" t="s">
        <v>626</v>
      </c>
    </row>
    <row r="140" spans="2:65" s="12" customFormat="1" ht="11.25">
      <c r="B140" s="150"/>
      <c r="D140" s="151" t="s">
        <v>161</v>
      </c>
      <c r="E140" s="152" t="s">
        <v>1</v>
      </c>
      <c r="F140" s="153" t="s">
        <v>627</v>
      </c>
      <c r="H140" s="154">
        <v>9.9</v>
      </c>
      <c r="I140" s="155"/>
      <c r="L140" s="150"/>
      <c r="M140" s="156"/>
      <c r="T140" s="157"/>
      <c r="AT140" s="152" t="s">
        <v>161</v>
      </c>
      <c r="AU140" s="152" t="s">
        <v>82</v>
      </c>
      <c r="AV140" s="12" t="s">
        <v>82</v>
      </c>
      <c r="AW140" s="12" t="s">
        <v>30</v>
      </c>
      <c r="AX140" s="12" t="s">
        <v>80</v>
      </c>
      <c r="AY140" s="152" t="s">
        <v>152</v>
      </c>
    </row>
    <row r="141" spans="2:65" s="1" customFormat="1" ht="24.2" customHeight="1">
      <c r="B141" s="31"/>
      <c r="C141" s="136" t="s">
        <v>276</v>
      </c>
      <c r="D141" s="136" t="s">
        <v>155</v>
      </c>
      <c r="E141" s="137" t="s">
        <v>628</v>
      </c>
      <c r="F141" s="138" t="s">
        <v>625</v>
      </c>
      <c r="G141" s="139" t="s">
        <v>165</v>
      </c>
      <c r="H141" s="140">
        <v>9.9</v>
      </c>
      <c r="I141" s="141"/>
      <c r="J141" s="142">
        <f>ROUND(I141*H141,2)</f>
        <v>0</v>
      </c>
      <c r="K141" s="143"/>
      <c r="L141" s="31"/>
      <c r="M141" s="144" t="s">
        <v>1</v>
      </c>
      <c r="N141" s="145" t="s">
        <v>39</v>
      </c>
      <c r="P141" s="146">
        <f>O141*H141</f>
        <v>0</v>
      </c>
      <c r="Q141" s="146">
        <v>0</v>
      </c>
      <c r="R141" s="146">
        <f>Q141*H141</f>
        <v>0</v>
      </c>
      <c r="S141" s="146">
        <v>8.3169999999999994E-2</v>
      </c>
      <c r="T141" s="147">
        <f>S141*H141</f>
        <v>0.82338299999999998</v>
      </c>
      <c r="AR141" s="148" t="s">
        <v>257</v>
      </c>
      <c r="AT141" s="148" t="s">
        <v>155</v>
      </c>
      <c r="AU141" s="148" t="s">
        <v>82</v>
      </c>
      <c r="AY141" s="16" t="s">
        <v>152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6" t="s">
        <v>82</v>
      </c>
      <c r="BK141" s="149">
        <f>ROUND(I141*H141,2)</f>
        <v>0</v>
      </c>
      <c r="BL141" s="16" t="s">
        <v>257</v>
      </c>
      <c r="BM141" s="148" t="s">
        <v>629</v>
      </c>
    </row>
    <row r="142" spans="2:65" s="12" customFormat="1" ht="11.25">
      <c r="B142" s="150"/>
      <c r="D142" s="151" t="s">
        <v>161</v>
      </c>
      <c r="E142" s="152" t="s">
        <v>1</v>
      </c>
      <c r="F142" s="153" t="s">
        <v>630</v>
      </c>
      <c r="H142" s="154">
        <v>9.9</v>
      </c>
      <c r="I142" s="155"/>
      <c r="L142" s="150"/>
      <c r="M142" s="156"/>
      <c r="T142" s="157"/>
      <c r="AT142" s="152" t="s">
        <v>161</v>
      </c>
      <c r="AU142" s="152" t="s">
        <v>82</v>
      </c>
      <c r="AV142" s="12" t="s">
        <v>82</v>
      </c>
      <c r="AW142" s="12" t="s">
        <v>30</v>
      </c>
      <c r="AX142" s="12" t="s">
        <v>80</v>
      </c>
      <c r="AY142" s="152" t="s">
        <v>152</v>
      </c>
    </row>
    <row r="143" spans="2:65" s="1" customFormat="1" ht="24.2" customHeight="1">
      <c r="B143" s="31"/>
      <c r="C143" s="136" t="s">
        <v>283</v>
      </c>
      <c r="D143" s="136" t="s">
        <v>155</v>
      </c>
      <c r="E143" s="137" t="s">
        <v>631</v>
      </c>
      <c r="F143" s="138" t="s">
        <v>632</v>
      </c>
      <c r="G143" s="139" t="s">
        <v>165</v>
      </c>
      <c r="H143" s="140">
        <v>104</v>
      </c>
      <c r="I143" s="141"/>
      <c r="J143" s="142">
        <f>ROUND(I143*H143,2)</f>
        <v>0</v>
      </c>
      <c r="K143" s="143"/>
      <c r="L143" s="31"/>
      <c r="M143" s="144" t="s">
        <v>1</v>
      </c>
      <c r="N143" s="145" t="s">
        <v>39</v>
      </c>
      <c r="P143" s="146">
        <f>O143*H143</f>
        <v>0</v>
      </c>
      <c r="Q143" s="146">
        <v>0</v>
      </c>
      <c r="R143" s="146">
        <f>Q143*H143</f>
        <v>0</v>
      </c>
      <c r="S143" s="146">
        <v>2.5000000000000001E-3</v>
      </c>
      <c r="T143" s="147">
        <f>S143*H143</f>
        <v>0.26</v>
      </c>
      <c r="AR143" s="148" t="s">
        <v>257</v>
      </c>
      <c r="AT143" s="148" t="s">
        <v>155</v>
      </c>
      <c r="AU143" s="148" t="s">
        <v>82</v>
      </c>
      <c r="AY143" s="16" t="s">
        <v>152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6" t="s">
        <v>82</v>
      </c>
      <c r="BK143" s="149">
        <f>ROUND(I143*H143,2)</f>
        <v>0</v>
      </c>
      <c r="BL143" s="16" t="s">
        <v>257</v>
      </c>
      <c r="BM143" s="148" t="s">
        <v>633</v>
      </c>
    </row>
    <row r="144" spans="2:65" s="12" customFormat="1" ht="11.25">
      <c r="B144" s="150"/>
      <c r="D144" s="151" t="s">
        <v>161</v>
      </c>
      <c r="E144" s="152" t="s">
        <v>1</v>
      </c>
      <c r="F144" s="153" t="s">
        <v>634</v>
      </c>
      <c r="H144" s="154">
        <v>53.8</v>
      </c>
      <c r="I144" s="155"/>
      <c r="L144" s="150"/>
      <c r="M144" s="156"/>
      <c r="T144" s="157"/>
      <c r="AT144" s="152" t="s">
        <v>161</v>
      </c>
      <c r="AU144" s="152" t="s">
        <v>82</v>
      </c>
      <c r="AV144" s="12" t="s">
        <v>82</v>
      </c>
      <c r="AW144" s="12" t="s">
        <v>30</v>
      </c>
      <c r="AX144" s="12" t="s">
        <v>73</v>
      </c>
      <c r="AY144" s="152" t="s">
        <v>152</v>
      </c>
    </row>
    <row r="145" spans="2:65" s="12" customFormat="1" ht="11.25">
      <c r="B145" s="150"/>
      <c r="D145" s="151" t="s">
        <v>161</v>
      </c>
      <c r="E145" s="152" t="s">
        <v>1</v>
      </c>
      <c r="F145" s="153" t="s">
        <v>635</v>
      </c>
      <c r="H145" s="154">
        <v>50.2</v>
      </c>
      <c r="I145" s="155"/>
      <c r="L145" s="150"/>
      <c r="M145" s="156"/>
      <c r="T145" s="157"/>
      <c r="AT145" s="152" t="s">
        <v>161</v>
      </c>
      <c r="AU145" s="152" t="s">
        <v>82</v>
      </c>
      <c r="AV145" s="12" t="s">
        <v>82</v>
      </c>
      <c r="AW145" s="12" t="s">
        <v>30</v>
      </c>
      <c r="AX145" s="12" t="s">
        <v>73</v>
      </c>
      <c r="AY145" s="152" t="s">
        <v>152</v>
      </c>
    </row>
    <row r="146" spans="2:65" s="1" customFormat="1" ht="21.75" customHeight="1">
      <c r="B146" s="31"/>
      <c r="C146" s="136" t="s">
        <v>207</v>
      </c>
      <c r="D146" s="136" t="s">
        <v>155</v>
      </c>
      <c r="E146" s="137" t="s">
        <v>636</v>
      </c>
      <c r="F146" s="138" t="s">
        <v>637</v>
      </c>
      <c r="G146" s="139" t="s">
        <v>165</v>
      </c>
      <c r="H146" s="140">
        <v>14.74</v>
      </c>
      <c r="I146" s="141"/>
      <c r="J146" s="142">
        <f>ROUND(I146*H146,2)</f>
        <v>0</v>
      </c>
      <c r="K146" s="143"/>
      <c r="L146" s="31"/>
      <c r="M146" s="144" t="s">
        <v>1</v>
      </c>
      <c r="N146" s="145" t="s">
        <v>39</v>
      </c>
      <c r="P146" s="146">
        <f>O146*H146</f>
        <v>0</v>
      </c>
      <c r="Q146" s="146">
        <v>0</v>
      </c>
      <c r="R146" s="146">
        <f>Q146*H146</f>
        <v>0</v>
      </c>
      <c r="S146" s="146">
        <v>0.13100000000000001</v>
      </c>
      <c r="T146" s="147">
        <f>S146*H146</f>
        <v>1.9309400000000001</v>
      </c>
      <c r="AR146" s="148" t="s">
        <v>159</v>
      </c>
      <c r="AT146" s="148" t="s">
        <v>155</v>
      </c>
      <c r="AU146" s="148" t="s">
        <v>82</v>
      </c>
      <c r="AY146" s="16" t="s">
        <v>152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6" t="s">
        <v>82</v>
      </c>
      <c r="BK146" s="149">
        <f>ROUND(I146*H146,2)</f>
        <v>0</v>
      </c>
      <c r="BL146" s="16" t="s">
        <v>159</v>
      </c>
      <c r="BM146" s="148" t="s">
        <v>638</v>
      </c>
    </row>
    <row r="147" spans="2:65" s="12" customFormat="1" ht="11.25">
      <c r="B147" s="150"/>
      <c r="D147" s="151" t="s">
        <v>161</v>
      </c>
      <c r="E147" s="152" t="s">
        <v>1</v>
      </c>
      <c r="F147" s="153" t="s">
        <v>639</v>
      </c>
      <c r="H147" s="154">
        <v>3.45</v>
      </c>
      <c r="I147" s="155"/>
      <c r="L147" s="150"/>
      <c r="M147" s="156"/>
      <c r="T147" s="157"/>
      <c r="AT147" s="152" t="s">
        <v>161</v>
      </c>
      <c r="AU147" s="152" t="s">
        <v>82</v>
      </c>
      <c r="AV147" s="12" t="s">
        <v>82</v>
      </c>
      <c r="AW147" s="12" t="s">
        <v>30</v>
      </c>
      <c r="AX147" s="12" t="s">
        <v>73</v>
      </c>
      <c r="AY147" s="152" t="s">
        <v>152</v>
      </c>
    </row>
    <row r="148" spans="2:65" s="12" customFormat="1" ht="11.25">
      <c r="B148" s="150"/>
      <c r="D148" s="151" t="s">
        <v>161</v>
      </c>
      <c r="E148" s="152" t="s">
        <v>1</v>
      </c>
      <c r="F148" s="153" t="s">
        <v>640</v>
      </c>
      <c r="H148" s="154">
        <v>3.45</v>
      </c>
      <c r="I148" s="155"/>
      <c r="L148" s="150"/>
      <c r="M148" s="156"/>
      <c r="T148" s="157"/>
      <c r="AT148" s="152" t="s">
        <v>161</v>
      </c>
      <c r="AU148" s="152" t="s">
        <v>82</v>
      </c>
      <c r="AV148" s="12" t="s">
        <v>82</v>
      </c>
      <c r="AW148" s="12" t="s">
        <v>30</v>
      </c>
      <c r="AX148" s="12" t="s">
        <v>73</v>
      </c>
      <c r="AY148" s="152" t="s">
        <v>152</v>
      </c>
    </row>
    <row r="149" spans="2:65" s="12" customFormat="1" ht="11.25">
      <c r="B149" s="150"/>
      <c r="D149" s="151" t="s">
        <v>161</v>
      </c>
      <c r="E149" s="152" t="s">
        <v>1</v>
      </c>
      <c r="F149" s="153" t="s">
        <v>641</v>
      </c>
      <c r="H149" s="154">
        <v>2.8</v>
      </c>
      <c r="I149" s="155"/>
      <c r="L149" s="150"/>
      <c r="M149" s="156"/>
      <c r="T149" s="157"/>
      <c r="AT149" s="152" t="s">
        <v>161</v>
      </c>
      <c r="AU149" s="152" t="s">
        <v>82</v>
      </c>
      <c r="AV149" s="12" t="s">
        <v>82</v>
      </c>
      <c r="AW149" s="12" t="s">
        <v>30</v>
      </c>
      <c r="AX149" s="12" t="s">
        <v>73</v>
      </c>
      <c r="AY149" s="152" t="s">
        <v>152</v>
      </c>
    </row>
    <row r="150" spans="2:65" s="12" customFormat="1" ht="11.25">
      <c r="B150" s="150"/>
      <c r="D150" s="151" t="s">
        <v>161</v>
      </c>
      <c r="E150" s="152" t="s">
        <v>1</v>
      </c>
      <c r="F150" s="153" t="s">
        <v>642</v>
      </c>
      <c r="H150" s="154">
        <v>5.04</v>
      </c>
      <c r="I150" s="155"/>
      <c r="L150" s="150"/>
      <c r="M150" s="156"/>
      <c r="T150" s="157"/>
      <c r="AT150" s="152" t="s">
        <v>161</v>
      </c>
      <c r="AU150" s="152" t="s">
        <v>82</v>
      </c>
      <c r="AV150" s="12" t="s">
        <v>82</v>
      </c>
      <c r="AW150" s="12" t="s">
        <v>30</v>
      </c>
      <c r="AX150" s="12" t="s">
        <v>73</v>
      </c>
      <c r="AY150" s="152" t="s">
        <v>152</v>
      </c>
    </row>
    <row r="151" spans="2:65" s="13" customFormat="1" ht="11.25">
      <c r="B151" s="158"/>
      <c r="D151" s="151" t="s">
        <v>161</v>
      </c>
      <c r="E151" s="159" t="s">
        <v>1</v>
      </c>
      <c r="F151" s="160" t="s">
        <v>175</v>
      </c>
      <c r="H151" s="161">
        <v>14.74</v>
      </c>
      <c r="I151" s="162"/>
      <c r="L151" s="158"/>
      <c r="M151" s="163"/>
      <c r="T151" s="164"/>
      <c r="AT151" s="159" t="s">
        <v>161</v>
      </c>
      <c r="AU151" s="159" t="s">
        <v>82</v>
      </c>
      <c r="AV151" s="13" t="s">
        <v>159</v>
      </c>
      <c r="AW151" s="13" t="s">
        <v>30</v>
      </c>
      <c r="AX151" s="13" t="s">
        <v>80</v>
      </c>
      <c r="AY151" s="159" t="s">
        <v>152</v>
      </c>
    </row>
    <row r="152" spans="2:65" s="1" customFormat="1" ht="37.9" customHeight="1">
      <c r="B152" s="31"/>
      <c r="C152" s="136" t="s">
        <v>212</v>
      </c>
      <c r="D152" s="136" t="s">
        <v>155</v>
      </c>
      <c r="E152" s="137" t="s">
        <v>643</v>
      </c>
      <c r="F152" s="138" t="s">
        <v>644</v>
      </c>
      <c r="G152" s="139" t="s">
        <v>241</v>
      </c>
      <c r="H152" s="140">
        <v>0.56599999999999995</v>
      </c>
      <c r="I152" s="141"/>
      <c r="J152" s="142">
        <f>ROUND(I152*H152,2)</f>
        <v>0</v>
      </c>
      <c r="K152" s="143"/>
      <c r="L152" s="31"/>
      <c r="M152" s="144" t="s">
        <v>1</v>
      </c>
      <c r="N152" s="145" t="s">
        <v>39</v>
      </c>
      <c r="P152" s="146">
        <f>O152*H152</f>
        <v>0</v>
      </c>
      <c r="Q152" s="146">
        <v>0</v>
      </c>
      <c r="R152" s="146">
        <f>Q152*H152</f>
        <v>0</v>
      </c>
      <c r="S152" s="146">
        <v>2.2000000000000002</v>
      </c>
      <c r="T152" s="147">
        <f>S152*H152</f>
        <v>1.2452000000000001</v>
      </c>
      <c r="AR152" s="148" t="s">
        <v>159</v>
      </c>
      <c r="AT152" s="148" t="s">
        <v>155</v>
      </c>
      <c r="AU152" s="148" t="s">
        <v>82</v>
      </c>
      <c r="AY152" s="16" t="s">
        <v>152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6" t="s">
        <v>82</v>
      </c>
      <c r="BK152" s="149">
        <f>ROUND(I152*H152,2)</f>
        <v>0</v>
      </c>
      <c r="BL152" s="16" t="s">
        <v>159</v>
      </c>
      <c r="BM152" s="148" t="s">
        <v>645</v>
      </c>
    </row>
    <row r="153" spans="2:65" s="12" customFormat="1" ht="11.25">
      <c r="B153" s="150"/>
      <c r="D153" s="151" t="s">
        <v>161</v>
      </c>
      <c r="E153" s="152" t="s">
        <v>1</v>
      </c>
      <c r="F153" s="153" t="s">
        <v>646</v>
      </c>
      <c r="H153" s="154">
        <v>0.3</v>
      </c>
      <c r="I153" s="155"/>
      <c r="L153" s="150"/>
      <c r="M153" s="156"/>
      <c r="T153" s="157"/>
      <c r="AT153" s="152" t="s">
        <v>161</v>
      </c>
      <c r="AU153" s="152" t="s">
        <v>82</v>
      </c>
      <c r="AV153" s="12" t="s">
        <v>82</v>
      </c>
      <c r="AW153" s="12" t="s">
        <v>30</v>
      </c>
      <c r="AX153" s="12" t="s">
        <v>73</v>
      </c>
      <c r="AY153" s="152" t="s">
        <v>152</v>
      </c>
    </row>
    <row r="154" spans="2:65" s="12" customFormat="1" ht="11.25">
      <c r="B154" s="150"/>
      <c r="D154" s="151" t="s">
        <v>161</v>
      </c>
      <c r="E154" s="152" t="s">
        <v>1</v>
      </c>
      <c r="F154" s="153" t="s">
        <v>647</v>
      </c>
      <c r="H154" s="154">
        <v>0.108</v>
      </c>
      <c r="I154" s="155"/>
      <c r="L154" s="150"/>
      <c r="M154" s="156"/>
      <c r="T154" s="157"/>
      <c r="AT154" s="152" t="s">
        <v>161</v>
      </c>
      <c r="AU154" s="152" t="s">
        <v>82</v>
      </c>
      <c r="AV154" s="12" t="s">
        <v>82</v>
      </c>
      <c r="AW154" s="12" t="s">
        <v>30</v>
      </c>
      <c r="AX154" s="12" t="s">
        <v>73</v>
      </c>
      <c r="AY154" s="152" t="s">
        <v>152</v>
      </c>
    </row>
    <row r="155" spans="2:65" s="12" customFormat="1" ht="11.25">
      <c r="B155" s="150"/>
      <c r="D155" s="151" t="s">
        <v>161</v>
      </c>
      <c r="E155" s="152" t="s">
        <v>1</v>
      </c>
      <c r="F155" s="153" t="s">
        <v>648</v>
      </c>
      <c r="H155" s="154">
        <v>0.158</v>
      </c>
      <c r="I155" s="155"/>
      <c r="L155" s="150"/>
      <c r="M155" s="156"/>
      <c r="T155" s="157"/>
      <c r="AT155" s="152" t="s">
        <v>161</v>
      </c>
      <c r="AU155" s="152" t="s">
        <v>82</v>
      </c>
      <c r="AV155" s="12" t="s">
        <v>82</v>
      </c>
      <c r="AW155" s="12" t="s">
        <v>30</v>
      </c>
      <c r="AX155" s="12" t="s">
        <v>73</v>
      </c>
      <c r="AY155" s="152" t="s">
        <v>152</v>
      </c>
    </row>
    <row r="156" spans="2:65" s="13" customFormat="1" ht="11.25">
      <c r="B156" s="158"/>
      <c r="D156" s="151" t="s">
        <v>161</v>
      </c>
      <c r="E156" s="159" t="s">
        <v>1</v>
      </c>
      <c r="F156" s="160" t="s">
        <v>175</v>
      </c>
      <c r="H156" s="161">
        <v>0.56599999999999995</v>
      </c>
      <c r="I156" s="162"/>
      <c r="L156" s="158"/>
      <c r="M156" s="163"/>
      <c r="T156" s="164"/>
      <c r="AT156" s="159" t="s">
        <v>161</v>
      </c>
      <c r="AU156" s="159" t="s">
        <v>82</v>
      </c>
      <c r="AV156" s="13" t="s">
        <v>159</v>
      </c>
      <c r="AW156" s="13" t="s">
        <v>30</v>
      </c>
      <c r="AX156" s="13" t="s">
        <v>80</v>
      </c>
      <c r="AY156" s="159" t="s">
        <v>152</v>
      </c>
    </row>
    <row r="157" spans="2:65" s="1" customFormat="1" ht="24.2" customHeight="1">
      <c r="B157" s="31"/>
      <c r="C157" s="136" t="s">
        <v>226</v>
      </c>
      <c r="D157" s="136" t="s">
        <v>155</v>
      </c>
      <c r="E157" s="137" t="s">
        <v>649</v>
      </c>
      <c r="F157" s="138" t="s">
        <v>650</v>
      </c>
      <c r="G157" s="139" t="s">
        <v>184</v>
      </c>
      <c r="H157" s="140">
        <v>12</v>
      </c>
      <c r="I157" s="141"/>
      <c r="J157" s="142">
        <f>ROUND(I157*H157,2)</f>
        <v>0</v>
      </c>
      <c r="K157" s="143"/>
      <c r="L157" s="31"/>
      <c r="M157" s="144" t="s">
        <v>1</v>
      </c>
      <c r="N157" s="145" t="s">
        <v>39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159</v>
      </c>
      <c r="AT157" s="148" t="s">
        <v>155</v>
      </c>
      <c r="AU157" s="148" t="s">
        <v>82</v>
      </c>
      <c r="AY157" s="16" t="s">
        <v>152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6" t="s">
        <v>82</v>
      </c>
      <c r="BK157" s="149">
        <f>ROUND(I157*H157,2)</f>
        <v>0</v>
      </c>
      <c r="BL157" s="16" t="s">
        <v>159</v>
      </c>
      <c r="BM157" s="148" t="s">
        <v>651</v>
      </c>
    </row>
    <row r="158" spans="2:65" s="12" customFormat="1" ht="11.25">
      <c r="B158" s="150"/>
      <c r="D158" s="151" t="s">
        <v>161</v>
      </c>
      <c r="E158" s="152" t="s">
        <v>1</v>
      </c>
      <c r="F158" s="153" t="s">
        <v>652</v>
      </c>
      <c r="H158" s="154">
        <v>8.4</v>
      </c>
      <c r="I158" s="155"/>
      <c r="L158" s="150"/>
      <c r="M158" s="156"/>
      <c r="T158" s="157"/>
      <c r="AT158" s="152" t="s">
        <v>161</v>
      </c>
      <c r="AU158" s="152" t="s">
        <v>82</v>
      </c>
      <c r="AV158" s="12" t="s">
        <v>82</v>
      </c>
      <c r="AW158" s="12" t="s">
        <v>30</v>
      </c>
      <c r="AX158" s="12" t="s">
        <v>73</v>
      </c>
      <c r="AY158" s="152" t="s">
        <v>152</v>
      </c>
    </row>
    <row r="159" spans="2:65" s="12" customFormat="1" ht="11.25">
      <c r="B159" s="150"/>
      <c r="D159" s="151" t="s">
        <v>161</v>
      </c>
      <c r="E159" s="152" t="s">
        <v>1</v>
      </c>
      <c r="F159" s="153" t="s">
        <v>653</v>
      </c>
      <c r="H159" s="154">
        <v>3.6</v>
      </c>
      <c r="I159" s="155"/>
      <c r="L159" s="150"/>
      <c r="M159" s="156"/>
      <c r="T159" s="157"/>
      <c r="AT159" s="152" t="s">
        <v>161</v>
      </c>
      <c r="AU159" s="152" t="s">
        <v>82</v>
      </c>
      <c r="AV159" s="12" t="s">
        <v>82</v>
      </c>
      <c r="AW159" s="12" t="s">
        <v>30</v>
      </c>
      <c r="AX159" s="12" t="s">
        <v>73</v>
      </c>
      <c r="AY159" s="152" t="s">
        <v>152</v>
      </c>
    </row>
    <row r="160" spans="2:65" s="13" customFormat="1" ht="11.25">
      <c r="B160" s="158"/>
      <c r="D160" s="151" t="s">
        <v>161</v>
      </c>
      <c r="E160" s="159" t="s">
        <v>1</v>
      </c>
      <c r="F160" s="160" t="s">
        <v>175</v>
      </c>
      <c r="H160" s="161">
        <v>12</v>
      </c>
      <c r="I160" s="162"/>
      <c r="L160" s="158"/>
      <c r="M160" s="163"/>
      <c r="T160" s="164"/>
      <c r="AT160" s="159" t="s">
        <v>161</v>
      </c>
      <c r="AU160" s="159" t="s">
        <v>82</v>
      </c>
      <c r="AV160" s="13" t="s">
        <v>159</v>
      </c>
      <c r="AW160" s="13" t="s">
        <v>30</v>
      </c>
      <c r="AX160" s="13" t="s">
        <v>80</v>
      </c>
      <c r="AY160" s="159" t="s">
        <v>152</v>
      </c>
    </row>
    <row r="161" spans="2:65" s="1" customFormat="1" ht="37.9" customHeight="1">
      <c r="B161" s="31"/>
      <c r="C161" s="136" t="s">
        <v>8</v>
      </c>
      <c r="D161" s="136" t="s">
        <v>155</v>
      </c>
      <c r="E161" s="137" t="s">
        <v>654</v>
      </c>
      <c r="F161" s="138" t="s">
        <v>655</v>
      </c>
      <c r="G161" s="139" t="s">
        <v>165</v>
      </c>
      <c r="H161" s="140">
        <v>67.069999999999993</v>
      </c>
      <c r="I161" s="141"/>
      <c r="J161" s="142">
        <f>ROUND(I161*H161,2)</f>
        <v>0</v>
      </c>
      <c r="K161" s="143"/>
      <c r="L161" s="31"/>
      <c r="M161" s="144" t="s">
        <v>1</v>
      </c>
      <c r="N161" s="145" t="s">
        <v>39</v>
      </c>
      <c r="P161" s="146">
        <f>O161*H161</f>
        <v>0</v>
      </c>
      <c r="Q161" s="146">
        <v>0</v>
      </c>
      <c r="R161" s="146">
        <f>Q161*H161</f>
        <v>0</v>
      </c>
      <c r="S161" s="146">
        <v>4.5999999999999999E-2</v>
      </c>
      <c r="T161" s="147">
        <f>S161*H161</f>
        <v>3.0852199999999996</v>
      </c>
      <c r="AR161" s="148" t="s">
        <v>159</v>
      </c>
      <c r="AT161" s="148" t="s">
        <v>155</v>
      </c>
      <c r="AU161" s="148" t="s">
        <v>82</v>
      </c>
      <c r="AY161" s="16" t="s">
        <v>152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6" t="s">
        <v>82</v>
      </c>
      <c r="BK161" s="149">
        <f>ROUND(I161*H161,2)</f>
        <v>0</v>
      </c>
      <c r="BL161" s="16" t="s">
        <v>159</v>
      </c>
      <c r="BM161" s="148" t="s">
        <v>656</v>
      </c>
    </row>
    <row r="162" spans="2:65" s="12" customFormat="1" ht="11.25">
      <c r="B162" s="150"/>
      <c r="D162" s="151" t="s">
        <v>161</v>
      </c>
      <c r="E162" s="152" t="s">
        <v>1</v>
      </c>
      <c r="F162" s="153" t="s">
        <v>657</v>
      </c>
      <c r="H162" s="154">
        <v>19.63</v>
      </c>
      <c r="I162" s="155"/>
      <c r="L162" s="150"/>
      <c r="M162" s="156"/>
      <c r="T162" s="157"/>
      <c r="AT162" s="152" t="s">
        <v>161</v>
      </c>
      <c r="AU162" s="152" t="s">
        <v>82</v>
      </c>
      <c r="AV162" s="12" t="s">
        <v>82</v>
      </c>
      <c r="AW162" s="12" t="s">
        <v>30</v>
      </c>
      <c r="AX162" s="12" t="s">
        <v>73</v>
      </c>
      <c r="AY162" s="152" t="s">
        <v>152</v>
      </c>
    </row>
    <row r="163" spans="2:65" s="12" customFormat="1" ht="11.25">
      <c r="B163" s="150"/>
      <c r="D163" s="151" t="s">
        <v>161</v>
      </c>
      <c r="E163" s="152" t="s">
        <v>1</v>
      </c>
      <c r="F163" s="153" t="s">
        <v>658</v>
      </c>
      <c r="H163" s="154">
        <v>23.92</v>
      </c>
      <c r="I163" s="155"/>
      <c r="L163" s="150"/>
      <c r="M163" s="156"/>
      <c r="T163" s="157"/>
      <c r="AT163" s="152" t="s">
        <v>161</v>
      </c>
      <c r="AU163" s="152" t="s">
        <v>82</v>
      </c>
      <c r="AV163" s="12" t="s">
        <v>82</v>
      </c>
      <c r="AW163" s="12" t="s">
        <v>30</v>
      </c>
      <c r="AX163" s="12" t="s">
        <v>73</v>
      </c>
      <c r="AY163" s="152" t="s">
        <v>152</v>
      </c>
    </row>
    <row r="164" spans="2:65" s="12" customFormat="1" ht="11.25">
      <c r="B164" s="150"/>
      <c r="D164" s="151" t="s">
        <v>161</v>
      </c>
      <c r="E164" s="152" t="s">
        <v>1</v>
      </c>
      <c r="F164" s="153" t="s">
        <v>659</v>
      </c>
      <c r="H164" s="154">
        <v>9.75</v>
      </c>
      <c r="I164" s="155"/>
      <c r="L164" s="150"/>
      <c r="M164" s="156"/>
      <c r="T164" s="157"/>
      <c r="AT164" s="152" t="s">
        <v>161</v>
      </c>
      <c r="AU164" s="152" t="s">
        <v>82</v>
      </c>
      <c r="AV164" s="12" t="s">
        <v>82</v>
      </c>
      <c r="AW164" s="12" t="s">
        <v>30</v>
      </c>
      <c r="AX164" s="12" t="s">
        <v>73</v>
      </c>
      <c r="AY164" s="152" t="s">
        <v>152</v>
      </c>
    </row>
    <row r="165" spans="2:65" s="12" customFormat="1" ht="11.25">
      <c r="B165" s="150"/>
      <c r="D165" s="151" t="s">
        <v>161</v>
      </c>
      <c r="E165" s="152" t="s">
        <v>1</v>
      </c>
      <c r="F165" s="153" t="s">
        <v>660</v>
      </c>
      <c r="H165" s="154">
        <v>8.25</v>
      </c>
      <c r="I165" s="155"/>
      <c r="L165" s="150"/>
      <c r="M165" s="156"/>
      <c r="T165" s="157"/>
      <c r="AT165" s="152" t="s">
        <v>161</v>
      </c>
      <c r="AU165" s="152" t="s">
        <v>82</v>
      </c>
      <c r="AV165" s="12" t="s">
        <v>82</v>
      </c>
      <c r="AW165" s="12" t="s">
        <v>30</v>
      </c>
      <c r="AX165" s="12" t="s">
        <v>73</v>
      </c>
      <c r="AY165" s="152" t="s">
        <v>152</v>
      </c>
    </row>
    <row r="166" spans="2:65" s="12" customFormat="1" ht="11.25">
      <c r="B166" s="150"/>
      <c r="D166" s="151" t="s">
        <v>161</v>
      </c>
      <c r="E166" s="152" t="s">
        <v>1</v>
      </c>
      <c r="F166" s="153" t="s">
        <v>661</v>
      </c>
      <c r="H166" s="154">
        <v>5.52</v>
      </c>
      <c r="I166" s="155"/>
      <c r="L166" s="150"/>
      <c r="M166" s="156"/>
      <c r="T166" s="157"/>
      <c r="AT166" s="152" t="s">
        <v>161</v>
      </c>
      <c r="AU166" s="152" t="s">
        <v>82</v>
      </c>
      <c r="AV166" s="12" t="s">
        <v>82</v>
      </c>
      <c r="AW166" s="12" t="s">
        <v>30</v>
      </c>
      <c r="AX166" s="12" t="s">
        <v>73</v>
      </c>
      <c r="AY166" s="152" t="s">
        <v>152</v>
      </c>
    </row>
    <row r="167" spans="2:65" s="1" customFormat="1" ht="24.2" customHeight="1">
      <c r="B167" s="31"/>
      <c r="C167" s="136" t="s">
        <v>238</v>
      </c>
      <c r="D167" s="136" t="s">
        <v>155</v>
      </c>
      <c r="E167" s="137" t="s">
        <v>662</v>
      </c>
      <c r="F167" s="138" t="s">
        <v>663</v>
      </c>
      <c r="G167" s="139" t="s">
        <v>165</v>
      </c>
      <c r="H167" s="140">
        <v>78.319999999999993</v>
      </c>
      <c r="I167" s="141"/>
      <c r="J167" s="142">
        <f>ROUND(I167*H167,2)</f>
        <v>0</v>
      </c>
      <c r="K167" s="143"/>
      <c r="L167" s="31"/>
      <c r="M167" s="144" t="s">
        <v>1</v>
      </c>
      <c r="N167" s="145" t="s">
        <v>39</v>
      </c>
      <c r="P167" s="146">
        <f>O167*H167</f>
        <v>0</v>
      </c>
      <c r="Q167" s="146">
        <v>0</v>
      </c>
      <c r="R167" s="146">
        <f>Q167*H167</f>
        <v>0</v>
      </c>
      <c r="S167" s="146">
        <v>6.8000000000000005E-2</v>
      </c>
      <c r="T167" s="147">
        <f>S167*H167</f>
        <v>5.3257599999999998</v>
      </c>
      <c r="AR167" s="148" t="s">
        <v>159</v>
      </c>
      <c r="AT167" s="148" t="s">
        <v>155</v>
      </c>
      <c r="AU167" s="148" t="s">
        <v>82</v>
      </c>
      <c r="AY167" s="16" t="s">
        <v>152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82</v>
      </c>
      <c r="BK167" s="149">
        <f>ROUND(I167*H167,2)</f>
        <v>0</v>
      </c>
      <c r="BL167" s="16" t="s">
        <v>159</v>
      </c>
      <c r="BM167" s="148" t="s">
        <v>664</v>
      </c>
    </row>
    <row r="168" spans="2:65" s="12" customFormat="1" ht="11.25">
      <c r="B168" s="150"/>
      <c r="D168" s="151" t="s">
        <v>161</v>
      </c>
      <c r="E168" s="152" t="s">
        <v>1</v>
      </c>
      <c r="F168" s="153" t="s">
        <v>665</v>
      </c>
      <c r="H168" s="154">
        <v>22.4</v>
      </c>
      <c r="I168" s="155"/>
      <c r="L168" s="150"/>
      <c r="M168" s="156"/>
      <c r="T168" s="157"/>
      <c r="AT168" s="152" t="s">
        <v>161</v>
      </c>
      <c r="AU168" s="152" t="s">
        <v>82</v>
      </c>
      <c r="AV168" s="12" t="s">
        <v>82</v>
      </c>
      <c r="AW168" s="12" t="s">
        <v>30</v>
      </c>
      <c r="AX168" s="12" t="s">
        <v>73</v>
      </c>
      <c r="AY168" s="152" t="s">
        <v>152</v>
      </c>
    </row>
    <row r="169" spans="2:65" s="12" customFormat="1" ht="22.5">
      <c r="B169" s="150"/>
      <c r="D169" s="151" t="s">
        <v>161</v>
      </c>
      <c r="E169" s="152" t="s">
        <v>1</v>
      </c>
      <c r="F169" s="153" t="s">
        <v>666</v>
      </c>
      <c r="H169" s="154">
        <v>54.4</v>
      </c>
      <c r="I169" s="155"/>
      <c r="L169" s="150"/>
      <c r="M169" s="156"/>
      <c r="T169" s="157"/>
      <c r="AT169" s="152" t="s">
        <v>161</v>
      </c>
      <c r="AU169" s="152" t="s">
        <v>82</v>
      </c>
      <c r="AV169" s="12" t="s">
        <v>82</v>
      </c>
      <c r="AW169" s="12" t="s">
        <v>30</v>
      </c>
      <c r="AX169" s="12" t="s">
        <v>73</v>
      </c>
      <c r="AY169" s="152" t="s">
        <v>152</v>
      </c>
    </row>
    <row r="170" spans="2:65" s="12" customFormat="1" ht="11.25">
      <c r="B170" s="150"/>
      <c r="D170" s="151" t="s">
        <v>161</v>
      </c>
      <c r="E170" s="152" t="s">
        <v>1</v>
      </c>
      <c r="F170" s="153" t="s">
        <v>667</v>
      </c>
      <c r="H170" s="154">
        <v>1.52</v>
      </c>
      <c r="I170" s="155"/>
      <c r="L170" s="150"/>
      <c r="M170" s="156"/>
      <c r="T170" s="157"/>
      <c r="AT170" s="152" t="s">
        <v>161</v>
      </c>
      <c r="AU170" s="152" t="s">
        <v>82</v>
      </c>
      <c r="AV170" s="12" t="s">
        <v>82</v>
      </c>
      <c r="AW170" s="12" t="s">
        <v>30</v>
      </c>
      <c r="AX170" s="12" t="s">
        <v>73</v>
      </c>
      <c r="AY170" s="152" t="s">
        <v>152</v>
      </c>
    </row>
    <row r="171" spans="2:65" s="13" customFormat="1" ht="11.25">
      <c r="B171" s="158"/>
      <c r="D171" s="151" t="s">
        <v>161</v>
      </c>
      <c r="E171" s="159" t="s">
        <v>1</v>
      </c>
      <c r="F171" s="160" t="s">
        <v>175</v>
      </c>
      <c r="H171" s="161">
        <v>78.319999999999993</v>
      </c>
      <c r="I171" s="162"/>
      <c r="L171" s="158"/>
      <c r="M171" s="163"/>
      <c r="T171" s="164"/>
      <c r="AT171" s="159" t="s">
        <v>161</v>
      </c>
      <c r="AU171" s="159" t="s">
        <v>82</v>
      </c>
      <c r="AV171" s="13" t="s">
        <v>159</v>
      </c>
      <c r="AW171" s="13" t="s">
        <v>30</v>
      </c>
      <c r="AX171" s="13" t="s">
        <v>80</v>
      </c>
      <c r="AY171" s="159" t="s">
        <v>152</v>
      </c>
    </row>
    <row r="172" spans="2:65" s="1" customFormat="1" ht="24.2" customHeight="1">
      <c r="B172" s="31"/>
      <c r="C172" s="136" t="s">
        <v>245</v>
      </c>
      <c r="D172" s="136" t="s">
        <v>155</v>
      </c>
      <c r="E172" s="137" t="s">
        <v>668</v>
      </c>
      <c r="F172" s="138" t="s">
        <v>669</v>
      </c>
      <c r="G172" s="139" t="s">
        <v>165</v>
      </c>
      <c r="H172" s="140">
        <v>156.76</v>
      </c>
      <c r="I172" s="141"/>
      <c r="J172" s="142">
        <f>ROUND(I172*H172,2)</f>
        <v>0</v>
      </c>
      <c r="K172" s="143"/>
      <c r="L172" s="31"/>
      <c r="M172" s="144" t="s">
        <v>1</v>
      </c>
      <c r="N172" s="145" t="s">
        <v>39</v>
      </c>
      <c r="P172" s="146">
        <f>O172*H172</f>
        <v>0</v>
      </c>
      <c r="Q172" s="146">
        <v>4.0000000000000003E-5</v>
      </c>
      <c r="R172" s="146">
        <f>Q172*H172</f>
        <v>6.2703999999999998E-3</v>
      </c>
      <c r="S172" s="146">
        <v>0</v>
      </c>
      <c r="T172" s="147">
        <f>S172*H172</f>
        <v>0</v>
      </c>
      <c r="AR172" s="148" t="s">
        <v>159</v>
      </c>
      <c r="AT172" s="148" t="s">
        <v>155</v>
      </c>
      <c r="AU172" s="148" t="s">
        <v>82</v>
      </c>
      <c r="AY172" s="16" t="s">
        <v>152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6" t="s">
        <v>82</v>
      </c>
      <c r="BK172" s="149">
        <f>ROUND(I172*H172,2)</f>
        <v>0</v>
      </c>
      <c r="BL172" s="16" t="s">
        <v>159</v>
      </c>
      <c r="BM172" s="148" t="s">
        <v>670</v>
      </c>
    </row>
    <row r="173" spans="2:65" s="12" customFormat="1" ht="22.5">
      <c r="B173" s="150"/>
      <c r="D173" s="151" t="s">
        <v>161</v>
      </c>
      <c r="E173" s="152" t="s">
        <v>1</v>
      </c>
      <c r="F173" s="153" t="s">
        <v>671</v>
      </c>
      <c r="H173" s="154">
        <v>130.30000000000001</v>
      </c>
      <c r="I173" s="155"/>
      <c r="L173" s="150"/>
      <c r="M173" s="156"/>
      <c r="T173" s="157"/>
      <c r="AT173" s="152" t="s">
        <v>161</v>
      </c>
      <c r="AU173" s="152" t="s">
        <v>82</v>
      </c>
      <c r="AV173" s="12" t="s">
        <v>82</v>
      </c>
      <c r="AW173" s="12" t="s">
        <v>30</v>
      </c>
      <c r="AX173" s="12" t="s">
        <v>73</v>
      </c>
      <c r="AY173" s="152" t="s">
        <v>152</v>
      </c>
    </row>
    <row r="174" spans="2:65" s="12" customFormat="1" ht="11.25">
      <c r="B174" s="150"/>
      <c r="D174" s="151" t="s">
        <v>161</v>
      </c>
      <c r="E174" s="152" t="s">
        <v>1</v>
      </c>
      <c r="F174" s="153" t="s">
        <v>672</v>
      </c>
      <c r="H174" s="154">
        <v>26.46</v>
      </c>
      <c r="I174" s="155"/>
      <c r="L174" s="150"/>
      <c r="M174" s="156"/>
      <c r="T174" s="157"/>
      <c r="AT174" s="152" t="s">
        <v>161</v>
      </c>
      <c r="AU174" s="152" t="s">
        <v>82</v>
      </c>
      <c r="AV174" s="12" t="s">
        <v>82</v>
      </c>
      <c r="AW174" s="12" t="s">
        <v>30</v>
      </c>
      <c r="AX174" s="12" t="s">
        <v>73</v>
      </c>
      <c r="AY174" s="152" t="s">
        <v>152</v>
      </c>
    </row>
    <row r="175" spans="2:65" s="11" customFormat="1" ht="22.9" customHeight="1">
      <c r="B175" s="124"/>
      <c r="D175" s="125" t="s">
        <v>72</v>
      </c>
      <c r="E175" s="134" t="s">
        <v>673</v>
      </c>
      <c r="F175" s="134" t="s">
        <v>674</v>
      </c>
      <c r="I175" s="127"/>
      <c r="J175" s="135">
        <f>BK175</f>
        <v>0</v>
      </c>
      <c r="L175" s="124"/>
      <c r="M175" s="129"/>
      <c r="P175" s="130">
        <f>SUM(P176:P180)</f>
        <v>0</v>
      </c>
      <c r="R175" s="130">
        <f>SUM(R176:R180)</f>
        <v>0</v>
      </c>
      <c r="T175" s="131">
        <f>SUM(T176:T180)</f>
        <v>0</v>
      </c>
      <c r="AR175" s="125" t="s">
        <v>80</v>
      </c>
      <c r="AT175" s="132" t="s">
        <v>72</v>
      </c>
      <c r="AU175" s="132" t="s">
        <v>80</v>
      </c>
      <c r="AY175" s="125" t="s">
        <v>152</v>
      </c>
      <c r="BK175" s="133">
        <f>SUM(BK176:BK180)</f>
        <v>0</v>
      </c>
    </row>
    <row r="176" spans="2:65" s="1" customFormat="1" ht="24.2" customHeight="1">
      <c r="B176" s="31"/>
      <c r="C176" s="136" t="s">
        <v>252</v>
      </c>
      <c r="D176" s="136" t="s">
        <v>155</v>
      </c>
      <c r="E176" s="137" t="s">
        <v>675</v>
      </c>
      <c r="F176" s="138" t="s">
        <v>676</v>
      </c>
      <c r="G176" s="139" t="s">
        <v>260</v>
      </c>
      <c r="H176" s="140">
        <v>16.734000000000002</v>
      </c>
      <c r="I176" s="141"/>
      <c r="J176" s="142">
        <f>ROUND(I176*H176,2)</f>
        <v>0</v>
      </c>
      <c r="K176" s="143"/>
      <c r="L176" s="31"/>
      <c r="M176" s="144" t="s">
        <v>1</v>
      </c>
      <c r="N176" s="145" t="s">
        <v>39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159</v>
      </c>
      <c r="AT176" s="148" t="s">
        <v>155</v>
      </c>
      <c r="AU176" s="148" t="s">
        <v>82</v>
      </c>
      <c r="AY176" s="16" t="s">
        <v>152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6" t="s">
        <v>82</v>
      </c>
      <c r="BK176" s="149">
        <f>ROUND(I176*H176,2)</f>
        <v>0</v>
      </c>
      <c r="BL176" s="16" t="s">
        <v>159</v>
      </c>
      <c r="BM176" s="148" t="s">
        <v>677</v>
      </c>
    </row>
    <row r="177" spans="2:65" s="1" customFormat="1" ht="24.2" customHeight="1">
      <c r="B177" s="31"/>
      <c r="C177" s="136" t="s">
        <v>257</v>
      </c>
      <c r="D177" s="136" t="s">
        <v>155</v>
      </c>
      <c r="E177" s="137" t="s">
        <v>678</v>
      </c>
      <c r="F177" s="138" t="s">
        <v>679</v>
      </c>
      <c r="G177" s="139" t="s">
        <v>260</v>
      </c>
      <c r="H177" s="140">
        <v>401.61599999999999</v>
      </c>
      <c r="I177" s="141"/>
      <c r="J177" s="142">
        <f>ROUND(I177*H177,2)</f>
        <v>0</v>
      </c>
      <c r="K177" s="143"/>
      <c r="L177" s="31"/>
      <c r="M177" s="144" t="s">
        <v>1</v>
      </c>
      <c r="N177" s="145" t="s">
        <v>39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159</v>
      </c>
      <c r="AT177" s="148" t="s">
        <v>155</v>
      </c>
      <c r="AU177" s="148" t="s">
        <v>82</v>
      </c>
      <c r="AY177" s="16" t="s">
        <v>152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6" t="s">
        <v>82</v>
      </c>
      <c r="BK177" s="149">
        <f>ROUND(I177*H177,2)</f>
        <v>0</v>
      </c>
      <c r="BL177" s="16" t="s">
        <v>159</v>
      </c>
      <c r="BM177" s="148" t="s">
        <v>680</v>
      </c>
    </row>
    <row r="178" spans="2:65" s="12" customFormat="1" ht="11.25">
      <c r="B178" s="150"/>
      <c r="D178" s="151" t="s">
        <v>161</v>
      </c>
      <c r="F178" s="153" t="s">
        <v>681</v>
      </c>
      <c r="H178" s="154">
        <v>401.61599999999999</v>
      </c>
      <c r="I178" s="155"/>
      <c r="L178" s="150"/>
      <c r="M178" s="156"/>
      <c r="T178" s="157"/>
      <c r="AT178" s="152" t="s">
        <v>161</v>
      </c>
      <c r="AU178" s="152" t="s">
        <v>82</v>
      </c>
      <c r="AV178" s="12" t="s">
        <v>82</v>
      </c>
      <c r="AW178" s="12" t="s">
        <v>4</v>
      </c>
      <c r="AX178" s="12" t="s">
        <v>80</v>
      </c>
      <c r="AY178" s="152" t="s">
        <v>152</v>
      </c>
    </row>
    <row r="179" spans="2:65" s="1" customFormat="1" ht="24.2" customHeight="1">
      <c r="B179" s="31"/>
      <c r="C179" s="136" t="s">
        <v>265</v>
      </c>
      <c r="D179" s="136" t="s">
        <v>155</v>
      </c>
      <c r="E179" s="137" t="s">
        <v>682</v>
      </c>
      <c r="F179" s="138" t="s">
        <v>683</v>
      </c>
      <c r="G179" s="139" t="s">
        <v>260</v>
      </c>
      <c r="H179" s="140">
        <v>16.734000000000002</v>
      </c>
      <c r="I179" s="141"/>
      <c r="J179" s="142">
        <f>ROUND(I179*H179,2)</f>
        <v>0</v>
      </c>
      <c r="K179" s="143"/>
      <c r="L179" s="31"/>
      <c r="M179" s="144" t="s">
        <v>1</v>
      </c>
      <c r="N179" s="145" t="s">
        <v>39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159</v>
      </c>
      <c r="AT179" s="148" t="s">
        <v>155</v>
      </c>
      <c r="AU179" s="148" t="s">
        <v>82</v>
      </c>
      <c r="AY179" s="16" t="s">
        <v>152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6" t="s">
        <v>82</v>
      </c>
      <c r="BK179" s="149">
        <f>ROUND(I179*H179,2)</f>
        <v>0</v>
      </c>
      <c r="BL179" s="16" t="s">
        <v>159</v>
      </c>
      <c r="BM179" s="148" t="s">
        <v>684</v>
      </c>
    </row>
    <row r="180" spans="2:65" s="1" customFormat="1" ht="33" customHeight="1">
      <c r="B180" s="31"/>
      <c r="C180" s="136" t="s">
        <v>271</v>
      </c>
      <c r="D180" s="136" t="s">
        <v>155</v>
      </c>
      <c r="E180" s="137" t="s">
        <v>685</v>
      </c>
      <c r="F180" s="138" t="s">
        <v>686</v>
      </c>
      <c r="G180" s="139" t="s">
        <v>260</v>
      </c>
      <c r="H180" s="140">
        <v>16.734000000000002</v>
      </c>
      <c r="I180" s="141"/>
      <c r="J180" s="142">
        <f>ROUND(I180*H180,2)</f>
        <v>0</v>
      </c>
      <c r="K180" s="143"/>
      <c r="L180" s="31"/>
      <c r="M180" s="186" t="s">
        <v>1</v>
      </c>
      <c r="N180" s="187" t="s">
        <v>39</v>
      </c>
      <c r="O180" s="188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AR180" s="148" t="s">
        <v>159</v>
      </c>
      <c r="AT180" s="148" t="s">
        <v>155</v>
      </c>
      <c r="AU180" s="148" t="s">
        <v>82</v>
      </c>
      <c r="AY180" s="16" t="s">
        <v>152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6" t="s">
        <v>82</v>
      </c>
      <c r="BK180" s="149">
        <f>ROUND(I180*H180,2)</f>
        <v>0</v>
      </c>
      <c r="BL180" s="16" t="s">
        <v>159</v>
      </c>
      <c r="BM180" s="148" t="s">
        <v>687</v>
      </c>
    </row>
    <row r="181" spans="2:65" s="1" customFormat="1" ht="6.95" customHeight="1">
      <c r="B181" s="43"/>
      <c r="C181" s="44"/>
      <c r="D181" s="44"/>
      <c r="E181" s="44"/>
      <c r="F181" s="44"/>
      <c r="G181" s="44"/>
      <c r="H181" s="44"/>
      <c r="I181" s="44"/>
      <c r="J181" s="44"/>
      <c r="K181" s="44"/>
      <c r="L181" s="31"/>
    </row>
  </sheetData>
  <sheetProtection algorithmName="SHA-512" hashValue="7YDFCgz+PE67D+QsyDlAHNM0VtF4N5/WQrhitp+xdB3tZZQFXkWa9D83UQQDwGN+yrfFb0X/F9DpF+2I1TvE9g==" saltValue="0vZlWDDng8zgtIuBFI8HjCle8Zn55ydOYULviRKyhkEtbnhRD7UX6qdCiu02STxKRbnseofj6ddFSqUhUQboAw==" spinCount="100000" sheet="1" objects="1" scenarios="1" formatColumns="0" formatRows="0" autoFilter="0"/>
  <autoFilter ref="C122:K180" xr:uid="{00000000-0009-0000-0000-000002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5" t="str">
        <f>'Rekapitulace stavby'!K6</f>
        <v>Stavební úpravy objektu Joštova č.p. 3</v>
      </c>
      <c r="F7" s="236"/>
      <c r="G7" s="236"/>
      <c r="H7" s="236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5" t="s">
        <v>108</v>
      </c>
      <c r="F9" s="237"/>
      <c r="G9" s="237"/>
      <c r="H9" s="237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93" t="s">
        <v>688</v>
      </c>
      <c r="F11" s="237"/>
      <c r="G11" s="237"/>
      <c r="H11" s="23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17. 7. 2023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8" t="str">
        <f>'Rekapitulace stavby'!E14</f>
        <v>Vyplň údaj</v>
      </c>
      <c r="F20" s="219"/>
      <c r="G20" s="219"/>
      <c r="H20" s="219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ROUND(J128,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hidden="1" customHeight="1">
      <c r="B35" s="31"/>
      <c r="D35" s="54" t="s">
        <v>37</v>
      </c>
      <c r="E35" s="26" t="s">
        <v>38</v>
      </c>
      <c r="F35" s="85">
        <f>ROUND((SUM(BE128:BE228)),  2)</f>
        <v>0</v>
      </c>
      <c r="I35" s="95">
        <v>0.21</v>
      </c>
      <c r="J35" s="85">
        <f>ROUND(((SUM(BE128:BE228))*I35),  2)</f>
        <v>0</v>
      </c>
      <c r="L35" s="31"/>
    </row>
    <row r="36" spans="2:12" s="1" customFormat="1" ht="14.45" hidden="1" customHeight="1">
      <c r="B36" s="31"/>
      <c r="E36" s="26" t="s">
        <v>39</v>
      </c>
      <c r="F36" s="85">
        <f>ROUND((SUM(BF128:BF228)),  2)</f>
        <v>0</v>
      </c>
      <c r="I36" s="95">
        <v>0.12</v>
      </c>
      <c r="J36" s="85">
        <f>ROUND(((SUM(BF128:BF228))*I36),  2)</f>
        <v>0</v>
      </c>
      <c r="L36" s="31"/>
    </row>
    <row r="37" spans="2:12" s="1" customFormat="1" ht="14.45" customHeight="1">
      <c r="B37" s="31"/>
      <c r="D37" s="26" t="s">
        <v>37</v>
      </c>
      <c r="E37" s="26" t="s">
        <v>40</v>
      </c>
      <c r="F37" s="85">
        <f>ROUND((SUM(BG128:BG228)),  2)</f>
        <v>0</v>
      </c>
      <c r="I37" s="95">
        <v>0.21</v>
      </c>
      <c r="J37" s="85">
        <f>0</f>
        <v>0</v>
      </c>
      <c r="L37" s="31"/>
    </row>
    <row r="38" spans="2:12" s="1" customFormat="1" ht="14.45" customHeight="1">
      <c r="B38" s="31"/>
      <c r="E38" s="26" t="s">
        <v>41</v>
      </c>
      <c r="F38" s="85">
        <f>ROUND((SUM(BH128:BH228)),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5">
        <f>ROUND((SUM(BI128:BI228)),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5" t="str">
        <f>E7</f>
        <v>Stavební úpravy objektu Joštova č.p. 3</v>
      </c>
      <c r="F85" s="236"/>
      <c r="G85" s="236"/>
      <c r="H85" s="236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5" t="s">
        <v>108</v>
      </c>
      <c r="F87" s="237"/>
      <c r="G87" s="237"/>
      <c r="H87" s="237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93" t="str">
        <f>E11</f>
        <v>D141 - Zdravotechnika</v>
      </c>
      <c r="F89" s="237"/>
      <c r="G89" s="237"/>
      <c r="H89" s="237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17. 7. 2023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J128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689</v>
      </c>
      <c r="E99" s="109"/>
      <c r="F99" s="109"/>
      <c r="G99" s="109"/>
      <c r="H99" s="109"/>
      <c r="I99" s="109"/>
      <c r="J99" s="110">
        <f>J129</f>
        <v>0</v>
      </c>
      <c r="L99" s="107"/>
    </row>
    <row r="100" spans="2:47" s="8" customFormat="1" ht="24.95" customHeight="1">
      <c r="B100" s="107"/>
      <c r="D100" s="108" t="s">
        <v>598</v>
      </c>
      <c r="E100" s="109"/>
      <c r="F100" s="109"/>
      <c r="G100" s="109"/>
      <c r="H100" s="109"/>
      <c r="I100" s="109"/>
      <c r="J100" s="110">
        <f>J134</f>
        <v>0</v>
      </c>
      <c r="L100" s="107"/>
    </row>
    <row r="101" spans="2:47" s="9" customFormat="1" ht="19.899999999999999" customHeight="1">
      <c r="B101" s="111"/>
      <c r="D101" s="112" t="s">
        <v>122</v>
      </c>
      <c r="E101" s="113"/>
      <c r="F101" s="113"/>
      <c r="G101" s="113"/>
      <c r="H101" s="113"/>
      <c r="I101" s="113"/>
      <c r="J101" s="114">
        <f>J135</f>
        <v>0</v>
      </c>
      <c r="L101" s="111"/>
    </row>
    <row r="102" spans="2:47" s="9" customFormat="1" ht="19.899999999999999" customHeight="1">
      <c r="B102" s="111"/>
      <c r="D102" s="112" t="s">
        <v>599</v>
      </c>
      <c r="E102" s="113"/>
      <c r="F102" s="113"/>
      <c r="G102" s="113"/>
      <c r="H102" s="113"/>
      <c r="I102" s="113"/>
      <c r="J102" s="114">
        <f>J148</f>
        <v>0</v>
      </c>
      <c r="L102" s="111"/>
    </row>
    <row r="103" spans="2:47" s="8" customFormat="1" ht="24.95" customHeight="1">
      <c r="B103" s="107"/>
      <c r="D103" s="108" t="s">
        <v>690</v>
      </c>
      <c r="E103" s="109"/>
      <c r="F103" s="109"/>
      <c r="G103" s="109"/>
      <c r="H103" s="109"/>
      <c r="I103" s="109"/>
      <c r="J103" s="110">
        <f>J154</f>
        <v>0</v>
      </c>
      <c r="L103" s="107"/>
    </row>
    <row r="104" spans="2:47" s="8" customFormat="1" ht="24.95" customHeight="1">
      <c r="B104" s="107"/>
      <c r="D104" s="108" t="s">
        <v>691</v>
      </c>
      <c r="E104" s="109"/>
      <c r="F104" s="109"/>
      <c r="G104" s="109"/>
      <c r="H104" s="109"/>
      <c r="I104" s="109"/>
      <c r="J104" s="110">
        <f>J182</f>
        <v>0</v>
      </c>
      <c r="L104" s="107"/>
    </row>
    <row r="105" spans="2:47" s="8" customFormat="1" ht="24.95" customHeight="1">
      <c r="B105" s="107"/>
      <c r="D105" s="108" t="s">
        <v>692</v>
      </c>
      <c r="E105" s="109"/>
      <c r="F105" s="109"/>
      <c r="G105" s="109"/>
      <c r="H105" s="109"/>
      <c r="I105" s="109"/>
      <c r="J105" s="110">
        <f>J208</f>
        <v>0</v>
      </c>
      <c r="L105" s="107"/>
    </row>
    <row r="106" spans="2:47" s="8" customFormat="1" ht="24.95" customHeight="1">
      <c r="B106" s="107"/>
      <c r="D106" s="108" t="s">
        <v>693</v>
      </c>
      <c r="E106" s="109"/>
      <c r="F106" s="109"/>
      <c r="G106" s="109"/>
      <c r="H106" s="109"/>
      <c r="I106" s="109"/>
      <c r="J106" s="110">
        <f>J226</f>
        <v>0</v>
      </c>
      <c r="L106" s="107"/>
    </row>
    <row r="107" spans="2:47" s="1" customFormat="1" ht="21.75" customHeight="1">
      <c r="B107" s="31"/>
      <c r="L107" s="31"/>
    </row>
    <row r="108" spans="2:47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47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138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16.5" customHeight="1">
      <c r="B116" s="31"/>
      <c r="E116" s="235" t="str">
        <f>E7</f>
        <v>Stavební úpravy objektu Joštova č.p. 3</v>
      </c>
      <c r="F116" s="236"/>
      <c r="G116" s="236"/>
      <c r="H116" s="236"/>
      <c r="L116" s="31"/>
    </row>
    <row r="117" spans="2:63" ht="12" customHeight="1">
      <c r="B117" s="19"/>
      <c r="C117" s="26" t="s">
        <v>107</v>
      </c>
      <c r="L117" s="19"/>
    </row>
    <row r="118" spans="2:63" s="1" customFormat="1" ht="16.5" customHeight="1">
      <c r="B118" s="31"/>
      <c r="E118" s="235" t="s">
        <v>108</v>
      </c>
      <c r="F118" s="237"/>
      <c r="G118" s="237"/>
      <c r="H118" s="237"/>
      <c r="L118" s="31"/>
    </row>
    <row r="119" spans="2:63" s="1" customFormat="1" ht="12" customHeight="1">
      <c r="B119" s="31"/>
      <c r="C119" s="26" t="s">
        <v>109</v>
      </c>
      <c r="L119" s="31"/>
    </row>
    <row r="120" spans="2:63" s="1" customFormat="1" ht="16.5" customHeight="1">
      <c r="B120" s="31"/>
      <c r="E120" s="193" t="str">
        <f>E11</f>
        <v>D141 - Zdravotechnika</v>
      </c>
      <c r="F120" s="237"/>
      <c r="G120" s="237"/>
      <c r="H120" s="237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F14</f>
        <v xml:space="preserve"> </v>
      </c>
      <c r="I122" s="26" t="s">
        <v>22</v>
      </c>
      <c r="J122" s="51" t="str">
        <f>IF(J14="","",J14)</f>
        <v>17. 7. 2023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24</v>
      </c>
      <c r="F124" s="24" t="str">
        <f>E17</f>
        <v xml:space="preserve"> </v>
      </c>
      <c r="I124" s="26" t="s">
        <v>29</v>
      </c>
      <c r="J124" s="29" t="str">
        <f>E23</f>
        <v xml:space="preserve"> </v>
      </c>
      <c r="L124" s="31"/>
    </row>
    <row r="125" spans="2:63" s="1" customFormat="1" ht="15.2" customHeight="1">
      <c r="B125" s="31"/>
      <c r="C125" s="26" t="s">
        <v>27</v>
      </c>
      <c r="F125" s="24" t="str">
        <f>IF(E20="","",E20)</f>
        <v>Vyplň údaj</v>
      </c>
      <c r="I125" s="26" t="s">
        <v>31</v>
      </c>
      <c r="J125" s="29" t="str">
        <f>E26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5"/>
      <c r="C127" s="116" t="s">
        <v>139</v>
      </c>
      <c r="D127" s="117" t="s">
        <v>58</v>
      </c>
      <c r="E127" s="117" t="s">
        <v>54</v>
      </c>
      <c r="F127" s="117" t="s">
        <v>55</v>
      </c>
      <c r="G127" s="117" t="s">
        <v>140</v>
      </c>
      <c r="H127" s="117" t="s">
        <v>141</v>
      </c>
      <c r="I127" s="117" t="s">
        <v>142</v>
      </c>
      <c r="J127" s="118" t="s">
        <v>113</v>
      </c>
      <c r="K127" s="119" t="s">
        <v>143</v>
      </c>
      <c r="L127" s="115"/>
      <c r="M127" s="58" t="s">
        <v>1</v>
      </c>
      <c r="N127" s="59" t="s">
        <v>37</v>
      </c>
      <c r="O127" s="59" t="s">
        <v>144</v>
      </c>
      <c r="P127" s="59" t="s">
        <v>145</v>
      </c>
      <c r="Q127" s="59" t="s">
        <v>146</v>
      </c>
      <c r="R127" s="59" t="s">
        <v>147</v>
      </c>
      <c r="S127" s="59" t="s">
        <v>148</v>
      </c>
      <c r="T127" s="60" t="s">
        <v>149</v>
      </c>
    </row>
    <row r="128" spans="2:63" s="1" customFormat="1" ht="22.9" customHeight="1">
      <c r="B128" s="31"/>
      <c r="C128" s="63" t="s">
        <v>150</v>
      </c>
      <c r="J128" s="120">
        <f>BK128</f>
        <v>0</v>
      </c>
      <c r="L128" s="31"/>
      <c r="M128" s="61"/>
      <c r="N128" s="52"/>
      <c r="O128" s="52"/>
      <c r="P128" s="121">
        <f>P129+P134+P154+P182+P208+P226</f>
        <v>0</v>
      </c>
      <c r="Q128" s="52"/>
      <c r="R128" s="121">
        <f>R129+R134+R154+R182+R208+R226</f>
        <v>0.64769549999999998</v>
      </c>
      <c r="S128" s="52"/>
      <c r="T128" s="122">
        <f>T129+T134+T154+T182+T208+T226</f>
        <v>0.8047700000000001</v>
      </c>
      <c r="AT128" s="16" t="s">
        <v>72</v>
      </c>
      <c r="AU128" s="16" t="s">
        <v>115</v>
      </c>
      <c r="BK128" s="123">
        <f>BK129+BK134+BK154+BK182+BK208+BK226</f>
        <v>0</v>
      </c>
    </row>
    <row r="129" spans="2:65" s="11" customFormat="1" ht="25.9" customHeight="1">
      <c r="B129" s="124"/>
      <c r="D129" s="125" t="s">
        <v>72</v>
      </c>
      <c r="E129" s="126" t="s">
        <v>153</v>
      </c>
      <c r="F129" s="126" t="s">
        <v>154</v>
      </c>
      <c r="I129" s="127"/>
      <c r="J129" s="128">
        <f>BK129</f>
        <v>0</v>
      </c>
      <c r="L129" s="124"/>
      <c r="M129" s="129"/>
      <c r="P129" s="130">
        <f>SUM(P130:P133)</f>
        <v>0</v>
      </c>
      <c r="R129" s="130">
        <f>SUM(R130:R133)</f>
        <v>0.3081875</v>
      </c>
      <c r="T129" s="131">
        <f>SUM(T130:T133)</f>
        <v>0</v>
      </c>
      <c r="AR129" s="125" t="s">
        <v>80</v>
      </c>
      <c r="AT129" s="132" t="s">
        <v>72</v>
      </c>
      <c r="AU129" s="132" t="s">
        <v>73</v>
      </c>
      <c r="AY129" s="125" t="s">
        <v>152</v>
      </c>
      <c r="BK129" s="133">
        <f>SUM(BK130:BK133)</f>
        <v>0</v>
      </c>
    </row>
    <row r="130" spans="2:65" s="1" customFormat="1" ht="24.2" customHeight="1">
      <c r="B130" s="31"/>
      <c r="C130" s="136" t="s">
        <v>80</v>
      </c>
      <c r="D130" s="136" t="s">
        <v>155</v>
      </c>
      <c r="E130" s="137" t="s">
        <v>694</v>
      </c>
      <c r="F130" s="138" t="s">
        <v>695</v>
      </c>
      <c r="G130" s="139" t="s">
        <v>165</v>
      </c>
      <c r="H130" s="140">
        <v>1.25</v>
      </c>
      <c r="I130" s="141"/>
      <c r="J130" s="142">
        <f>ROUND(I130*H130,2)</f>
        <v>0</v>
      </c>
      <c r="K130" s="143"/>
      <c r="L130" s="31"/>
      <c r="M130" s="144" t="s">
        <v>1</v>
      </c>
      <c r="N130" s="145" t="s">
        <v>41</v>
      </c>
      <c r="P130" s="146">
        <f>O130*H130</f>
        <v>0</v>
      </c>
      <c r="Q130" s="146">
        <v>0.12335</v>
      </c>
      <c r="R130" s="146">
        <f>Q130*H130</f>
        <v>0.15418750000000001</v>
      </c>
      <c r="S130" s="146">
        <v>0</v>
      </c>
      <c r="T130" s="147">
        <f>S130*H130</f>
        <v>0</v>
      </c>
      <c r="AR130" s="148" t="s">
        <v>159</v>
      </c>
      <c r="AT130" s="148" t="s">
        <v>155</v>
      </c>
      <c r="AU130" s="148" t="s">
        <v>80</v>
      </c>
      <c r="AY130" s="16" t="s">
        <v>152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6" t="s">
        <v>181</v>
      </c>
      <c r="BK130" s="149">
        <f>ROUND(I130*H130,2)</f>
        <v>0</v>
      </c>
      <c r="BL130" s="16" t="s">
        <v>159</v>
      </c>
      <c r="BM130" s="148" t="s">
        <v>696</v>
      </c>
    </row>
    <row r="131" spans="2:65" s="12" customFormat="1" ht="11.25">
      <c r="B131" s="150"/>
      <c r="D131" s="151" t="s">
        <v>161</v>
      </c>
      <c r="E131" s="152" t="s">
        <v>1</v>
      </c>
      <c r="F131" s="153" t="s">
        <v>697</v>
      </c>
      <c r="H131" s="154">
        <v>1.25</v>
      </c>
      <c r="I131" s="155"/>
      <c r="L131" s="150"/>
      <c r="M131" s="156"/>
      <c r="T131" s="157"/>
      <c r="AT131" s="152" t="s">
        <v>161</v>
      </c>
      <c r="AU131" s="152" t="s">
        <v>80</v>
      </c>
      <c r="AV131" s="12" t="s">
        <v>82</v>
      </c>
      <c r="AW131" s="12" t="s">
        <v>30</v>
      </c>
      <c r="AX131" s="12" t="s">
        <v>80</v>
      </c>
      <c r="AY131" s="152" t="s">
        <v>152</v>
      </c>
    </row>
    <row r="132" spans="2:65" s="1" customFormat="1" ht="21.75" customHeight="1">
      <c r="B132" s="31"/>
      <c r="C132" s="136" t="s">
        <v>82</v>
      </c>
      <c r="D132" s="136" t="s">
        <v>155</v>
      </c>
      <c r="E132" s="137" t="s">
        <v>698</v>
      </c>
      <c r="F132" s="138" t="s">
        <v>699</v>
      </c>
      <c r="G132" s="139" t="s">
        <v>165</v>
      </c>
      <c r="H132" s="140">
        <v>2.75</v>
      </c>
      <c r="I132" s="141"/>
      <c r="J132" s="142">
        <f>ROUND(I132*H132,2)</f>
        <v>0</v>
      </c>
      <c r="K132" s="143"/>
      <c r="L132" s="31"/>
      <c r="M132" s="144" t="s">
        <v>1</v>
      </c>
      <c r="N132" s="145" t="s">
        <v>41</v>
      </c>
      <c r="P132" s="146">
        <f>O132*H132</f>
        <v>0</v>
      </c>
      <c r="Q132" s="146">
        <v>5.6000000000000001E-2</v>
      </c>
      <c r="R132" s="146">
        <f>Q132*H132</f>
        <v>0.154</v>
      </c>
      <c r="S132" s="146">
        <v>0</v>
      </c>
      <c r="T132" s="147">
        <f>S132*H132</f>
        <v>0</v>
      </c>
      <c r="AR132" s="148" t="s">
        <v>159</v>
      </c>
      <c r="AT132" s="148" t="s">
        <v>155</v>
      </c>
      <c r="AU132" s="148" t="s">
        <v>80</v>
      </c>
      <c r="AY132" s="16" t="s">
        <v>152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6" t="s">
        <v>181</v>
      </c>
      <c r="BK132" s="149">
        <f>ROUND(I132*H132,2)</f>
        <v>0</v>
      </c>
      <c r="BL132" s="16" t="s">
        <v>159</v>
      </c>
      <c r="BM132" s="148" t="s">
        <v>700</v>
      </c>
    </row>
    <row r="133" spans="2:65" s="12" customFormat="1" ht="11.25">
      <c r="B133" s="150"/>
      <c r="D133" s="151" t="s">
        <v>161</v>
      </c>
      <c r="E133" s="152" t="s">
        <v>1</v>
      </c>
      <c r="F133" s="153" t="s">
        <v>701</v>
      </c>
      <c r="H133" s="154">
        <v>2.75</v>
      </c>
      <c r="I133" s="155"/>
      <c r="L133" s="150"/>
      <c r="M133" s="156"/>
      <c r="T133" s="157"/>
      <c r="AT133" s="152" t="s">
        <v>161</v>
      </c>
      <c r="AU133" s="152" t="s">
        <v>80</v>
      </c>
      <c r="AV133" s="12" t="s">
        <v>82</v>
      </c>
      <c r="AW133" s="12" t="s">
        <v>30</v>
      </c>
      <c r="AX133" s="12" t="s">
        <v>80</v>
      </c>
      <c r="AY133" s="152" t="s">
        <v>152</v>
      </c>
    </row>
    <row r="134" spans="2:65" s="11" customFormat="1" ht="25.9" customHeight="1">
      <c r="B134" s="124"/>
      <c r="D134" s="125" t="s">
        <v>72</v>
      </c>
      <c r="E134" s="126" t="s">
        <v>151</v>
      </c>
      <c r="F134" s="126" t="s">
        <v>600</v>
      </c>
      <c r="I134" s="127"/>
      <c r="J134" s="128">
        <f>BK134</f>
        <v>0</v>
      </c>
      <c r="L134" s="124"/>
      <c r="M134" s="129"/>
      <c r="P134" s="130">
        <f>P135+P148</f>
        <v>0</v>
      </c>
      <c r="R134" s="130">
        <f>R135+R148</f>
        <v>0</v>
      </c>
      <c r="T134" s="131">
        <f>T135+T148</f>
        <v>0.8047700000000001</v>
      </c>
      <c r="AR134" s="125" t="s">
        <v>80</v>
      </c>
      <c r="AT134" s="132" t="s">
        <v>72</v>
      </c>
      <c r="AU134" s="132" t="s">
        <v>73</v>
      </c>
      <c r="AY134" s="125" t="s">
        <v>152</v>
      </c>
      <c r="BK134" s="133">
        <f>BK135+BK148</f>
        <v>0</v>
      </c>
    </row>
    <row r="135" spans="2:65" s="11" customFormat="1" ht="22.9" customHeight="1">
      <c r="B135" s="124"/>
      <c r="D135" s="125" t="s">
        <v>72</v>
      </c>
      <c r="E135" s="134" t="s">
        <v>212</v>
      </c>
      <c r="F135" s="134" t="s">
        <v>280</v>
      </c>
      <c r="I135" s="127"/>
      <c r="J135" s="135">
        <f>BK135</f>
        <v>0</v>
      </c>
      <c r="L135" s="124"/>
      <c r="M135" s="129"/>
      <c r="P135" s="130">
        <f>SUM(P136:P147)</f>
        <v>0</v>
      </c>
      <c r="R135" s="130">
        <f>SUM(R136:R147)</f>
        <v>0</v>
      </c>
      <c r="T135" s="131">
        <f>SUM(T136:T147)</f>
        <v>0.8047700000000001</v>
      </c>
      <c r="AR135" s="125" t="s">
        <v>80</v>
      </c>
      <c r="AT135" s="132" t="s">
        <v>72</v>
      </c>
      <c r="AU135" s="132" t="s">
        <v>80</v>
      </c>
      <c r="AY135" s="125" t="s">
        <v>152</v>
      </c>
      <c r="BK135" s="133">
        <f>SUM(BK136:BK147)</f>
        <v>0</v>
      </c>
    </row>
    <row r="136" spans="2:65" s="1" customFormat="1" ht="16.5" customHeight="1">
      <c r="B136" s="31"/>
      <c r="C136" s="136" t="s">
        <v>153</v>
      </c>
      <c r="D136" s="136" t="s">
        <v>155</v>
      </c>
      <c r="E136" s="137" t="s">
        <v>702</v>
      </c>
      <c r="F136" s="138" t="s">
        <v>703</v>
      </c>
      <c r="G136" s="139" t="s">
        <v>397</v>
      </c>
      <c r="H136" s="140">
        <v>2</v>
      </c>
      <c r="I136" s="141"/>
      <c r="J136" s="142">
        <f t="shared" ref="J136:J143" si="0">ROUND(I136*H136,2)</f>
        <v>0</v>
      </c>
      <c r="K136" s="143"/>
      <c r="L136" s="31"/>
      <c r="M136" s="144" t="s">
        <v>1</v>
      </c>
      <c r="N136" s="145" t="s">
        <v>41</v>
      </c>
      <c r="P136" s="146">
        <f t="shared" ref="P136:P143" si="1">O136*H136</f>
        <v>0</v>
      </c>
      <c r="Q136" s="146">
        <v>0</v>
      </c>
      <c r="R136" s="146">
        <f t="shared" ref="R136:R143" si="2">Q136*H136</f>
        <v>0</v>
      </c>
      <c r="S136" s="146">
        <v>1.933E-2</v>
      </c>
      <c r="T136" s="147">
        <f t="shared" ref="T136:T143" si="3">S136*H136</f>
        <v>3.866E-2</v>
      </c>
      <c r="AR136" s="148" t="s">
        <v>257</v>
      </c>
      <c r="AT136" s="148" t="s">
        <v>155</v>
      </c>
      <c r="AU136" s="148" t="s">
        <v>82</v>
      </c>
      <c r="AY136" s="16" t="s">
        <v>152</v>
      </c>
      <c r="BE136" s="149">
        <f t="shared" ref="BE136:BE143" si="4">IF(N136="základní",J136,0)</f>
        <v>0</v>
      </c>
      <c r="BF136" s="149">
        <f t="shared" ref="BF136:BF143" si="5">IF(N136="snížená",J136,0)</f>
        <v>0</v>
      </c>
      <c r="BG136" s="149">
        <f t="shared" ref="BG136:BG143" si="6">IF(N136="zákl. přenesená",J136,0)</f>
        <v>0</v>
      </c>
      <c r="BH136" s="149">
        <f t="shared" ref="BH136:BH143" si="7">IF(N136="sníž. přenesená",J136,0)</f>
        <v>0</v>
      </c>
      <c r="BI136" s="149">
        <f t="shared" ref="BI136:BI143" si="8">IF(N136="nulová",J136,0)</f>
        <v>0</v>
      </c>
      <c r="BJ136" s="16" t="s">
        <v>181</v>
      </c>
      <c r="BK136" s="149">
        <f t="shared" ref="BK136:BK143" si="9">ROUND(I136*H136,2)</f>
        <v>0</v>
      </c>
      <c r="BL136" s="16" t="s">
        <v>257</v>
      </c>
      <c r="BM136" s="148" t="s">
        <v>704</v>
      </c>
    </row>
    <row r="137" spans="2:65" s="1" customFormat="1" ht="16.5" customHeight="1">
      <c r="B137" s="31"/>
      <c r="C137" s="136" t="s">
        <v>159</v>
      </c>
      <c r="D137" s="136" t="s">
        <v>155</v>
      </c>
      <c r="E137" s="137" t="s">
        <v>705</v>
      </c>
      <c r="F137" s="138" t="s">
        <v>706</v>
      </c>
      <c r="G137" s="139" t="s">
        <v>397</v>
      </c>
      <c r="H137" s="140">
        <v>3</v>
      </c>
      <c r="I137" s="141"/>
      <c r="J137" s="142">
        <f t="shared" si="0"/>
        <v>0</v>
      </c>
      <c r="K137" s="143"/>
      <c r="L137" s="31"/>
      <c r="M137" s="144" t="s">
        <v>1</v>
      </c>
      <c r="N137" s="145" t="s">
        <v>41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1.9460000000000002E-2</v>
      </c>
      <c r="T137" s="147">
        <f t="shared" si="3"/>
        <v>5.8380000000000001E-2</v>
      </c>
      <c r="AR137" s="148" t="s">
        <v>257</v>
      </c>
      <c r="AT137" s="148" t="s">
        <v>155</v>
      </c>
      <c r="AU137" s="148" t="s">
        <v>82</v>
      </c>
      <c r="AY137" s="16" t="s">
        <v>152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6" t="s">
        <v>181</v>
      </c>
      <c r="BK137" s="149">
        <f t="shared" si="9"/>
        <v>0</v>
      </c>
      <c r="BL137" s="16" t="s">
        <v>257</v>
      </c>
      <c r="BM137" s="148" t="s">
        <v>707</v>
      </c>
    </row>
    <row r="138" spans="2:65" s="1" customFormat="1" ht="21.75" customHeight="1">
      <c r="B138" s="31"/>
      <c r="C138" s="136" t="s">
        <v>181</v>
      </c>
      <c r="D138" s="136" t="s">
        <v>155</v>
      </c>
      <c r="E138" s="137" t="s">
        <v>708</v>
      </c>
      <c r="F138" s="138" t="s">
        <v>709</v>
      </c>
      <c r="G138" s="139" t="s">
        <v>397</v>
      </c>
      <c r="H138" s="140">
        <v>1</v>
      </c>
      <c r="I138" s="141"/>
      <c r="J138" s="142">
        <f t="shared" si="0"/>
        <v>0</v>
      </c>
      <c r="K138" s="143"/>
      <c r="L138" s="31"/>
      <c r="M138" s="144" t="s">
        <v>1</v>
      </c>
      <c r="N138" s="145" t="s">
        <v>41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2.4500000000000001E-2</v>
      </c>
      <c r="T138" s="147">
        <f t="shared" si="3"/>
        <v>2.4500000000000001E-2</v>
      </c>
      <c r="AR138" s="148" t="s">
        <v>257</v>
      </c>
      <c r="AT138" s="148" t="s">
        <v>155</v>
      </c>
      <c r="AU138" s="148" t="s">
        <v>82</v>
      </c>
      <c r="AY138" s="16" t="s">
        <v>152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6" t="s">
        <v>181</v>
      </c>
      <c r="BK138" s="149">
        <f t="shared" si="9"/>
        <v>0</v>
      </c>
      <c r="BL138" s="16" t="s">
        <v>257</v>
      </c>
      <c r="BM138" s="148" t="s">
        <v>710</v>
      </c>
    </row>
    <row r="139" spans="2:65" s="1" customFormat="1" ht="24.2" customHeight="1">
      <c r="B139" s="31"/>
      <c r="C139" s="136" t="s">
        <v>190</v>
      </c>
      <c r="D139" s="136" t="s">
        <v>155</v>
      </c>
      <c r="E139" s="137" t="s">
        <v>711</v>
      </c>
      <c r="F139" s="138" t="s">
        <v>712</v>
      </c>
      <c r="G139" s="139" t="s">
        <v>397</v>
      </c>
      <c r="H139" s="140">
        <v>1</v>
      </c>
      <c r="I139" s="141"/>
      <c r="J139" s="142">
        <f t="shared" si="0"/>
        <v>0</v>
      </c>
      <c r="K139" s="143"/>
      <c r="L139" s="31"/>
      <c r="M139" s="144" t="s">
        <v>1</v>
      </c>
      <c r="N139" s="145" t="s">
        <v>41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9.1999999999999998E-3</v>
      </c>
      <c r="T139" s="147">
        <f t="shared" si="3"/>
        <v>9.1999999999999998E-3</v>
      </c>
      <c r="AR139" s="148" t="s">
        <v>257</v>
      </c>
      <c r="AT139" s="148" t="s">
        <v>155</v>
      </c>
      <c r="AU139" s="148" t="s">
        <v>82</v>
      </c>
      <c r="AY139" s="16" t="s">
        <v>152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6" t="s">
        <v>181</v>
      </c>
      <c r="BK139" s="149">
        <f t="shared" si="9"/>
        <v>0</v>
      </c>
      <c r="BL139" s="16" t="s">
        <v>257</v>
      </c>
      <c r="BM139" s="148" t="s">
        <v>713</v>
      </c>
    </row>
    <row r="140" spans="2:65" s="1" customFormat="1" ht="16.5" customHeight="1">
      <c r="B140" s="31"/>
      <c r="C140" s="136" t="s">
        <v>199</v>
      </c>
      <c r="D140" s="136" t="s">
        <v>155</v>
      </c>
      <c r="E140" s="137" t="s">
        <v>714</v>
      </c>
      <c r="F140" s="138" t="s">
        <v>715</v>
      </c>
      <c r="G140" s="139" t="s">
        <v>397</v>
      </c>
      <c r="H140" s="140">
        <v>3</v>
      </c>
      <c r="I140" s="141"/>
      <c r="J140" s="142">
        <f t="shared" si="0"/>
        <v>0</v>
      </c>
      <c r="K140" s="143"/>
      <c r="L140" s="31"/>
      <c r="M140" s="144" t="s">
        <v>1</v>
      </c>
      <c r="N140" s="145" t="s">
        <v>41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1.56E-3</v>
      </c>
      <c r="T140" s="147">
        <f t="shared" si="3"/>
        <v>4.6800000000000001E-3</v>
      </c>
      <c r="AR140" s="148" t="s">
        <v>257</v>
      </c>
      <c r="AT140" s="148" t="s">
        <v>155</v>
      </c>
      <c r="AU140" s="148" t="s">
        <v>82</v>
      </c>
      <c r="AY140" s="16" t="s">
        <v>152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6" t="s">
        <v>181</v>
      </c>
      <c r="BK140" s="149">
        <f t="shared" si="9"/>
        <v>0</v>
      </c>
      <c r="BL140" s="16" t="s">
        <v>257</v>
      </c>
      <c r="BM140" s="148" t="s">
        <v>716</v>
      </c>
    </row>
    <row r="141" spans="2:65" s="1" customFormat="1" ht="16.5" customHeight="1">
      <c r="B141" s="31"/>
      <c r="C141" s="136" t="s">
        <v>207</v>
      </c>
      <c r="D141" s="136" t="s">
        <v>155</v>
      </c>
      <c r="E141" s="137" t="s">
        <v>717</v>
      </c>
      <c r="F141" s="138" t="s">
        <v>718</v>
      </c>
      <c r="G141" s="139" t="s">
        <v>158</v>
      </c>
      <c r="H141" s="140">
        <v>1</v>
      </c>
      <c r="I141" s="141"/>
      <c r="J141" s="142">
        <f t="shared" si="0"/>
        <v>0</v>
      </c>
      <c r="K141" s="143"/>
      <c r="L141" s="31"/>
      <c r="M141" s="144" t="s">
        <v>1</v>
      </c>
      <c r="N141" s="145" t="s">
        <v>41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2.2499999999999998E-3</v>
      </c>
      <c r="T141" s="147">
        <f t="shared" si="3"/>
        <v>2.2499999999999998E-3</v>
      </c>
      <c r="AR141" s="148" t="s">
        <v>257</v>
      </c>
      <c r="AT141" s="148" t="s">
        <v>155</v>
      </c>
      <c r="AU141" s="148" t="s">
        <v>82</v>
      </c>
      <c r="AY141" s="16" t="s">
        <v>152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6" t="s">
        <v>181</v>
      </c>
      <c r="BK141" s="149">
        <f t="shared" si="9"/>
        <v>0</v>
      </c>
      <c r="BL141" s="16" t="s">
        <v>257</v>
      </c>
      <c r="BM141" s="148" t="s">
        <v>719</v>
      </c>
    </row>
    <row r="142" spans="2:65" s="1" customFormat="1" ht="16.5" customHeight="1">
      <c r="B142" s="31"/>
      <c r="C142" s="136" t="s">
        <v>212</v>
      </c>
      <c r="D142" s="136" t="s">
        <v>155</v>
      </c>
      <c r="E142" s="137" t="s">
        <v>720</v>
      </c>
      <c r="F142" s="138" t="s">
        <v>721</v>
      </c>
      <c r="G142" s="139" t="s">
        <v>158</v>
      </c>
      <c r="H142" s="140">
        <v>5</v>
      </c>
      <c r="I142" s="141"/>
      <c r="J142" s="142">
        <f t="shared" si="0"/>
        <v>0</v>
      </c>
      <c r="K142" s="143"/>
      <c r="L142" s="31"/>
      <c r="M142" s="144" t="s">
        <v>1</v>
      </c>
      <c r="N142" s="145" t="s">
        <v>41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3.0999999999999999E-3</v>
      </c>
      <c r="T142" s="147">
        <f t="shared" si="3"/>
        <v>1.55E-2</v>
      </c>
      <c r="AR142" s="148" t="s">
        <v>257</v>
      </c>
      <c r="AT142" s="148" t="s">
        <v>155</v>
      </c>
      <c r="AU142" s="148" t="s">
        <v>82</v>
      </c>
      <c r="AY142" s="16" t="s">
        <v>152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6" t="s">
        <v>181</v>
      </c>
      <c r="BK142" s="149">
        <f t="shared" si="9"/>
        <v>0</v>
      </c>
      <c r="BL142" s="16" t="s">
        <v>257</v>
      </c>
      <c r="BM142" s="148" t="s">
        <v>722</v>
      </c>
    </row>
    <row r="143" spans="2:65" s="1" customFormat="1" ht="24.2" customHeight="1">
      <c r="B143" s="31"/>
      <c r="C143" s="136" t="s">
        <v>222</v>
      </c>
      <c r="D143" s="136" t="s">
        <v>155</v>
      </c>
      <c r="E143" s="137" t="s">
        <v>723</v>
      </c>
      <c r="F143" s="138" t="s">
        <v>724</v>
      </c>
      <c r="G143" s="139" t="s">
        <v>184</v>
      </c>
      <c r="H143" s="140">
        <v>20</v>
      </c>
      <c r="I143" s="141"/>
      <c r="J143" s="142">
        <f t="shared" si="0"/>
        <v>0</v>
      </c>
      <c r="K143" s="143"/>
      <c r="L143" s="31"/>
      <c r="M143" s="144" t="s">
        <v>1</v>
      </c>
      <c r="N143" s="145" t="s">
        <v>41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1.98E-3</v>
      </c>
      <c r="T143" s="147">
        <f t="shared" si="3"/>
        <v>3.9599999999999996E-2</v>
      </c>
      <c r="AR143" s="148" t="s">
        <v>257</v>
      </c>
      <c r="AT143" s="148" t="s">
        <v>155</v>
      </c>
      <c r="AU143" s="148" t="s">
        <v>82</v>
      </c>
      <c r="AY143" s="16" t="s">
        <v>152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6" t="s">
        <v>181</v>
      </c>
      <c r="BK143" s="149">
        <f t="shared" si="9"/>
        <v>0</v>
      </c>
      <c r="BL143" s="16" t="s">
        <v>257</v>
      </c>
      <c r="BM143" s="148" t="s">
        <v>725</v>
      </c>
    </row>
    <row r="144" spans="2:65" s="12" customFormat="1" ht="11.25">
      <c r="B144" s="150"/>
      <c r="D144" s="151" t="s">
        <v>161</v>
      </c>
      <c r="E144" s="152" t="s">
        <v>1</v>
      </c>
      <c r="F144" s="153" t="s">
        <v>283</v>
      </c>
      <c r="H144" s="154">
        <v>20</v>
      </c>
      <c r="I144" s="155"/>
      <c r="L144" s="150"/>
      <c r="M144" s="156"/>
      <c r="T144" s="157"/>
      <c r="AT144" s="152" t="s">
        <v>161</v>
      </c>
      <c r="AU144" s="152" t="s">
        <v>82</v>
      </c>
      <c r="AV144" s="12" t="s">
        <v>82</v>
      </c>
      <c r="AW144" s="12" t="s">
        <v>30</v>
      </c>
      <c r="AX144" s="12" t="s">
        <v>80</v>
      </c>
      <c r="AY144" s="152" t="s">
        <v>152</v>
      </c>
    </row>
    <row r="145" spans="2:65" s="1" customFormat="1" ht="21.75" customHeight="1">
      <c r="B145" s="31"/>
      <c r="C145" s="136" t="s">
        <v>226</v>
      </c>
      <c r="D145" s="136" t="s">
        <v>155</v>
      </c>
      <c r="E145" s="137" t="s">
        <v>726</v>
      </c>
      <c r="F145" s="138" t="s">
        <v>727</v>
      </c>
      <c r="G145" s="139" t="s">
        <v>397</v>
      </c>
      <c r="H145" s="140">
        <v>2</v>
      </c>
      <c r="I145" s="141"/>
      <c r="J145" s="142">
        <f>ROUND(I145*H145,2)</f>
        <v>0</v>
      </c>
      <c r="K145" s="143"/>
      <c r="L145" s="31"/>
      <c r="M145" s="144" t="s">
        <v>1</v>
      </c>
      <c r="N145" s="145" t="s">
        <v>41</v>
      </c>
      <c r="P145" s="146">
        <f>O145*H145</f>
        <v>0</v>
      </c>
      <c r="Q145" s="146">
        <v>0</v>
      </c>
      <c r="R145" s="146">
        <f>Q145*H145</f>
        <v>0</v>
      </c>
      <c r="S145" s="146">
        <v>0.155</v>
      </c>
      <c r="T145" s="147">
        <f>S145*H145</f>
        <v>0.31</v>
      </c>
      <c r="AR145" s="148" t="s">
        <v>257</v>
      </c>
      <c r="AT145" s="148" t="s">
        <v>155</v>
      </c>
      <c r="AU145" s="148" t="s">
        <v>82</v>
      </c>
      <c r="AY145" s="16" t="s">
        <v>152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6" t="s">
        <v>181</v>
      </c>
      <c r="BK145" s="149">
        <f>ROUND(I145*H145,2)</f>
        <v>0</v>
      </c>
      <c r="BL145" s="16" t="s">
        <v>257</v>
      </c>
      <c r="BM145" s="148" t="s">
        <v>728</v>
      </c>
    </row>
    <row r="146" spans="2:65" s="1" customFormat="1" ht="33" customHeight="1">
      <c r="B146" s="31"/>
      <c r="C146" s="136" t="s">
        <v>8</v>
      </c>
      <c r="D146" s="136" t="s">
        <v>155</v>
      </c>
      <c r="E146" s="137" t="s">
        <v>729</v>
      </c>
      <c r="F146" s="138" t="s">
        <v>730</v>
      </c>
      <c r="G146" s="139" t="s">
        <v>158</v>
      </c>
      <c r="H146" s="140">
        <v>2</v>
      </c>
      <c r="I146" s="141"/>
      <c r="J146" s="142">
        <f>ROUND(I146*H146,2)</f>
        <v>0</v>
      </c>
      <c r="K146" s="143"/>
      <c r="L146" s="31"/>
      <c r="M146" s="144" t="s">
        <v>1</v>
      </c>
      <c r="N146" s="145" t="s">
        <v>41</v>
      </c>
      <c r="P146" s="146">
        <f>O146*H146</f>
        <v>0</v>
      </c>
      <c r="Q146" s="146">
        <v>0</v>
      </c>
      <c r="R146" s="146">
        <f>Q146*H146</f>
        <v>0</v>
      </c>
      <c r="S146" s="146">
        <v>0.02</v>
      </c>
      <c r="T146" s="147">
        <f>S146*H146</f>
        <v>0.04</v>
      </c>
      <c r="AR146" s="148" t="s">
        <v>159</v>
      </c>
      <c r="AT146" s="148" t="s">
        <v>155</v>
      </c>
      <c r="AU146" s="148" t="s">
        <v>82</v>
      </c>
      <c r="AY146" s="16" t="s">
        <v>152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6" t="s">
        <v>181</v>
      </c>
      <c r="BK146" s="149">
        <f>ROUND(I146*H146,2)</f>
        <v>0</v>
      </c>
      <c r="BL146" s="16" t="s">
        <v>159</v>
      </c>
      <c r="BM146" s="148" t="s">
        <v>731</v>
      </c>
    </row>
    <row r="147" spans="2:65" s="1" customFormat="1" ht="24.2" customHeight="1">
      <c r="B147" s="31"/>
      <c r="C147" s="136" t="s">
        <v>238</v>
      </c>
      <c r="D147" s="136" t="s">
        <v>155</v>
      </c>
      <c r="E147" s="137" t="s">
        <v>732</v>
      </c>
      <c r="F147" s="138" t="s">
        <v>733</v>
      </c>
      <c r="G147" s="139" t="s">
        <v>158</v>
      </c>
      <c r="H147" s="140">
        <v>1</v>
      </c>
      <c r="I147" s="141"/>
      <c r="J147" s="142">
        <f>ROUND(I147*H147,2)</f>
        <v>0</v>
      </c>
      <c r="K147" s="143"/>
      <c r="L147" s="31"/>
      <c r="M147" s="144" t="s">
        <v>1</v>
      </c>
      <c r="N147" s="145" t="s">
        <v>41</v>
      </c>
      <c r="P147" s="146">
        <f>O147*H147</f>
        <v>0</v>
      </c>
      <c r="Q147" s="146">
        <v>0</v>
      </c>
      <c r="R147" s="146">
        <f>Q147*H147</f>
        <v>0</v>
      </c>
      <c r="S147" s="146">
        <v>0.26200000000000001</v>
      </c>
      <c r="T147" s="147">
        <f>S147*H147</f>
        <v>0.26200000000000001</v>
      </c>
      <c r="AR147" s="148" t="s">
        <v>159</v>
      </c>
      <c r="AT147" s="148" t="s">
        <v>155</v>
      </c>
      <c r="AU147" s="148" t="s">
        <v>82</v>
      </c>
      <c r="AY147" s="16" t="s">
        <v>152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6" t="s">
        <v>181</v>
      </c>
      <c r="BK147" s="149">
        <f>ROUND(I147*H147,2)</f>
        <v>0</v>
      </c>
      <c r="BL147" s="16" t="s">
        <v>159</v>
      </c>
      <c r="BM147" s="148" t="s">
        <v>734</v>
      </c>
    </row>
    <row r="148" spans="2:65" s="11" customFormat="1" ht="22.9" customHeight="1">
      <c r="B148" s="124"/>
      <c r="D148" s="125" t="s">
        <v>72</v>
      </c>
      <c r="E148" s="134" t="s">
        <v>673</v>
      </c>
      <c r="F148" s="134" t="s">
        <v>674</v>
      </c>
      <c r="I148" s="127"/>
      <c r="J148" s="135">
        <f>BK148</f>
        <v>0</v>
      </c>
      <c r="L148" s="124"/>
      <c r="M148" s="129"/>
      <c r="P148" s="130">
        <f>SUM(P149:P153)</f>
        <v>0</v>
      </c>
      <c r="R148" s="130">
        <f>SUM(R149:R153)</f>
        <v>0</v>
      </c>
      <c r="T148" s="131">
        <f>SUM(T149:T153)</f>
        <v>0</v>
      </c>
      <c r="AR148" s="125" t="s">
        <v>80</v>
      </c>
      <c r="AT148" s="132" t="s">
        <v>72</v>
      </c>
      <c r="AU148" s="132" t="s">
        <v>80</v>
      </c>
      <c r="AY148" s="125" t="s">
        <v>152</v>
      </c>
      <c r="BK148" s="133">
        <f>SUM(BK149:BK153)</f>
        <v>0</v>
      </c>
    </row>
    <row r="149" spans="2:65" s="1" customFormat="1" ht="24.2" customHeight="1">
      <c r="B149" s="31"/>
      <c r="C149" s="136" t="s">
        <v>252</v>
      </c>
      <c r="D149" s="136" t="s">
        <v>155</v>
      </c>
      <c r="E149" s="137" t="s">
        <v>675</v>
      </c>
      <c r="F149" s="138" t="s">
        <v>676</v>
      </c>
      <c r="G149" s="139" t="s">
        <v>260</v>
      </c>
      <c r="H149" s="140">
        <v>0.80500000000000005</v>
      </c>
      <c r="I149" s="141"/>
      <c r="J149" s="142">
        <f>ROUND(I149*H149,2)</f>
        <v>0</v>
      </c>
      <c r="K149" s="143"/>
      <c r="L149" s="31"/>
      <c r="M149" s="144" t="s">
        <v>1</v>
      </c>
      <c r="N149" s="145" t="s">
        <v>41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159</v>
      </c>
      <c r="AT149" s="148" t="s">
        <v>155</v>
      </c>
      <c r="AU149" s="148" t="s">
        <v>82</v>
      </c>
      <c r="AY149" s="16" t="s">
        <v>152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6" t="s">
        <v>181</v>
      </c>
      <c r="BK149" s="149">
        <f>ROUND(I149*H149,2)</f>
        <v>0</v>
      </c>
      <c r="BL149" s="16" t="s">
        <v>159</v>
      </c>
      <c r="BM149" s="148" t="s">
        <v>735</v>
      </c>
    </row>
    <row r="150" spans="2:65" s="1" customFormat="1" ht="24.2" customHeight="1">
      <c r="B150" s="31"/>
      <c r="C150" s="136" t="s">
        <v>257</v>
      </c>
      <c r="D150" s="136" t="s">
        <v>155</v>
      </c>
      <c r="E150" s="137" t="s">
        <v>678</v>
      </c>
      <c r="F150" s="138" t="s">
        <v>679</v>
      </c>
      <c r="G150" s="139" t="s">
        <v>260</v>
      </c>
      <c r="H150" s="140">
        <v>11.27</v>
      </c>
      <c r="I150" s="141"/>
      <c r="J150" s="142">
        <f>ROUND(I150*H150,2)</f>
        <v>0</v>
      </c>
      <c r="K150" s="143"/>
      <c r="L150" s="31"/>
      <c r="M150" s="144" t="s">
        <v>1</v>
      </c>
      <c r="N150" s="145" t="s">
        <v>41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159</v>
      </c>
      <c r="AT150" s="148" t="s">
        <v>155</v>
      </c>
      <c r="AU150" s="148" t="s">
        <v>82</v>
      </c>
      <c r="AY150" s="16" t="s">
        <v>152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6" t="s">
        <v>181</v>
      </c>
      <c r="BK150" s="149">
        <f>ROUND(I150*H150,2)</f>
        <v>0</v>
      </c>
      <c r="BL150" s="16" t="s">
        <v>159</v>
      </c>
      <c r="BM150" s="148" t="s">
        <v>736</v>
      </c>
    </row>
    <row r="151" spans="2:65" s="12" customFormat="1" ht="11.25">
      <c r="B151" s="150"/>
      <c r="D151" s="151" t="s">
        <v>161</v>
      </c>
      <c r="F151" s="153" t="s">
        <v>737</v>
      </c>
      <c r="H151" s="154">
        <v>11.27</v>
      </c>
      <c r="I151" s="155"/>
      <c r="L151" s="150"/>
      <c r="M151" s="156"/>
      <c r="T151" s="157"/>
      <c r="AT151" s="152" t="s">
        <v>161</v>
      </c>
      <c r="AU151" s="152" t="s">
        <v>82</v>
      </c>
      <c r="AV151" s="12" t="s">
        <v>82</v>
      </c>
      <c r="AW151" s="12" t="s">
        <v>4</v>
      </c>
      <c r="AX151" s="12" t="s">
        <v>80</v>
      </c>
      <c r="AY151" s="152" t="s">
        <v>152</v>
      </c>
    </row>
    <row r="152" spans="2:65" s="1" customFormat="1" ht="33" customHeight="1">
      <c r="B152" s="31"/>
      <c r="C152" s="136" t="s">
        <v>265</v>
      </c>
      <c r="D152" s="136" t="s">
        <v>155</v>
      </c>
      <c r="E152" s="137" t="s">
        <v>738</v>
      </c>
      <c r="F152" s="138" t="s">
        <v>739</v>
      </c>
      <c r="G152" s="139" t="s">
        <v>260</v>
      </c>
      <c r="H152" s="140">
        <v>0.80500000000000005</v>
      </c>
      <c r="I152" s="141"/>
      <c r="J152" s="142">
        <f>ROUND(I152*H152,2)</f>
        <v>0</v>
      </c>
      <c r="K152" s="143"/>
      <c r="L152" s="31"/>
      <c r="M152" s="144" t="s">
        <v>1</v>
      </c>
      <c r="N152" s="145" t="s">
        <v>41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159</v>
      </c>
      <c r="AT152" s="148" t="s">
        <v>155</v>
      </c>
      <c r="AU152" s="148" t="s">
        <v>82</v>
      </c>
      <c r="AY152" s="16" t="s">
        <v>152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6" t="s">
        <v>181</v>
      </c>
      <c r="BK152" s="149">
        <f>ROUND(I152*H152,2)</f>
        <v>0</v>
      </c>
      <c r="BL152" s="16" t="s">
        <v>159</v>
      </c>
      <c r="BM152" s="148" t="s">
        <v>740</v>
      </c>
    </row>
    <row r="153" spans="2:65" s="1" customFormat="1" ht="33" customHeight="1">
      <c r="B153" s="31"/>
      <c r="C153" s="136" t="s">
        <v>271</v>
      </c>
      <c r="D153" s="136" t="s">
        <v>155</v>
      </c>
      <c r="E153" s="137" t="s">
        <v>685</v>
      </c>
      <c r="F153" s="138" t="s">
        <v>686</v>
      </c>
      <c r="G153" s="139" t="s">
        <v>260</v>
      </c>
      <c r="H153" s="140">
        <v>0.80500000000000005</v>
      </c>
      <c r="I153" s="141"/>
      <c r="J153" s="142">
        <f>ROUND(I153*H153,2)</f>
        <v>0</v>
      </c>
      <c r="K153" s="143"/>
      <c r="L153" s="31"/>
      <c r="M153" s="144" t="s">
        <v>1</v>
      </c>
      <c r="N153" s="145" t="s">
        <v>41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159</v>
      </c>
      <c r="AT153" s="148" t="s">
        <v>155</v>
      </c>
      <c r="AU153" s="148" t="s">
        <v>82</v>
      </c>
      <c r="AY153" s="16" t="s">
        <v>152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6" t="s">
        <v>181</v>
      </c>
      <c r="BK153" s="149">
        <f>ROUND(I153*H153,2)</f>
        <v>0</v>
      </c>
      <c r="BL153" s="16" t="s">
        <v>159</v>
      </c>
      <c r="BM153" s="148" t="s">
        <v>741</v>
      </c>
    </row>
    <row r="154" spans="2:65" s="11" customFormat="1" ht="25.9" customHeight="1">
      <c r="B154" s="124"/>
      <c r="D154" s="125" t="s">
        <v>72</v>
      </c>
      <c r="E154" s="126" t="s">
        <v>742</v>
      </c>
      <c r="F154" s="126" t="s">
        <v>743</v>
      </c>
      <c r="I154" s="127"/>
      <c r="J154" s="128">
        <f>BK154</f>
        <v>0</v>
      </c>
      <c r="L154" s="124"/>
      <c r="M154" s="129"/>
      <c r="P154" s="130">
        <f>SUM(P155:P181)</f>
        <v>0</v>
      </c>
      <c r="R154" s="130">
        <f>SUM(R155:R181)</f>
        <v>3.5378000000000007E-2</v>
      </c>
      <c r="T154" s="131">
        <f>SUM(T155:T181)</f>
        <v>0</v>
      </c>
      <c r="AR154" s="125" t="s">
        <v>82</v>
      </c>
      <c r="AT154" s="132" t="s">
        <v>72</v>
      </c>
      <c r="AU154" s="132" t="s">
        <v>73</v>
      </c>
      <c r="AY154" s="125" t="s">
        <v>152</v>
      </c>
      <c r="BK154" s="133">
        <f>SUM(BK155:BK181)</f>
        <v>0</v>
      </c>
    </row>
    <row r="155" spans="2:65" s="1" customFormat="1" ht="16.5" customHeight="1">
      <c r="B155" s="31"/>
      <c r="C155" s="136" t="s">
        <v>276</v>
      </c>
      <c r="D155" s="136" t="s">
        <v>155</v>
      </c>
      <c r="E155" s="137" t="s">
        <v>744</v>
      </c>
      <c r="F155" s="138" t="s">
        <v>745</v>
      </c>
      <c r="G155" s="139" t="s">
        <v>158</v>
      </c>
      <c r="H155" s="140">
        <v>1</v>
      </c>
      <c r="I155" s="141"/>
      <c r="J155" s="142">
        <f>ROUND(I155*H155,2)</f>
        <v>0</v>
      </c>
      <c r="K155" s="143"/>
      <c r="L155" s="31"/>
      <c r="M155" s="144" t="s">
        <v>1</v>
      </c>
      <c r="N155" s="145" t="s">
        <v>41</v>
      </c>
      <c r="P155" s="146">
        <f>O155*H155</f>
        <v>0</v>
      </c>
      <c r="Q155" s="146">
        <v>5.0000000000000001E-4</v>
      </c>
      <c r="R155" s="146">
        <f>Q155*H155</f>
        <v>5.0000000000000001E-4</v>
      </c>
      <c r="S155" s="146">
        <v>0</v>
      </c>
      <c r="T155" s="147">
        <f>S155*H155</f>
        <v>0</v>
      </c>
      <c r="AR155" s="148" t="s">
        <v>257</v>
      </c>
      <c r="AT155" s="148" t="s">
        <v>155</v>
      </c>
      <c r="AU155" s="148" t="s">
        <v>80</v>
      </c>
      <c r="AY155" s="16" t="s">
        <v>152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6" t="s">
        <v>181</v>
      </c>
      <c r="BK155" s="149">
        <f>ROUND(I155*H155,2)</f>
        <v>0</v>
      </c>
      <c r="BL155" s="16" t="s">
        <v>257</v>
      </c>
      <c r="BM155" s="148" t="s">
        <v>746</v>
      </c>
    </row>
    <row r="156" spans="2:65" s="12" customFormat="1" ht="11.25">
      <c r="B156" s="150"/>
      <c r="D156" s="151" t="s">
        <v>161</v>
      </c>
      <c r="E156" s="152" t="s">
        <v>1</v>
      </c>
      <c r="F156" s="153" t="s">
        <v>80</v>
      </c>
      <c r="H156" s="154">
        <v>1</v>
      </c>
      <c r="I156" s="155"/>
      <c r="L156" s="150"/>
      <c r="M156" s="156"/>
      <c r="T156" s="157"/>
      <c r="AT156" s="152" t="s">
        <v>161</v>
      </c>
      <c r="AU156" s="152" t="s">
        <v>80</v>
      </c>
      <c r="AV156" s="12" t="s">
        <v>82</v>
      </c>
      <c r="AW156" s="12" t="s">
        <v>30</v>
      </c>
      <c r="AX156" s="12" t="s">
        <v>80</v>
      </c>
      <c r="AY156" s="152" t="s">
        <v>152</v>
      </c>
    </row>
    <row r="157" spans="2:65" s="1" customFormat="1" ht="16.5" customHeight="1">
      <c r="B157" s="31"/>
      <c r="C157" s="136" t="s">
        <v>283</v>
      </c>
      <c r="D157" s="136" t="s">
        <v>155</v>
      </c>
      <c r="E157" s="137" t="s">
        <v>747</v>
      </c>
      <c r="F157" s="138" t="s">
        <v>748</v>
      </c>
      <c r="G157" s="139" t="s">
        <v>158</v>
      </c>
      <c r="H157" s="140">
        <v>2</v>
      </c>
      <c r="I157" s="141"/>
      <c r="J157" s="142">
        <f>ROUND(I157*H157,2)</f>
        <v>0</v>
      </c>
      <c r="K157" s="143"/>
      <c r="L157" s="31"/>
      <c r="M157" s="144" t="s">
        <v>1</v>
      </c>
      <c r="N157" s="145" t="s">
        <v>41</v>
      </c>
      <c r="P157" s="146">
        <f>O157*H157</f>
        <v>0</v>
      </c>
      <c r="Q157" s="146">
        <v>1.7899999999999999E-3</v>
      </c>
      <c r="R157" s="146">
        <f>Q157*H157</f>
        <v>3.5799999999999998E-3</v>
      </c>
      <c r="S157" s="146">
        <v>0</v>
      </c>
      <c r="T157" s="147">
        <f>S157*H157</f>
        <v>0</v>
      </c>
      <c r="AR157" s="148" t="s">
        <v>257</v>
      </c>
      <c r="AT157" s="148" t="s">
        <v>155</v>
      </c>
      <c r="AU157" s="148" t="s">
        <v>80</v>
      </c>
      <c r="AY157" s="16" t="s">
        <v>152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6" t="s">
        <v>181</v>
      </c>
      <c r="BK157" s="149">
        <f>ROUND(I157*H157,2)</f>
        <v>0</v>
      </c>
      <c r="BL157" s="16" t="s">
        <v>257</v>
      </c>
      <c r="BM157" s="148" t="s">
        <v>749</v>
      </c>
    </row>
    <row r="158" spans="2:65" s="12" customFormat="1" ht="11.25">
      <c r="B158" s="150"/>
      <c r="D158" s="151" t="s">
        <v>161</v>
      </c>
      <c r="E158" s="152" t="s">
        <v>1</v>
      </c>
      <c r="F158" s="153" t="s">
        <v>82</v>
      </c>
      <c r="H158" s="154">
        <v>2</v>
      </c>
      <c r="I158" s="155"/>
      <c r="L158" s="150"/>
      <c r="M158" s="156"/>
      <c r="T158" s="157"/>
      <c r="AT158" s="152" t="s">
        <v>161</v>
      </c>
      <c r="AU158" s="152" t="s">
        <v>80</v>
      </c>
      <c r="AV158" s="12" t="s">
        <v>82</v>
      </c>
      <c r="AW158" s="12" t="s">
        <v>30</v>
      </c>
      <c r="AX158" s="12" t="s">
        <v>80</v>
      </c>
      <c r="AY158" s="152" t="s">
        <v>152</v>
      </c>
    </row>
    <row r="159" spans="2:65" s="1" customFormat="1" ht="16.5" customHeight="1">
      <c r="B159" s="31"/>
      <c r="C159" s="136" t="s">
        <v>7</v>
      </c>
      <c r="D159" s="136" t="s">
        <v>155</v>
      </c>
      <c r="E159" s="137" t="s">
        <v>750</v>
      </c>
      <c r="F159" s="138" t="s">
        <v>751</v>
      </c>
      <c r="G159" s="139" t="s">
        <v>184</v>
      </c>
      <c r="H159" s="140">
        <v>2.6</v>
      </c>
      <c r="I159" s="141"/>
      <c r="J159" s="142">
        <f>ROUND(I159*H159,2)</f>
        <v>0</v>
      </c>
      <c r="K159" s="143"/>
      <c r="L159" s="31"/>
      <c r="M159" s="144" t="s">
        <v>1</v>
      </c>
      <c r="N159" s="145" t="s">
        <v>41</v>
      </c>
      <c r="P159" s="146">
        <f>O159*H159</f>
        <v>0</v>
      </c>
      <c r="Q159" s="146">
        <v>5.9000000000000003E-4</v>
      </c>
      <c r="R159" s="146">
        <f>Q159*H159</f>
        <v>1.5340000000000002E-3</v>
      </c>
      <c r="S159" s="146">
        <v>0</v>
      </c>
      <c r="T159" s="147">
        <f>S159*H159</f>
        <v>0</v>
      </c>
      <c r="AR159" s="148" t="s">
        <v>257</v>
      </c>
      <c r="AT159" s="148" t="s">
        <v>155</v>
      </c>
      <c r="AU159" s="148" t="s">
        <v>80</v>
      </c>
      <c r="AY159" s="16" t="s">
        <v>152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6" t="s">
        <v>181</v>
      </c>
      <c r="BK159" s="149">
        <f>ROUND(I159*H159,2)</f>
        <v>0</v>
      </c>
      <c r="BL159" s="16" t="s">
        <v>257</v>
      </c>
      <c r="BM159" s="148" t="s">
        <v>752</v>
      </c>
    </row>
    <row r="160" spans="2:65" s="12" customFormat="1" ht="11.25">
      <c r="B160" s="150"/>
      <c r="D160" s="151" t="s">
        <v>161</v>
      </c>
      <c r="E160" s="152" t="s">
        <v>1</v>
      </c>
      <c r="F160" s="153" t="s">
        <v>753</v>
      </c>
      <c r="H160" s="154">
        <v>2.6</v>
      </c>
      <c r="I160" s="155"/>
      <c r="L160" s="150"/>
      <c r="M160" s="156"/>
      <c r="T160" s="157"/>
      <c r="AT160" s="152" t="s">
        <v>161</v>
      </c>
      <c r="AU160" s="152" t="s">
        <v>80</v>
      </c>
      <c r="AV160" s="12" t="s">
        <v>82</v>
      </c>
      <c r="AW160" s="12" t="s">
        <v>30</v>
      </c>
      <c r="AX160" s="12" t="s">
        <v>80</v>
      </c>
      <c r="AY160" s="152" t="s">
        <v>152</v>
      </c>
    </row>
    <row r="161" spans="2:65" s="1" customFormat="1" ht="16.5" customHeight="1">
      <c r="B161" s="31"/>
      <c r="C161" s="136" t="s">
        <v>296</v>
      </c>
      <c r="D161" s="136" t="s">
        <v>155</v>
      </c>
      <c r="E161" s="137" t="s">
        <v>754</v>
      </c>
      <c r="F161" s="138" t="s">
        <v>755</v>
      </c>
      <c r="G161" s="139" t="s">
        <v>184</v>
      </c>
      <c r="H161" s="140">
        <v>3.6</v>
      </c>
      <c r="I161" s="141"/>
      <c r="J161" s="142">
        <f>ROUND(I161*H161,2)</f>
        <v>0</v>
      </c>
      <c r="K161" s="143"/>
      <c r="L161" s="31"/>
      <c r="M161" s="144" t="s">
        <v>1</v>
      </c>
      <c r="N161" s="145" t="s">
        <v>41</v>
      </c>
      <c r="P161" s="146">
        <f>O161*H161</f>
        <v>0</v>
      </c>
      <c r="Q161" s="146">
        <v>4.0999999999999999E-4</v>
      </c>
      <c r="R161" s="146">
        <f>Q161*H161</f>
        <v>1.4760000000000001E-3</v>
      </c>
      <c r="S161" s="146">
        <v>0</v>
      </c>
      <c r="T161" s="147">
        <f>S161*H161</f>
        <v>0</v>
      </c>
      <c r="AR161" s="148" t="s">
        <v>257</v>
      </c>
      <c r="AT161" s="148" t="s">
        <v>155</v>
      </c>
      <c r="AU161" s="148" t="s">
        <v>80</v>
      </c>
      <c r="AY161" s="16" t="s">
        <v>152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6" t="s">
        <v>181</v>
      </c>
      <c r="BK161" s="149">
        <f>ROUND(I161*H161,2)</f>
        <v>0</v>
      </c>
      <c r="BL161" s="16" t="s">
        <v>257</v>
      </c>
      <c r="BM161" s="148" t="s">
        <v>756</v>
      </c>
    </row>
    <row r="162" spans="2:65" s="12" customFormat="1" ht="11.25">
      <c r="B162" s="150"/>
      <c r="D162" s="151" t="s">
        <v>161</v>
      </c>
      <c r="E162" s="152" t="s">
        <v>1</v>
      </c>
      <c r="F162" s="153" t="s">
        <v>757</v>
      </c>
      <c r="H162" s="154">
        <v>3.6</v>
      </c>
      <c r="I162" s="155"/>
      <c r="L162" s="150"/>
      <c r="M162" s="156"/>
      <c r="T162" s="157"/>
      <c r="AT162" s="152" t="s">
        <v>161</v>
      </c>
      <c r="AU162" s="152" t="s">
        <v>80</v>
      </c>
      <c r="AV162" s="12" t="s">
        <v>82</v>
      </c>
      <c r="AW162" s="12" t="s">
        <v>30</v>
      </c>
      <c r="AX162" s="12" t="s">
        <v>80</v>
      </c>
      <c r="AY162" s="152" t="s">
        <v>152</v>
      </c>
    </row>
    <row r="163" spans="2:65" s="1" customFormat="1" ht="16.5" customHeight="1">
      <c r="B163" s="31"/>
      <c r="C163" s="136" t="s">
        <v>302</v>
      </c>
      <c r="D163" s="136" t="s">
        <v>155</v>
      </c>
      <c r="E163" s="137" t="s">
        <v>758</v>
      </c>
      <c r="F163" s="138" t="s">
        <v>759</v>
      </c>
      <c r="G163" s="139" t="s">
        <v>184</v>
      </c>
      <c r="H163" s="140">
        <v>15.8</v>
      </c>
      <c r="I163" s="141"/>
      <c r="J163" s="142">
        <f>ROUND(I163*H163,2)</f>
        <v>0</v>
      </c>
      <c r="K163" s="143"/>
      <c r="L163" s="31"/>
      <c r="M163" s="144" t="s">
        <v>1</v>
      </c>
      <c r="N163" s="145" t="s">
        <v>41</v>
      </c>
      <c r="P163" s="146">
        <f>O163*H163</f>
        <v>0</v>
      </c>
      <c r="Q163" s="146">
        <v>4.8000000000000001E-4</v>
      </c>
      <c r="R163" s="146">
        <f>Q163*H163</f>
        <v>7.5840000000000005E-3</v>
      </c>
      <c r="S163" s="146">
        <v>0</v>
      </c>
      <c r="T163" s="147">
        <f>S163*H163</f>
        <v>0</v>
      </c>
      <c r="AR163" s="148" t="s">
        <v>257</v>
      </c>
      <c r="AT163" s="148" t="s">
        <v>155</v>
      </c>
      <c r="AU163" s="148" t="s">
        <v>80</v>
      </c>
      <c r="AY163" s="16" t="s">
        <v>152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6" t="s">
        <v>181</v>
      </c>
      <c r="BK163" s="149">
        <f>ROUND(I163*H163,2)</f>
        <v>0</v>
      </c>
      <c r="BL163" s="16" t="s">
        <v>257</v>
      </c>
      <c r="BM163" s="148" t="s">
        <v>760</v>
      </c>
    </row>
    <row r="164" spans="2:65" s="12" customFormat="1" ht="11.25">
      <c r="B164" s="150"/>
      <c r="D164" s="151" t="s">
        <v>161</v>
      </c>
      <c r="E164" s="152" t="s">
        <v>1</v>
      </c>
      <c r="F164" s="153" t="s">
        <v>761</v>
      </c>
      <c r="H164" s="154">
        <v>15.8</v>
      </c>
      <c r="I164" s="155"/>
      <c r="L164" s="150"/>
      <c r="M164" s="156"/>
      <c r="T164" s="157"/>
      <c r="AT164" s="152" t="s">
        <v>161</v>
      </c>
      <c r="AU164" s="152" t="s">
        <v>80</v>
      </c>
      <c r="AV164" s="12" t="s">
        <v>82</v>
      </c>
      <c r="AW164" s="12" t="s">
        <v>30</v>
      </c>
      <c r="AX164" s="12" t="s">
        <v>80</v>
      </c>
      <c r="AY164" s="152" t="s">
        <v>152</v>
      </c>
    </row>
    <row r="165" spans="2:65" s="1" customFormat="1" ht="16.5" customHeight="1">
      <c r="B165" s="31"/>
      <c r="C165" s="136" t="s">
        <v>308</v>
      </c>
      <c r="D165" s="136" t="s">
        <v>155</v>
      </c>
      <c r="E165" s="137" t="s">
        <v>762</v>
      </c>
      <c r="F165" s="138" t="s">
        <v>763</v>
      </c>
      <c r="G165" s="139" t="s">
        <v>184</v>
      </c>
      <c r="H165" s="140">
        <v>0.8</v>
      </c>
      <c r="I165" s="141"/>
      <c r="J165" s="142">
        <f>ROUND(I165*H165,2)</f>
        <v>0</v>
      </c>
      <c r="K165" s="143"/>
      <c r="L165" s="31"/>
      <c r="M165" s="144" t="s">
        <v>1</v>
      </c>
      <c r="N165" s="145" t="s">
        <v>41</v>
      </c>
      <c r="P165" s="146">
        <f>O165*H165</f>
        <v>0</v>
      </c>
      <c r="Q165" s="146">
        <v>7.1000000000000002E-4</v>
      </c>
      <c r="R165" s="146">
        <f>Q165*H165</f>
        <v>5.6800000000000004E-4</v>
      </c>
      <c r="S165" s="146">
        <v>0</v>
      </c>
      <c r="T165" s="147">
        <f>S165*H165</f>
        <v>0</v>
      </c>
      <c r="AR165" s="148" t="s">
        <v>257</v>
      </c>
      <c r="AT165" s="148" t="s">
        <v>155</v>
      </c>
      <c r="AU165" s="148" t="s">
        <v>80</v>
      </c>
      <c r="AY165" s="16" t="s">
        <v>152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6" t="s">
        <v>181</v>
      </c>
      <c r="BK165" s="149">
        <f>ROUND(I165*H165,2)</f>
        <v>0</v>
      </c>
      <c r="BL165" s="16" t="s">
        <v>257</v>
      </c>
      <c r="BM165" s="148" t="s">
        <v>764</v>
      </c>
    </row>
    <row r="166" spans="2:65" s="12" customFormat="1" ht="11.25">
      <c r="B166" s="150"/>
      <c r="D166" s="151" t="s">
        <v>161</v>
      </c>
      <c r="E166" s="152" t="s">
        <v>1</v>
      </c>
      <c r="F166" s="153" t="s">
        <v>765</v>
      </c>
      <c r="H166" s="154">
        <v>0.8</v>
      </c>
      <c r="I166" s="155"/>
      <c r="L166" s="150"/>
      <c r="M166" s="156"/>
      <c r="T166" s="157"/>
      <c r="AT166" s="152" t="s">
        <v>161</v>
      </c>
      <c r="AU166" s="152" t="s">
        <v>80</v>
      </c>
      <c r="AV166" s="12" t="s">
        <v>82</v>
      </c>
      <c r="AW166" s="12" t="s">
        <v>30</v>
      </c>
      <c r="AX166" s="12" t="s">
        <v>80</v>
      </c>
      <c r="AY166" s="152" t="s">
        <v>152</v>
      </c>
    </row>
    <row r="167" spans="2:65" s="1" customFormat="1" ht="16.5" customHeight="1">
      <c r="B167" s="31"/>
      <c r="C167" s="136" t="s">
        <v>316</v>
      </c>
      <c r="D167" s="136" t="s">
        <v>155</v>
      </c>
      <c r="E167" s="137" t="s">
        <v>766</v>
      </c>
      <c r="F167" s="138" t="s">
        <v>767</v>
      </c>
      <c r="G167" s="139" t="s">
        <v>184</v>
      </c>
      <c r="H167" s="140">
        <v>2.9</v>
      </c>
      <c r="I167" s="141"/>
      <c r="J167" s="142">
        <f>ROUND(I167*H167,2)</f>
        <v>0</v>
      </c>
      <c r="K167" s="143"/>
      <c r="L167" s="31"/>
      <c r="M167" s="144" t="s">
        <v>1</v>
      </c>
      <c r="N167" s="145" t="s">
        <v>41</v>
      </c>
      <c r="P167" s="146">
        <f>O167*H167</f>
        <v>0</v>
      </c>
      <c r="Q167" s="146">
        <v>2.2399999999999998E-3</v>
      </c>
      <c r="R167" s="146">
        <f>Q167*H167</f>
        <v>6.4959999999999992E-3</v>
      </c>
      <c r="S167" s="146">
        <v>0</v>
      </c>
      <c r="T167" s="147">
        <f>S167*H167</f>
        <v>0</v>
      </c>
      <c r="AR167" s="148" t="s">
        <v>257</v>
      </c>
      <c r="AT167" s="148" t="s">
        <v>155</v>
      </c>
      <c r="AU167" s="148" t="s">
        <v>80</v>
      </c>
      <c r="AY167" s="16" t="s">
        <v>152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181</v>
      </c>
      <c r="BK167" s="149">
        <f>ROUND(I167*H167,2)</f>
        <v>0</v>
      </c>
      <c r="BL167" s="16" t="s">
        <v>257</v>
      </c>
      <c r="BM167" s="148" t="s">
        <v>768</v>
      </c>
    </row>
    <row r="168" spans="2:65" s="1" customFormat="1" ht="16.5" customHeight="1">
      <c r="B168" s="31"/>
      <c r="C168" s="136" t="s">
        <v>324</v>
      </c>
      <c r="D168" s="136" t="s">
        <v>155</v>
      </c>
      <c r="E168" s="137" t="s">
        <v>769</v>
      </c>
      <c r="F168" s="138" t="s">
        <v>770</v>
      </c>
      <c r="G168" s="139" t="s">
        <v>158</v>
      </c>
      <c r="H168" s="140">
        <v>4</v>
      </c>
      <c r="I168" s="141"/>
      <c r="J168" s="142">
        <f>ROUND(I168*H168,2)</f>
        <v>0</v>
      </c>
      <c r="K168" s="143"/>
      <c r="L168" s="31"/>
      <c r="M168" s="144" t="s">
        <v>1</v>
      </c>
      <c r="N168" s="145" t="s">
        <v>41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257</v>
      </c>
      <c r="AT168" s="148" t="s">
        <v>155</v>
      </c>
      <c r="AU168" s="148" t="s">
        <v>80</v>
      </c>
      <c r="AY168" s="16" t="s">
        <v>152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6" t="s">
        <v>181</v>
      </c>
      <c r="BK168" s="149">
        <f>ROUND(I168*H168,2)</f>
        <v>0</v>
      </c>
      <c r="BL168" s="16" t="s">
        <v>257</v>
      </c>
      <c r="BM168" s="148" t="s">
        <v>771</v>
      </c>
    </row>
    <row r="169" spans="2:65" s="1" customFormat="1" ht="16.5" customHeight="1">
      <c r="B169" s="31"/>
      <c r="C169" s="136" t="s">
        <v>334</v>
      </c>
      <c r="D169" s="136" t="s">
        <v>155</v>
      </c>
      <c r="E169" s="137" t="s">
        <v>772</v>
      </c>
      <c r="F169" s="138" t="s">
        <v>773</v>
      </c>
      <c r="G169" s="139" t="s">
        <v>158</v>
      </c>
      <c r="H169" s="140">
        <v>7</v>
      </c>
      <c r="I169" s="141"/>
      <c r="J169" s="142">
        <f>ROUND(I169*H169,2)</f>
        <v>0</v>
      </c>
      <c r="K169" s="143"/>
      <c r="L169" s="31"/>
      <c r="M169" s="144" t="s">
        <v>1</v>
      </c>
      <c r="N169" s="145" t="s">
        <v>41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257</v>
      </c>
      <c r="AT169" s="148" t="s">
        <v>155</v>
      </c>
      <c r="AU169" s="148" t="s">
        <v>80</v>
      </c>
      <c r="AY169" s="16" t="s">
        <v>152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6" t="s">
        <v>181</v>
      </c>
      <c r="BK169" s="149">
        <f>ROUND(I169*H169,2)</f>
        <v>0</v>
      </c>
      <c r="BL169" s="16" t="s">
        <v>257</v>
      </c>
      <c r="BM169" s="148" t="s">
        <v>774</v>
      </c>
    </row>
    <row r="170" spans="2:65" s="12" customFormat="1" ht="11.25">
      <c r="B170" s="150"/>
      <c r="D170" s="151" t="s">
        <v>161</v>
      </c>
      <c r="E170" s="152" t="s">
        <v>1</v>
      </c>
      <c r="F170" s="153" t="s">
        <v>775</v>
      </c>
      <c r="H170" s="154">
        <v>7</v>
      </c>
      <c r="I170" s="155"/>
      <c r="L170" s="150"/>
      <c r="M170" s="156"/>
      <c r="T170" s="157"/>
      <c r="AT170" s="152" t="s">
        <v>161</v>
      </c>
      <c r="AU170" s="152" t="s">
        <v>80</v>
      </c>
      <c r="AV170" s="12" t="s">
        <v>82</v>
      </c>
      <c r="AW170" s="12" t="s">
        <v>30</v>
      </c>
      <c r="AX170" s="12" t="s">
        <v>80</v>
      </c>
      <c r="AY170" s="152" t="s">
        <v>152</v>
      </c>
    </row>
    <row r="171" spans="2:65" s="1" customFormat="1" ht="16.5" customHeight="1">
      <c r="B171" s="31"/>
      <c r="C171" s="165" t="s">
        <v>341</v>
      </c>
      <c r="D171" s="165" t="s">
        <v>272</v>
      </c>
      <c r="E171" s="166" t="s">
        <v>776</v>
      </c>
      <c r="F171" s="167" t="s">
        <v>777</v>
      </c>
      <c r="G171" s="168" t="s">
        <v>158</v>
      </c>
      <c r="H171" s="169">
        <v>2</v>
      </c>
      <c r="I171" s="170"/>
      <c r="J171" s="171">
        <f>ROUND(I171*H171,2)</f>
        <v>0</v>
      </c>
      <c r="K171" s="172"/>
      <c r="L171" s="173"/>
      <c r="M171" s="174" t="s">
        <v>1</v>
      </c>
      <c r="N171" s="175" t="s">
        <v>41</v>
      </c>
      <c r="P171" s="146">
        <f>O171*H171</f>
        <v>0</v>
      </c>
      <c r="Q171" s="146">
        <v>3.1E-4</v>
      </c>
      <c r="R171" s="146">
        <f>Q171*H171</f>
        <v>6.2E-4</v>
      </c>
      <c r="S171" s="146">
        <v>0</v>
      </c>
      <c r="T171" s="147">
        <f>S171*H171</f>
        <v>0</v>
      </c>
      <c r="AR171" s="148" t="s">
        <v>362</v>
      </c>
      <c r="AT171" s="148" t="s">
        <v>272</v>
      </c>
      <c r="AU171" s="148" t="s">
        <v>80</v>
      </c>
      <c r="AY171" s="16" t="s">
        <v>152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6" t="s">
        <v>181</v>
      </c>
      <c r="BK171" s="149">
        <f>ROUND(I171*H171,2)</f>
        <v>0</v>
      </c>
      <c r="BL171" s="16" t="s">
        <v>257</v>
      </c>
      <c r="BM171" s="148" t="s">
        <v>778</v>
      </c>
    </row>
    <row r="172" spans="2:65" s="1" customFormat="1" ht="16.5" customHeight="1">
      <c r="B172" s="31"/>
      <c r="C172" s="165" t="s">
        <v>347</v>
      </c>
      <c r="D172" s="165" t="s">
        <v>272</v>
      </c>
      <c r="E172" s="166" t="s">
        <v>779</v>
      </c>
      <c r="F172" s="167" t="s">
        <v>780</v>
      </c>
      <c r="G172" s="168" t="s">
        <v>158</v>
      </c>
      <c r="H172" s="169">
        <v>2</v>
      </c>
      <c r="I172" s="170"/>
      <c r="J172" s="171">
        <f>ROUND(I172*H172,2)</f>
        <v>0</v>
      </c>
      <c r="K172" s="172"/>
      <c r="L172" s="173"/>
      <c r="M172" s="174" t="s">
        <v>1</v>
      </c>
      <c r="N172" s="175" t="s">
        <v>41</v>
      </c>
      <c r="P172" s="146">
        <f>O172*H172</f>
        <v>0</v>
      </c>
      <c r="Q172" s="146">
        <v>2.5999999999999998E-4</v>
      </c>
      <c r="R172" s="146">
        <f>Q172*H172</f>
        <v>5.1999999999999995E-4</v>
      </c>
      <c r="S172" s="146">
        <v>0</v>
      </c>
      <c r="T172" s="147">
        <f>S172*H172</f>
        <v>0</v>
      </c>
      <c r="AR172" s="148" t="s">
        <v>362</v>
      </c>
      <c r="AT172" s="148" t="s">
        <v>272</v>
      </c>
      <c r="AU172" s="148" t="s">
        <v>80</v>
      </c>
      <c r="AY172" s="16" t="s">
        <v>152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6" t="s">
        <v>181</v>
      </c>
      <c r="BK172" s="149">
        <f>ROUND(I172*H172,2)</f>
        <v>0</v>
      </c>
      <c r="BL172" s="16" t="s">
        <v>257</v>
      </c>
      <c r="BM172" s="148" t="s">
        <v>781</v>
      </c>
    </row>
    <row r="173" spans="2:65" s="1" customFormat="1" ht="21.75" customHeight="1">
      <c r="B173" s="31"/>
      <c r="C173" s="136" t="s">
        <v>353</v>
      </c>
      <c r="D173" s="136" t="s">
        <v>155</v>
      </c>
      <c r="E173" s="137" t="s">
        <v>782</v>
      </c>
      <c r="F173" s="138" t="s">
        <v>783</v>
      </c>
      <c r="G173" s="139" t="s">
        <v>158</v>
      </c>
      <c r="H173" s="140">
        <v>2</v>
      </c>
      <c r="I173" s="141"/>
      <c r="J173" s="142">
        <f>ROUND(I173*H173,2)</f>
        <v>0</v>
      </c>
      <c r="K173" s="143"/>
      <c r="L173" s="31"/>
      <c r="M173" s="144" t="s">
        <v>1</v>
      </c>
      <c r="N173" s="145" t="s">
        <v>41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257</v>
      </c>
      <c r="AT173" s="148" t="s">
        <v>155</v>
      </c>
      <c r="AU173" s="148" t="s">
        <v>80</v>
      </c>
      <c r="AY173" s="16" t="s">
        <v>152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6" t="s">
        <v>181</v>
      </c>
      <c r="BK173" s="149">
        <f>ROUND(I173*H173,2)</f>
        <v>0</v>
      </c>
      <c r="BL173" s="16" t="s">
        <v>257</v>
      </c>
      <c r="BM173" s="148" t="s">
        <v>784</v>
      </c>
    </row>
    <row r="174" spans="2:65" s="1" customFormat="1" ht="24.2" customHeight="1">
      <c r="B174" s="31"/>
      <c r="C174" s="136" t="s">
        <v>359</v>
      </c>
      <c r="D174" s="136" t="s">
        <v>155</v>
      </c>
      <c r="E174" s="137" t="s">
        <v>785</v>
      </c>
      <c r="F174" s="138" t="s">
        <v>786</v>
      </c>
      <c r="G174" s="139" t="s">
        <v>158</v>
      </c>
      <c r="H174" s="140">
        <v>2</v>
      </c>
      <c r="I174" s="141"/>
      <c r="J174" s="142">
        <f>ROUND(I174*H174,2)</f>
        <v>0</v>
      </c>
      <c r="K174" s="143"/>
      <c r="L174" s="31"/>
      <c r="M174" s="144" t="s">
        <v>1</v>
      </c>
      <c r="N174" s="145" t="s">
        <v>41</v>
      </c>
      <c r="P174" s="146">
        <f>O174*H174</f>
        <v>0</v>
      </c>
      <c r="Q174" s="146">
        <v>5.9500000000000004E-3</v>
      </c>
      <c r="R174" s="146">
        <f>Q174*H174</f>
        <v>1.1900000000000001E-2</v>
      </c>
      <c r="S174" s="146">
        <v>0</v>
      </c>
      <c r="T174" s="147">
        <f>S174*H174</f>
        <v>0</v>
      </c>
      <c r="AR174" s="148" t="s">
        <v>257</v>
      </c>
      <c r="AT174" s="148" t="s">
        <v>155</v>
      </c>
      <c r="AU174" s="148" t="s">
        <v>80</v>
      </c>
      <c r="AY174" s="16" t="s">
        <v>152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6" t="s">
        <v>181</v>
      </c>
      <c r="BK174" s="149">
        <f>ROUND(I174*H174,2)</f>
        <v>0</v>
      </c>
      <c r="BL174" s="16" t="s">
        <v>257</v>
      </c>
      <c r="BM174" s="148" t="s">
        <v>787</v>
      </c>
    </row>
    <row r="175" spans="2:65" s="1" customFormat="1" ht="24.2" customHeight="1">
      <c r="B175" s="31"/>
      <c r="C175" s="136" t="s">
        <v>362</v>
      </c>
      <c r="D175" s="136" t="s">
        <v>155</v>
      </c>
      <c r="E175" s="137" t="s">
        <v>788</v>
      </c>
      <c r="F175" s="138" t="s">
        <v>789</v>
      </c>
      <c r="G175" s="139" t="s">
        <v>158</v>
      </c>
      <c r="H175" s="140">
        <v>2</v>
      </c>
      <c r="I175" s="141"/>
      <c r="J175" s="142">
        <f>ROUND(I175*H175,2)</f>
        <v>0</v>
      </c>
      <c r="K175" s="143"/>
      <c r="L175" s="31"/>
      <c r="M175" s="144" t="s">
        <v>1</v>
      </c>
      <c r="N175" s="145" t="s">
        <v>41</v>
      </c>
      <c r="P175" s="146">
        <f>O175*H175</f>
        <v>0</v>
      </c>
      <c r="Q175" s="146">
        <v>2.2000000000000001E-4</v>
      </c>
      <c r="R175" s="146">
        <f>Q175*H175</f>
        <v>4.4000000000000002E-4</v>
      </c>
      <c r="S175" s="146">
        <v>0</v>
      </c>
      <c r="T175" s="147">
        <f>S175*H175</f>
        <v>0</v>
      </c>
      <c r="AR175" s="148" t="s">
        <v>257</v>
      </c>
      <c r="AT175" s="148" t="s">
        <v>155</v>
      </c>
      <c r="AU175" s="148" t="s">
        <v>80</v>
      </c>
      <c r="AY175" s="16" t="s">
        <v>152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6" t="s">
        <v>181</v>
      </c>
      <c r="BK175" s="149">
        <f>ROUND(I175*H175,2)</f>
        <v>0</v>
      </c>
      <c r="BL175" s="16" t="s">
        <v>257</v>
      </c>
      <c r="BM175" s="148" t="s">
        <v>790</v>
      </c>
    </row>
    <row r="176" spans="2:65" s="12" customFormat="1" ht="11.25">
      <c r="B176" s="150"/>
      <c r="D176" s="151" t="s">
        <v>161</v>
      </c>
      <c r="E176" s="152" t="s">
        <v>1</v>
      </c>
      <c r="F176" s="153" t="s">
        <v>162</v>
      </c>
      <c r="H176" s="154">
        <v>2</v>
      </c>
      <c r="I176" s="155"/>
      <c r="L176" s="150"/>
      <c r="M176" s="156"/>
      <c r="T176" s="157"/>
      <c r="AT176" s="152" t="s">
        <v>161</v>
      </c>
      <c r="AU176" s="152" t="s">
        <v>80</v>
      </c>
      <c r="AV176" s="12" t="s">
        <v>82</v>
      </c>
      <c r="AW176" s="12" t="s">
        <v>30</v>
      </c>
      <c r="AX176" s="12" t="s">
        <v>80</v>
      </c>
      <c r="AY176" s="152" t="s">
        <v>152</v>
      </c>
    </row>
    <row r="177" spans="2:65" s="1" customFormat="1" ht="16.5" customHeight="1">
      <c r="B177" s="31"/>
      <c r="C177" s="136" t="s">
        <v>370</v>
      </c>
      <c r="D177" s="136" t="s">
        <v>155</v>
      </c>
      <c r="E177" s="137" t="s">
        <v>791</v>
      </c>
      <c r="F177" s="138" t="s">
        <v>792</v>
      </c>
      <c r="G177" s="139" t="s">
        <v>158</v>
      </c>
      <c r="H177" s="140">
        <v>2</v>
      </c>
      <c r="I177" s="141"/>
      <c r="J177" s="142">
        <f>ROUND(I177*H177,2)</f>
        <v>0</v>
      </c>
      <c r="K177" s="143"/>
      <c r="L177" s="31"/>
      <c r="M177" s="144" t="s">
        <v>1</v>
      </c>
      <c r="N177" s="145" t="s">
        <v>41</v>
      </c>
      <c r="P177" s="146">
        <f>O177*H177</f>
        <v>0</v>
      </c>
      <c r="Q177" s="146">
        <v>8.0000000000000007E-5</v>
      </c>
      <c r="R177" s="146">
        <f>Q177*H177</f>
        <v>1.6000000000000001E-4</v>
      </c>
      <c r="S177" s="146">
        <v>0</v>
      </c>
      <c r="T177" s="147">
        <f>S177*H177</f>
        <v>0</v>
      </c>
      <c r="AR177" s="148" t="s">
        <v>257</v>
      </c>
      <c r="AT177" s="148" t="s">
        <v>155</v>
      </c>
      <c r="AU177" s="148" t="s">
        <v>80</v>
      </c>
      <c r="AY177" s="16" t="s">
        <v>152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6" t="s">
        <v>181</v>
      </c>
      <c r="BK177" s="149">
        <f>ROUND(I177*H177,2)</f>
        <v>0</v>
      </c>
      <c r="BL177" s="16" t="s">
        <v>257</v>
      </c>
      <c r="BM177" s="148" t="s">
        <v>793</v>
      </c>
    </row>
    <row r="178" spans="2:65" s="12" customFormat="1" ht="11.25">
      <c r="B178" s="150"/>
      <c r="D178" s="151" t="s">
        <v>161</v>
      </c>
      <c r="E178" s="152" t="s">
        <v>1</v>
      </c>
      <c r="F178" s="153" t="s">
        <v>162</v>
      </c>
      <c r="H178" s="154">
        <v>2</v>
      </c>
      <c r="I178" s="155"/>
      <c r="L178" s="150"/>
      <c r="M178" s="156"/>
      <c r="T178" s="157"/>
      <c r="AT178" s="152" t="s">
        <v>161</v>
      </c>
      <c r="AU178" s="152" t="s">
        <v>80</v>
      </c>
      <c r="AV178" s="12" t="s">
        <v>82</v>
      </c>
      <c r="AW178" s="12" t="s">
        <v>30</v>
      </c>
      <c r="AX178" s="12" t="s">
        <v>80</v>
      </c>
      <c r="AY178" s="152" t="s">
        <v>152</v>
      </c>
    </row>
    <row r="179" spans="2:65" s="1" customFormat="1" ht="21.75" customHeight="1">
      <c r="B179" s="31"/>
      <c r="C179" s="136" t="s">
        <v>376</v>
      </c>
      <c r="D179" s="136" t="s">
        <v>155</v>
      </c>
      <c r="E179" s="137" t="s">
        <v>794</v>
      </c>
      <c r="F179" s="138" t="s">
        <v>795</v>
      </c>
      <c r="G179" s="139" t="s">
        <v>184</v>
      </c>
      <c r="H179" s="140">
        <v>25.7</v>
      </c>
      <c r="I179" s="141"/>
      <c r="J179" s="142">
        <f>ROUND(I179*H179,2)</f>
        <v>0</v>
      </c>
      <c r="K179" s="143"/>
      <c r="L179" s="31"/>
      <c r="M179" s="144" t="s">
        <v>1</v>
      </c>
      <c r="N179" s="145" t="s">
        <v>41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257</v>
      </c>
      <c r="AT179" s="148" t="s">
        <v>155</v>
      </c>
      <c r="AU179" s="148" t="s">
        <v>80</v>
      </c>
      <c r="AY179" s="16" t="s">
        <v>152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6" t="s">
        <v>181</v>
      </c>
      <c r="BK179" s="149">
        <f>ROUND(I179*H179,2)</f>
        <v>0</v>
      </c>
      <c r="BL179" s="16" t="s">
        <v>257</v>
      </c>
      <c r="BM179" s="148" t="s">
        <v>796</v>
      </c>
    </row>
    <row r="180" spans="2:65" s="12" customFormat="1" ht="11.25">
      <c r="B180" s="150"/>
      <c r="D180" s="151" t="s">
        <v>161</v>
      </c>
      <c r="E180" s="152" t="s">
        <v>1</v>
      </c>
      <c r="F180" s="153" t="s">
        <v>797</v>
      </c>
      <c r="H180" s="154">
        <v>25.7</v>
      </c>
      <c r="I180" s="155"/>
      <c r="L180" s="150"/>
      <c r="M180" s="156"/>
      <c r="T180" s="157"/>
      <c r="AT180" s="152" t="s">
        <v>161</v>
      </c>
      <c r="AU180" s="152" t="s">
        <v>80</v>
      </c>
      <c r="AV180" s="12" t="s">
        <v>82</v>
      </c>
      <c r="AW180" s="12" t="s">
        <v>30</v>
      </c>
      <c r="AX180" s="12" t="s">
        <v>80</v>
      </c>
      <c r="AY180" s="152" t="s">
        <v>152</v>
      </c>
    </row>
    <row r="181" spans="2:65" s="1" customFormat="1" ht="24.2" customHeight="1">
      <c r="B181" s="31"/>
      <c r="C181" s="136" t="s">
        <v>382</v>
      </c>
      <c r="D181" s="136" t="s">
        <v>155</v>
      </c>
      <c r="E181" s="137" t="s">
        <v>798</v>
      </c>
      <c r="F181" s="138" t="s">
        <v>799</v>
      </c>
      <c r="G181" s="139" t="s">
        <v>260</v>
      </c>
      <c r="H181" s="140">
        <v>3.5000000000000003E-2</v>
      </c>
      <c r="I181" s="141"/>
      <c r="J181" s="142">
        <f>ROUND(I181*H181,2)</f>
        <v>0</v>
      </c>
      <c r="K181" s="143"/>
      <c r="L181" s="31"/>
      <c r="M181" s="144" t="s">
        <v>1</v>
      </c>
      <c r="N181" s="145" t="s">
        <v>41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257</v>
      </c>
      <c r="AT181" s="148" t="s">
        <v>155</v>
      </c>
      <c r="AU181" s="148" t="s">
        <v>80</v>
      </c>
      <c r="AY181" s="16" t="s">
        <v>152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6" t="s">
        <v>181</v>
      </c>
      <c r="BK181" s="149">
        <f>ROUND(I181*H181,2)</f>
        <v>0</v>
      </c>
      <c r="BL181" s="16" t="s">
        <v>257</v>
      </c>
      <c r="BM181" s="148" t="s">
        <v>800</v>
      </c>
    </row>
    <row r="182" spans="2:65" s="11" customFormat="1" ht="25.9" customHeight="1">
      <c r="B182" s="124"/>
      <c r="D182" s="125" t="s">
        <v>72</v>
      </c>
      <c r="E182" s="126" t="s">
        <v>801</v>
      </c>
      <c r="F182" s="126" t="s">
        <v>802</v>
      </c>
      <c r="I182" s="127"/>
      <c r="J182" s="128">
        <f>BK182</f>
        <v>0</v>
      </c>
      <c r="L182" s="124"/>
      <c r="M182" s="129"/>
      <c r="P182" s="130">
        <f>SUM(P183:P207)</f>
        <v>0</v>
      </c>
      <c r="R182" s="130">
        <f>SUM(R183:R207)</f>
        <v>5.4589999999999993E-2</v>
      </c>
      <c r="T182" s="131">
        <f>SUM(T183:T207)</f>
        <v>0</v>
      </c>
      <c r="AR182" s="125" t="s">
        <v>82</v>
      </c>
      <c r="AT182" s="132" t="s">
        <v>72</v>
      </c>
      <c r="AU182" s="132" t="s">
        <v>73</v>
      </c>
      <c r="AY182" s="125" t="s">
        <v>152</v>
      </c>
      <c r="BK182" s="133">
        <f>SUM(BK183:BK207)</f>
        <v>0</v>
      </c>
    </row>
    <row r="183" spans="2:65" s="1" customFormat="1" ht="37.9" customHeight="1">
      <c r="B183" s="31"/>
      <c r="C183" s="136" t="s">
        <v>388</v>
      </c>
      <c r="D183" s="136" t="s">
        <v>155</v>
      </c>
      <c r="E183" s="137" t="s">
        <v>803</v>
      </c>
      <c r="F183" s="138" t="s">
        <v>804</v>
      </c>
      <c r="G183" s="139" t="s">
        <v>158</v>
      </c>
      <c r="H183" s="140">
        <v>1</v>
      </c>
      <c r="I183" s="141"/>
      <c r="J183" s="142">
        <f>ROUND(I183*H183,2)</f>
        <v>0</v>
      </c>
      <c r="K183" s="143"/>
      <c r="L183" s="31"/>
      <c r="M183" s="144" t="s">
        <v>1</v>
      </c>
      <c r="N183" s="145" t="s">
        <v>41</v>
      </c>
      <c r="P183" s="146">
        <f>O183*H183</f>
        <v>0</v>
      </c>
      <c r="Q183" s="146">
        <v>1.1E-4</v>
      </c>
      <c r="R183" s="146">
        <f>Q183*H183</f>
        <v>1.1E-4</v>
      </c>
      <c r="S183" s="146">
        <v>0</v>
      </c>
      <c r="T183" s="147">
        <f>S183*H183</f>
        <v>0</v>
      </c>
      <c r="AR183" s="148" t="s">
        <v>257</v>
      </c>
      <c r="AT183" s="148" t="s">
        <v>155</v>
      </c>
      <c r="AU183" s="148" t="s">
        <v>80</v>
      </c>
      <c r="AY183" s="16" t="s">
        <v>152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6" t="s">
        <v>181</v>
      </c>
      <c r="BK183" s="149">
        <f>ROUND(I183*H183,2)</f>
        <v>0</v>
      </c>
      <c r="BL183" s="16" t="s">
        <v>257</v>
      </c>
      <c r="BM183" s="148" t="s">
        <v>805</v>
      </c>
    </row>
    <row r="184" spans="2:65" s="1" customFormat="1" ht="24.2" customHeight="1">
      <c r="B184" s="31"/>
      <c r="C184" s="136" t="s">
        <v>394</v>
      </c>
      <c r="D184" s="136" t="s">
        <v>155</v>
      </c>
      <c r="E184" s="137" t="s">
        <v>806</v>
      </c>
      <c r="F184" s="138" t="s">
        <v>807</v>
      </c>
      <c r="G184" s="139" t="s">
        <v>184</v>
      </c>
      <c r="H184" s="140">
        <v>26</v>
      </c>
      <c r="I184" s="141"/>
      <c r="J184" s="142">
        <f>ROUND(I184*H184,2)</f>
        <v>0</v>
      </c>
      <c r="K184" s="143"/>
      <c r="L184" s="31"/>
      <c r="M184" s="144" t="s">
        <v>1</v>
      </c>
      <c r="N184" s="145" t="s">
        <v>41</v>
      </c>
      <c r="P184" s="146">
        <f>O184*H184</f>
        <v>0</v>
      </c>
      <c r="Q184" s="146">
        <v>8.4000000000000003E-4</v>
      </c>
      <c r="R184" s="146">
        <f>Q184*H184</f>
        <v>2.1840000000000002E-2</v>
      </c>
      <c r="S184" s="146">
        <v>0</v>
      </c>
      <c r="T184" s="147">
        <f>S184*H184</f>
        <v>0</v>
      </c>
      <c r="AR184" s="148" t="s">
        <v>257</v>
      </c>
      <c r="AT184" s="148" t="s">
        <v>155</v>
      </c>
      <c r="AU184" s="148" t="s">
        <v>80</v>
      </c>
      <c r="AY184" s="16" t="s">
        <v>152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6" t="s">
        <v>181</v>
      </c>
      <c r="BK184" s="149">
        <f>ROUND(I184*H184,2)</f>
        <v>0</v>
      </c>
      <c r="BL184" s="16" t="s">
        <v>257</v>
      </c>
      <c r="BM184" s="148" t="s">
        <v>808</v>
      </c>
    </row>
    <row r="185" spans="2:65" s="12" customFormat="1" ht="11.25">
      <c r="B185" s="150"/>
      <c r="D185" s="151" t="s">
        <v>161</v>
      </c>
      <c r="E185" s="152" t="s">
        <v>1</v>
      </c>
      <c r="F185" s="153" t="s">
        <v>809</v>
      </c>
      <c r="H185" s="154">
        <v>26</v>
      </c>
      <c r="I185" s="155"/>
      <c r="L185" s="150"/>
      <c r="M185" s="156"/>
      <c r="T185" s="157"/>
      <c r="AT185" s="152" t="s">
        <v>161</v>
      </c>
      <c r="AU185" s="152" t="s">
        <v>80</v>
      </c>
      <c r="AV185" s="12" t="s">
        <v>82</v>
      </c>
      <c r="AW185" s="12" t="s">
        <v>30</v>
      </c>
      <c r="AX185" s="12" t="s">
        <v>80</v>
      </c>
      <c r="AY185" s="152" t="s">
        <v>152</v>
      </c>
    </row>
    <row r="186" spans="2:65" s="1" customFormat="1" ht="24.2" customHeight="1">
      <c r="B186" s="31"/>
      <c r="C186" s="136" t="s">
        <v>401</v>
      </c>
      <c r="D186" s="136" t="s">
        <v>155</v>
      </c>
      <c r="E186" s="137" t="s">
        <v>810</v>
      </c>
      <c r="F186" s="138" t="s">
        <v>811</v>
      </c>
      <c r="G186" s="139" t="s">
        <v>184</v>
      </c>
      <c r="H186" s="140">
        <v>10</v>
      </c>
      <c r="I186" s="141"/>
      <c r="J186" s="142">
        <f>ROUND(I186*H186,2)</f>
        <v>0</v>
      </c>
      <c r="K186" s="143"/>
      <c r="L186" s="31"/>
      <c r="M186" s="144" t="s">
        <v>1</v>
      </c>
      <c r="N186" s="145" t="s">
        <v>41</v>
      </c>
      <c r="P186" s="146">
        <f>O186*H186</f>
        <v>0</v>
      </c>
      <c r="Q186" s="146">
        <v>1.16E-3</v>
      </c>
      <c r="R186" s="146">
        <f>Q186*H186</f>
        <v>1.1599999999999999E-2</v>
      </c>
      <c r="S186" s="146">
        <v>0</v>
      </c>
      <c r="T186" s="147">
        <f>S186*H186</f>
        <v>0</v>
      </c>
      <c r="AR186" s="148" t="s">
        <v>257</v>
      </c>
      <c r="AT186" s="148" t="s">
        <v>155</v>
      </c>
      <c r="AU186" s="148" t="s">
        <v>80</v>
      </c>
      <c r="AY186" s="16" t="s">
        <v>152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6" t="s">
        <v>181</v>
      </c>
      <c r="BK186" s="149">
        <f>ROUND(I186*H186,2)</f>
        <v>0</v>
      </c>
      <c r="BL186" s="16" t="s">
        <v>257</v>
      </c>
      <c r="BM186" s="148" t="s">
        <v>812</v>
      </c>
    </row>
    <row r="187" spans="2:65" s="12" customFormat="1" ht="11.25">
      <c r="B187" s="150"/>
      <c r="D187" s="151" t="s">
        <v>161</v>
      </c>
      <c r="E187" s="152" t="s">
        <v>1</v>
      </c>
      <c r="F187" s="153" t="s">
        <v>813</v>
      </c>
      <c r="H187" s="154">
        <v>10</v>
      </c>
      <c r="I187" s="155"/>
      <c r="L187" s="150"/>
      <c r="M187" s="156"/>
      <c r="T187" s="157"/>
      <c r="AT187" s="152" t="s">
        <v>161</v>
      </c>
      <c r="AU187" s="152" t="s">
        <v>80</v>
      </c>
      <c r="AV187" s="12" t="s">
        <v>82</v>
      </c>
      <c r="AW187" s="12" t="s">
        <v>30</v>
      </c>
      <c r="AX187" s="12" t="s">
        <v>80</v>
      </c>
      <c r="AY187" s="152" t="s">
        <v>152</v>
      </c>
    </row>
    <row r="188" spans="2:65" s="1" customFormat="1" ht="24.2" customHeight="1">
      <c r="B188" s="31"/>
      <c r="C188" s="136" t="s">
        <v>407</v>
      </c>
      <c r="D188" s="136" t="s">
        <v>155</v>
      </c>
      <c r="E188" s="137" t="s">
        <v>814</v>
      </c>
      <c r="F188" s="138" t="s">
        <v>815</v>
      </c>
      <c r="G188" s="139" t="s">
        <v>184</v>
      </c>
      <c r="H188" s="140">
        <v>1</v>
      </c>
      <c r="I188" s="141"/>
      <c r="J188" s="142">
        <f>ROUND(I188*H188,2)</f>
        <v>0</v>
      </c>
      <c r="K188" s="143"/>
      <c r="L188" s="31"/>
      <c r="M188" s="144" t="s">
        <v>1</v>
      </c>
      <c r="N188" s="145" t="s">
        <v>41</v>
      </c>
      <c r="P188" s="146">
        <f>O188*H188</f>
        <v>0</v>
      </c>
      <c r="Q188" s="146">
        <v>1.4400000000000001E-3</v>
      </c>
      <c r="R188" s="146">
        <f>Q188*H188</f>
        <v>1.4400000000000001E-3</v>
      </c>
      <c r="S188" s="146">
        <v>0</v>
      </c>
      <c r="T188" s="147">
        <f>S188*H188</f>
        <v>0</v>
      </c>
      <c r="AR188" s="148" t="s">
        <v>257</v>
      </c>
      <c r="AT188" s="148" t="s">
        <v>155</v>
      </c>
      <c r="AU188" s="148" t="s">
        <v>80</v>
      </c>
      <c r="AY188" s="16" t="s">
        <v>152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6" t="s">
        <v>181</v>
      </c>
      <c r="BK188" s="149">
        <f>ROUND(I188*H188,2)</f>
        <v>0</v>
      </c>
      <c r="BL188" s="16" t="s">
        <v>257</v>
      </c>
      <c r="BM188" s="148" t="s">
        <v>816</v>
      </c>
    </row>
    <row r="189" spans="2:65" s="12" customFormat="1" ht="11.25">
      <c r="B189" s="150"/>
      <c r="D189" s="151" t="s">
        <v>161</v>
      </c>
      <c r="E189" s="152" t="s">
        <v>1</v>
      </c>
      <c r="F189" s="153" t="s">
        <v>80</v>
      </c>
      <c r="H189" s="154">
        <v>1</v>
      </c>
      <c r="I189" s="155"/>
      <c r="L189" s="150"/>
      <c r="M189" s="156"/>
      <c r="T189" s="157"/>
      <c r="AT189" s="152" t="s">
        <v>161</v>
      </c>
      <c r="AU189" s="152" t="s">
        <v>80</v>
      </c>
      <c r="AV189" s="12" t="s">
        <v>82</v>
      </c>
      <c r="AW189" s="12" t="s">
        <v>30</v>
      </c>
      <c r="AX189" s="12" t="s">
        <v>80</v>
      </c>
      <c r="AY189" s="152" t="s">
        <v>152</v>
      </c>
    </row>
    <row r="190" spans="2:65" s="1" customFormat="1" ht="37.9" customHeight="1">
      <c r="B190" s="31"/>
      <c r="C190" s="136" t="s">
        <v>416</v>
      </c>
      <c r="D190" s="136" t="s">
        <v>155</v>
      </c>
      <c r="E190" s="137" t="s">
        <v>817</v>
      </c>
      <c r="F190" s="138" t="s">
        <v>818</v>
      </c>
      <c r="G190" s="139" t="s">
        <v>184</v>
      </c>
      <c r="H190" s="140">
        <v>26</v>
      </c>
      <c r="I190" s="141"/>
      <c r="J190" s="142">
        <f>ROUND(I190*H190,2)</f>
        <v>0</v>
      </c>
      <c r="K190" s="143"/>
      <c r="L190" s="31"/>
      <c r="M190" s="144" t="s">
        <v>1</v>
      </c>
      <c r="N190" s="145" t="s">
        <v>41</v>
      </c>
      <c r="P190" s="146">
        <f>O190*H190</f>
        <v>0</v>
      </c>
      <c r="Q190" s="146">
        <v>1.2E-4</v>
      </c>
      <c r="R190" s="146">
        <f>Q190*H190</f>
        <v>3.1199999999999999E-3</v>
      </c>
      <c r="S190" s="146">
        <v>0</v>
      </c>
      <c r="T190" s="147">
        <f>S190*H190</f>
        <v>0</v>
      </c>
      <c r="AR190" s="148" t="s">
        <v>257</v>
      </c>
      <c r="AT190" s="148" t="s">
        <v>155</v>
      </c>
      <c r="AU190" s="148" t="s">
        <v>80</v>
      </c>
      <c r="AY190" s="16" t="s">
        <v>152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6" t="s">
        <v>181</v>
      </c>
      <c r="BK190" s="149">
        <f>ROUND(I190*H190,2)</f>
        <v>0</v>
      </c>
      <c r="BL190" s="16" t="s">
        <v>257</v>
      </c>
      <c r="BM190" s="148" t="s">
        <v>819</v>
      </c>
    </row>
    <row r="191" spans="2:65" s="12" customFormat="1" ht="11.25">
      <c r="B191" s="150"/>
      <c r="D191" s="151" t="s">
        <v>161</v>
      </c>
      <c r="E191" s="152" t="s">
        <v>1</v>
      </c>
      <c r="F191" s="153" t="s">
        <v>324</v>
      </c>
      <c r="H191" s="154">
        <v>26</v>
      </c>
      <c r="I191" s="155"/>
      <c r="L191" s="150"/>
      <c r="M191" s="156"/>
      <c r="T191" s="157"/>
      <c r="AT191" s="152" t="s">
        <v>161</v>
      </c>
      <c r="AU191" s="152" t="s">
        <v>80</v>
      </c>
      <c r="AV191" s="12" t="s">
        <v>82</v>
      </c>
      <c r="AW191" s="12" t="s">
        <v>30</v>
      </c>
      <c r="AX191" s="12" t="s">
        <v>80</v>
      </c>
      <c r="AY191" s="152" t="s">
        <v>152</v>
      </c>
    </row>
    <row r="192" spans="2:65" s="1" customFormat="1" ht="37.9" customHeight="1">
      <c r="B192" s="31"/>
      <c r="C192" s="136" t="s">
        <v>422</v>
      </c>
      <c r="D192" s="136" t="s">
        <v>155</v>
      </c>
      <c r="E192" s="137" t="s">
        <v>820</v>
      </c>
      <c r="F192" s="138" t="s">
        <v>821</v>
      </c>
      <c r="G192" s="139" t="s">
        <v>184</v>
      </c>
      <c r="H192" s="140">
        <v>12</v>
      </c>
      <c r="I192" s="141"/>
      <c r="J192" s="142">
        <f>ROUND(I192*H192,2)</f>
        <v>0</v>
      </c>
      <c r="K192" s="143"/>
      <c r="L192" s="31"/>
      <c r="M192" s="144" t="s">
        <v>1</v>
      </c>
      <c r="N192" s="145" t="s">
        <v>41</v>
      </c>
      <c r="P192" s="146">
        <f>O192*H192</f>
        <v>0</v>
      </c>
      <c r="Q192" s="146">
        <v>1.6000000000000001E-4</v>
      </c>
      <c r="R192" s="146">
        <f>Q192*H192</f>
        <v>1.9200000000000003E-3</v>
      </c>
      <c r="S192" s="146">
        <v>0</v>
      </c>
      <c r="T192" s="147">
        <f>S192*H192</f>
        <v>0</v>
      </c>
      <c r="AR192" s="148" t="s">
        <v>257</v>
      </c>
      <c r="AT192" s="148" t="s">
        <v>155</v>
      </c>
      <c r="AU192" s="148" t="s">
        <v>80</v>
      </c>
      <c r="AY192" s="16" t="s">
        <v>152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6" t="s">
        <v>181</v>
      </c>
      <c r="BK192" s="149">
        <f>ROUND(I192*H192,2)</f>
        <v>0</v>
      </c>
      <c r="BL192" s="16" t="s">
        <v>257</v>
      </c>
      <c r="BM192" s="148" t="s">
        <v>822</v>
      </c>
    </row>
    <row r="193" spans="2:65" s="12" customFormat="1" ht="11.25">
      <c r="B193" s="150"/>
      <c r="D193" s="151" t="s">
        <v>161</v>
      </c>
      <c r="E193" s="152" t="s">
        <v>1</v>
      </c>
      <c r="F193" s="153" t="s">
        <v>823</v>
      </c>
      <c r="H193" s="154">
        <v>12</v>
      </c>
      <c r="I193" s="155"/>
      <c r="L193" s="150"/>
      <c r="M193" s="156"/>
      <c r="T193" s="157"/>
      <c r="AT193" s="152" t="s">
        <v>161</v>
      </c>
      <c r="AU193" s="152" t="s">
        <v>80</v>
      </c>
      <c r="AV193" s="12" t="s">
        <v>82</v>
      </c>
      <c r="AW193" s="12" t="s">
        <v>30</v>
      </c>
      <c r="AX193" s="12" t="s">
        <v>80</v>
      </c>
      <c r="AY193" s="152" t="s">
        <v>152</v>
      </c>
    </row>
    <row r="194" spans="2:65" s="1" customFormat="1" ht="16.5" customHeight="1">
      <c r="B194" s="31"/>
      <c r="C194" s="136" t="s">
        <v>427</v>
      </c>
      <c r="D194" s="136" t="s">
        <v>155</v>
      </c>
      <c r="E194" s="137" t="s">
        <v>824</v>
      </c>
      <c r="F194" s="138" t="s">
        <v>825</v>
      </c>
      <c r="G194" s="139" t="s">
        <v>158</v>
      </c>
      <c r="H194" s="140">
        <v>16</v>
      </c>
      <c r="I194" s="141"/>
      <c r="J194" s="142">
        <f>ROUND(I194*H194,2)</f>
        <v>0</v>
      </c>
      <c r="K194" s="143"/>
      <c r="L194" s="31"/>
      <c r="M194" s="144" t="s">
        <v>1</v>
      </c>
      <c r="N194" s="145" t="s">
        <v>41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257</v>
      </c>
      <c r="AT194" s="148" t="s">
        <v>155</v>
      </c>
      <c r="AU194" s="148" t="s">
        <v>80</v>
      </c>
      <c r="AY194" s="16" t="s">
        <v>152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6" t="s">
        <v>181</v>
      </c>
      <c r="BK194" s="149">
        <f>ROUND(I194*H194,2)</f>
        <v>0</v>
      </c>
      <c r="BL194" s="16" t="s">
        <v>257</v>
      </c>
      <c r="BM194" s="148" t="s">
        <v>826</v>
      </c>
    </row>
    <row r="195" spans="2:65" s="12" customFormat="1" ht="11.25">
      <c r="B195" s="150"/>
      <c r="D195" s="151" t="s">
        <v>161</v>
      </c>
      <c r="E195" s="152" t="s">
        <v>1</v>
      </c>
      <c r="F195" s="153" t="s">
        <v>257</v>
      </c>
      <c r="H195" s="154">
        <v>16</v>
      </c>
      <c r="I195" s="155"/>
      <c r="L195" s="150"/>
      <c r="M195" s="156"/>
      <c r="T195" s="157"/>
      <c r="AT195" s="152" t="s">
        <v>161</v>
      </c>
      <c r="AU195" s="152" t="s">
        <v>80</v>
      </c>
      <c r="AV195" s="12" t="s">
        <v>82</v>
      </c>
      <c r="AW195" s="12" t="s">
        <v>30</v>
      </c>
      <c r="AX195" s="12" t="s">
        <v>80</v>
      </c>
      <c r="AY195" s="152" t="s">
        <v>152</v>
      </c>
    </row>
    <row r="196" spans="2:65" s="1" customFormat="1" ht="16.5" customHeight="1">
      <c r="B196" s="31"/>
      <c r="C196" s="136" t="s">
        <v>435</v>
      </c>
      <c r="D196" s="136" t="s">
        <v>155</v>
      </c>
      <c r="E196" s="137" t="s">
        <v>827</v>
      </c>
      <c r="F196" s="138" t="s">
        <v>828</v>
      </c>
      <c r="G196" s="139" t="s">
        <v>158</v>
      </c>
      <c r="H196" s="140">
        <v>2</v>
      </c>
      <c r="I196" s="141"/>
      <c r="J196" s="142">
        <f t="shared" ref="J196:J201" si="10">ROUND(I196*H196,2)</f>
        <v>0</v>
      </c>
      <c r="K196" s="143"/>
      <c r="L196" s="31"/>
      <c r="M196" s="144" t="s">
        <v>1</v>
      </c>
      <c r="N196" s="145" t="s">
        <v>41</v>
      </c>
      <c r="P196" s="146">
        <f t="shared" ref="P196:P201" si="11">O196*H196</f>
        <v>0</v>
      </c>
      <c r="Q196" s="146">
        <v>3.0000000000000001E-5</v>
      </c>
      <c r="R196" s="146">
        <f t="shared" ref="R196:R201" si="12">Q196*H196</f>
        <v>6.0000000000000002E-5</v>
      </c>
      <c r="S196" s="146">
        <v>0</v>
      </c>
      <c r="T196" s="147">
        <f t="shared" ref="T196:T201" si="13">S196*H196</f>
        <v>0</v>
      </c>
      <c r="AR196" s="148" t="s">
        <v>257</v>
      </c>
      <c r="AT196" s="148" t="s">
        <v>155</v>
      </c>
      <c r="AU196" s="148" t="s">
        <v>80</v>
      </c>
      <c r="AY196" s="16" t="s">
        <v>152</v>
      </c>
      <c r="BE196" s="149">
        <f t="shared" ref="BE196:BE201" si="14">IF(N196="základní",J196,0)</f>
        <v>0</v>
      </c>
      <c r="BF196" s="149">
        <f t="shared" ref="BF196:BF201" si="15">IF(N196="snížená",J196,0)</f>
        <v>0</v>
      </c>
      <c r="BG196" s="149">
        <f t="shared" ref="BG196:BG201" si="16">IF(N196="zákl. přenesená",J196,0)</f>
        <v>0</v>
      </c>
      <c r="BH196" s="149">
        <f t="shared" ref="BH196:BH201" si="17">IF(N196="sníž. přenesená",J196,0)</f>
        <v>0</v>
      </c>
      <c r="BI196" s="149">
        <f t="shared" ref="BI196:BI201" si="18">IF(N196="nulová",J196,0)</f>
        <v>0</v>
      </c>
      <c r="BJ196" s="16" t="s">
        <v>181</v>
      </c>
      <c r="BK196" s="149">
        <f t="shared" ref="BK196:BK201" si="19">ROUND(I196*H196,2)</f>
        <v>0</v>
      </c>
      <c r="BL196" s="16" t="s">
        <v>257</v>
      </c>
      <c r="BM196" s="148" t="s">
        <v>829</v>
      </c>
    </row>
    <row r="197" spans="2:65" s="1" customFormat="1" ht="33" customHeight="1">
      <c r="B197" s="31"/>
      <c r="C197" s="136" t="s">
        <v>441</v>
      </c>
      <c r="D197" s="136" t="s">
        <v>155</v>
      </c>
      <c r="E197" s="137" t="s">
        <v>830</v>
      </c>
      <c r="F197" s="138" t="s">
        <v>831</v>
      </c>
      <c r="G197" s="139" t="s">
        <v>158</v>
      </c>
      <c r="H197" s="140">
        <v>2</v>
      </c>
      <c r="I197" s="141"/>
      <c r="J197" s="142">
        <f t="shared" si="10"/>
        <v>0</v>
      </c>
      <c r="K197" s="143"/>
      <c r="L197" s="31"/>
      <c r="M197" s="144" t="s">
        <v>1</v>
      </c>
      <c r="N197" s="145" t="s">
        <v>41</v>
      </c>
      <c r="P197" s="146">
        <f t="shared" si="11"/>
        <v>0</v>
      </c>
      <c r="Q197" s="146">
        <v>0</v>
      </c>
      <c r="R197" s="146">
        <f t="shared" si="12"/>
        <v>0</v>
      </c>
      <c r="S197" s="146">
        <v>0</v>
      </c>
      <c r="T197" s="147">
        <f t="shared" si="13"/>
        <v>0</v>
      </c>
      <c r="AR197" s="148" t="s">
        <v>257</v>
      </c>
      <c r="AT197" s="148" t="s">
        <v>155</v>
      </c>
      <c r="AU197" s="148" t="s">
        <v>80</v>
      </c>
      <c r="AY197" s="16" t="s">
        <v>152</v>
      </c>
      <c r="BE197" s="149">
        <f t="shared" si="14"/>
        <v>0</v>
      </c>
      <c r="BF197" s="149">
        <f t="shared" si="15"/>
        <v>0</v>
      </c>
      <c r="BG197" s="149">
        <f t="shared" si="16"/>
        <v>0</v>
      </c>
      <c r="BH197" s="149">
        <f t="shared" si="17"/>
        <v>0</v>
      </c>
      <c r="BI197" s="149">
        <f t="shared" si="18"/>
        <v>0</v>
      </c>
      <c r="BJ197" s="16" t="s">
        <v>181</v>
      </c>
      <c r="BK197" s="149">
        <f t="shared" si="19"/>
        <v>0</v>
      </c>
      <c r="BL197" s="16" t="s">
        <v>257</v>
      </c>
      <c r="BM197" s="148" t="s">
        <v>832</v>
      </c>
    </row>
    <row r="198" spans="2:65" s="1" customFormat="1" ht="44.25" customHeight="1">
      <c r="B198" s="31"/>
      <c r="C198" s="136" t="s">
        <v>446</v>
      </c>
      <c r="D198" s="136" t="s">
        <v>155</v>
      </c>
      <c r="E198" s="137" t="s">
        <v>833</v>
      </c>
      <c r="F198" s="138" t="s">
        <v>834</v>
      </c>
      <c r="G198" s="139" t="s">
        <v>158</v>
      </c>
      <c r="H198" s="140">
        <v>2</v>
      </c>
      <c r="I198" s="141"/>
      <c r="J198" s="142">
        <f t="shared" si="10"/>
        <v>0</v>
      </c>
      <c r="K198" s="143"/>
      <c r="L198" s="31"/>
      <c r="M198" s="144" t="s">
        <v>1</v>
      </c>
      <c r="N198" s="145" t="s">
        <v>41</v>
      </c>
      <c r="P198" s="146">
        <f t="shared" si="11"/>
        <v>0</v>
      </c>
      <c r="Q198" s="146">
        <v>1.8E-3</v>
      </c>
      <c r="R198" s="146">
        <f t="shared" si="12"/>
        <v>3.5999999999999999E-3</v>
      </c>
      <c r="S198" s="146">
        <v>0</v>
      </c>
      <c r="T198" s="147">
        <f t="shared" si="13"/>
        <v>0</v>
      </c>
      <c r="AR198" s="148" t="s">
        <v>257</v>
      </c>
      <c r="AT198" s="148" t="s">
        <v>155</v>
      </c>
      <c r="AU198" s="148" t="s">
        <v>80</v>
      </c>
      <c r="AY198" s="16" t="s">
        <v>152</v>
      </c>
      <c r="BE198" s="149">
        <f t="shared" si="14"/>
        <v>0</v>
      </c>
      <c r="BF198" s="149">
        <f t="shared" si="15"/>
        <v>0</v>
      </c>
      <c r="BG198" s="149">
        <f t="shared" si="16"/>
        <v>0</v>
      </c>
      <c r="BH198" s="149">
        <f t="shared" si="17"/>
        <v>0</v>
      </c>
      <c r="BI198" s="149">
        <f t="shared" si="18"/>
        <v>0</v>
      </c>
      <c r="BJ198" s="16" t="s">
        <v>181</v>
      </c>
      <c r="BK198" s="149">
        <f t="shared" si="19"/>
        <v>0</v>
      </c>
      <c r="BL198" s="16" t="s">
        <v>257</v>
      </c>
      <c r="BM198" s="148" t="s">
        <v>835</v>
      </c>
    </row>
    <row r="199" spans="2:65" s="1" customFormat="1" ht="33" customHeight="1">
      <c r="B199" s="31"/>
      <c r="C199" s="165" t="s">
        <v>451</v>
      </c>
      <c r="D199" s="165" t="s">
        <v>272</v>
      </c>
      <c r="E199" s="166" t="s">
        <v>836</v>
      </c>
      <c r="F199" s="167" t="s">
        <v>837</v>
      </c>
      <c r="G199" s="168" t="s">
        <v>158</v>
      </c>
      <c r="H199" s="169">
        <v>2</v>
      </c>
      <c r="I199" s="170"/>
      <c r="J199" s="171">
        <f t="shared" si="10"/>
        <v>0</v>
      </c>
      <c r="K199" s="172"/>
      <c r="L199" s="173"/>
      <c r="M199" s="174" t="s">
        <v>1</v>
      </c>
      <c r="N199" s="175" t="s">
        <v>41</v>
      </c>
      <c r="P199" s="146">
        <f t="shared" si="11"/>
        <v>0</v>
      </c>
      <c r="Q199" s="146">
        <v>4.8999999999999998E-4</v>
      </c>
      <c r="R199" s="146">
        <f t="shared" si="12"/>
        <v>9.7999999999999997E-4</v>
      </c>
      <c r="S199" s="146">
        <v>0</v>
      </c>
      <c r="T199" s="147">
        <f t="shared" si="13"/>
        <v>0</v>
      </c>
      <c r="AR199" s="148" t="s">
        <v>362</v>
      </c>
      <c r="AT199" s="148" t="s">
        <v>272</v>
      </c>
      <c r="AU199" s="148" t="s">
        <v>80</v>
      </c>
      <c r="AY199" s="16" t="s">
        <v>152</v>
      </c>
      <c r="BE199" s="149">
        <f t="shared" si="14"/>
        <v>0</v>
      </c>
      <c r="BF199" s="149">
        <f t="shared" si="15"/>
        <v>0</v>
      </c>
      <c r="BG199" s="149">
        <f t="shared" si="16"/>
        <v>0</v>
      </c>
      <c r="BH199" s="149">
        <f t="shared" si="17"/>
        <v>0</v>
      </c>
      <c r="BI199" s="149">
        <f t="shared" si="18"/>
        <v>0</v>
      </c>
      <c r="BJ199" s="16" t="s">
        <v>181</v>
      </c>
      <c r="BK199" s="149">
        <f t="shared" si="19"/>
        <v>0</v>
      </c>
      <c r="BL199" s="16" t="s">
        <v>257</v>
      </c>
      <c r="BM199" s="148" t="s">
        <v>838</v>
      </c>
    </row>
    <row r="200" spans="2:65" s="1" customFormat="1" ht="24.2" customHeight="1">
      <c r="B200" s="31"/>
      <c r="C200" s="136" t="s">
        <v>456</v>
      </c>
      <c r="D200" s="136" t="s">
        <v>155</v>
      </c>
      <c r="E200" s="137" t="s">
        <v>839</v>
      </c>
      <c r="F200" s="138" t="s">
        <v>840</v>
      </c>
      <c r="G200" s="139" t="s">
        <v>158</v>
      </c>
      <c r="H200" s="140">
        <v>4</v>
      </c>
      <c r="I200" s="141"/>
      <c r="J200" s="142">
        <f t="shared" si="10"/>
        <v>0</v>
      </c>
      <c r="K200" s="143"/>
      <c r="L200" s="31"/>
      <c r="M200" s="144" t="s">
        <v>1</v>
      </c>
      <c r="N200" s="145" t="s">
        <v>41</v>
      </c>
      <c r="P200" s="146">
        <f t="shared" si="11"/>
        <v>0</v>
      </c>
      <c r="Q200" s="146">
        <v>5.0000000000000001E-4</v>
      </c>
      <c r="R200" s="146">
        <f t="shared" si="12"/>
        <v>2E-3</v>
      </c>
      <c r="S200" s="146">
        <v>0</v>
      </c>
      <c r="T200" s="147">
        <f t="shared" si="13"/>
        <v>0</v>
      </c>
      <c r="AR200" s="148" t="s">
        <v>257</v>
      </c>
      <c r="AT200" s="148" t="s">
        <v>155</v>
      </c>
      <c r="AU200" s="148" t="s">
        <v>80</v>
      </c>
      <c r="AY200" s="16" t="s">
        <v>152</v>
      </c>
      <c r="BE200" s="149">
        <f t="shared" si="14"/>
        <v>0</v>
      </c>
      <c r="BF200" s="149">
        <f t="shared" si="15"/>
        <v>0</v>
      </c>
      <c r="BG200" s="149">
        <f t="shared" si="16"/>
        <v>0</v>
      </c>
      <c r="BH200" s="149">
        <f t="shared" si="17"/>
        <v>0</v>
      </c>
      <c r="BI200" s="149">
        <f t="shared" si="18"/>
        <v>0</v>
      </c>
      <c r="BJ200" s="16" t="s">
        <v>181</v>
      </c>
      <c r="BK200" s="149">
        <f t="shared" si="19"/>
        <v>0</v>
      </c>
      <c r="BL200" s="16" t="s">
        <v>257</v>
      </c>
      <c r="BM200" s="148" t="s">
        <v>841</v>
      </c>
    </row>
    <row r="201" spans="2:65" s="1" customFormat="1" ht="24.2" customHeight="1">
      <c r="B201" s="31"/>
      <c r="C201" s="136" t="s">
        <v>461</v>
      </c>
      <c r="D201" s="136" t="s">
        <v>155</v>
      </c>
      <c r="E201" s="137" t="s">
        <v>842</v>
      </c>
      <c r="F201" s="138" t="s">
        <v>843</v>
      </c>
      <c r="G201" s="139" t="s">
        <v>158</v>
      </c>
      <c r="H201" s="140">
        <v>4</v>
      </c>
      <c r="I201" s="141"/>
      <c r="J201" s="142">
        <f t="shared" si="10"/>
        <v>0</v>
      </c>
      <c r="K201" s="143"/>
      <c r="L201" s="31"/>
      <c r="M201" s="144" t="s">
        <v>1</v>
      </c>
      <c r="N201" s="145" t="s">
        <v>41</v>
      </c>
      <c r="P201" s="146">
        <f t="shared" si="11"/>
        <v>0</v>
      </c>
      <c r="Q201" s="146">
        <v>8.0000000000000007E-5</v>
      </c>
      <c r="R201" s="146">
        <f t="shared" si="12"/>
        <v>3.2000000000000003E-4</v>
      </c>
      <c r="S201" s="146">
        <v>0</v>
      </c>
      <c r="T201" s="147">
        <f t="shared" si="13"/>
        <v>0</v>
      </c>
      <c r="AR201" s="148" t="s">
        <v>257</v>
      </c>
      <c r="AT201" s="148" t="s">
        <v>155</v>
      </c>
      <c r="AU201" s="148" t="s">
        <v>80</v>
      </c>
      <c r="AY201" s="16" t="s">
        <v>152</v>
      </c>
      <c r="BE201" s="149">
        <f t="shared" si="14"/>
        <v>0</v>
      </c>
      <c r="BF201" s="149">
        <f t="shared" si="15"/>
        <v>0</v>
      </c>
      <c r="BG201" s="149">
        <f t="shared" si="16"/>
        <v>0</v>
      </c>
      <c r="BH201" s="149">
        <f t="shared" si="17"/>
        <v>0</v>
      </c>
      <c r="BI201" s="149">
        <f t="shared" si="18"/>
        <v>0</v>
      </c>
      <c r="BJ201" s="16" t="s">
        <v>181</v>
      </c>
      <c r="BK201" s="149">
        <f t="shared" si="19"/>
        <v>0</v>
      </c>
      <c r="BL201" s="16" t="s">
        <v>257</v>
      </c>
      <c r="BM201" s="148" t="s">
        <v>844</v>
      </c>
    </row>
    <row r="202" spans="2:65" s="12" customFormat="1" ht="11.25">
      <c r="B202" s="150"/>
      <c r="D202" s="151" t="s">
        <v>161</v>
      </c>
      <c r="E202" s="152" t="s">
        <v>1</v>
      </c>
      <c r="F202" s="153" t="s">
        <v>845</v>
      </c>
      <c r="H202" s="154">
        <v>4</v>
      </c>
      <c r="I202" s="155"/>
      <c r="L202" s="150"/>
      <c r="M202" s="156"/>
      <c r="T202" s="157"/>
      <c r="AT202" s="152" t="s">
        <v>161</v>
      </c>
      <c r="AU202" s="152" t="s">
        <v>80</v>
      </c>
      <c r="AV202" s="12" t="s">
        <v>82</v>
      </c>
      <c r="AW202" s="12" t="s">
        <v>30</v>
      </c>
      <c r="AX202" s="12" t="s">
        <v>80</v>
      </c>
      <c r="AY202" s="152" t="s">
        <v>152</v>
      </c>
    </row>
    <row r="203" spans="2:65" s="1" customFormat="1" ht="24.2" customHeight="1">
      <c r="B203" s="31"/>
      <c r="C203" s="136" t="s">
        <v>466</v>
      </c>
      <c r="D203" s="136" t="s">
        <v>155</v>
      </c>
      <c r="E203" s="137" t="s">
        <v>846</v>
      </c>
      <c r="F203" s="138" t="s">
        <v>847</v>
      </c>
      <c r="G203" s="139" t="s">
        <v>184</v>
      </c>
      <c r="H203" s="140">
        <v>38</v>
      </c>
      <c r="I203" s="141"/>
      <c r="J203" s="142">
        <f>ROUND(I203*H203,2)</f>
        <v>0</v>
      </c>
      <c r="K203" s="143"/>
      <c r="L203" s="31"/>
      <c r="M203" s="144" t="s">
        <v>1</v>
      </c>
      <c r="N203" s="145" t="s">
        <v>41</v>
      </c>
      <c r="P203" s="146">
        <f>O203*H203</f>
        <v>0</v>
      </c>
      <c r="Q203" s="146">
        <v>1.9000000000000001E-4</v>
      </c>
      <c r="R203" s="146">
        <f>Q203*H203</f>
        <v>7.2200000000000007E-3</v>
      </c>
      <c r="S203" s="146">
        <v>0</v>
      </c>
      <c r="T203" s="147">
        <f>S203*H203</f>
        <v>0</v>
      </c>
      <c r="AR203" s="148" t="s">
        <v>257</v>
      </c>
      <c r="AT203" s="148" t="s">
        <v>155</v>
      </c>
      <c r="AU203" s="148" t="s">
        <v>80</v>
      </c>
      <c r="AY203" s="16" t="s">
        <v>152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6" t="s">
        <v>181</v>
      </c>
      <c r="BK203" s="149">
        <f>ROUND(I203*H203,2)</f>
        <v>0</v>
      </c>
      <c r="BL203" s="16" t="s">
        <v>257</v>
      </c>
      <c r="BM203" s="148" t="s">
        <v>848</v>
      </c>
    </row>
    <row r="204" spans="2:65" s="12" customFormat="1" ht="11.25">
      <c r="B204" s="150"/>
      <c r="D204" s="151" t="s">
        <v>161</v>
      </c>
      <c r="E204" s="152" t="s">
        <v>1</v>
      </c>
      <c r="F204" s="153" t="s">
        <v>401</v>
      </c>
      <c r="H204" s="154">
        <v>38</v>
      </c>
      <c r="I204" s="155"/>
      <c r="L204" s="150"/>
      <c r="M204" s="156"/>
      <c r="T204" s="157"/>
      <c r="AT204" s="152" t="s">
        <v>161</v>
      </c>
      <c r="AU204" s="152" t="s">
        <v>80</v>
      </c>
      <c r="AV204" s="12" t="s">
        <v>82</v>
      </c>
      <c r="AW204" s="12" t="s">
        <v>30</v>
      </c>
      <c r="AX204" s="12" t="s">
        <v>80</v>
      </c>
      <c r="AY204" s="152" t="s">
        <v>152</v>
      </c>
    </row>
    <row r="205" spans="2:65" s="1" customFormat="1" ht="21.75" customHeight="1">
      <c r="B205" s="31"/>
      <c r="C205" s="136" t="s">
        <v>470</v>
      </c>
      <c r="D205" s="136" t="s">
        <v>155</v>
      </c>
      <c r="E205" s="137" t="s">
        <v>849</v>
      </c>
      <c r="F205" s="138" t="s">
        <v>850</v>
      </c>
      <c r="G205" s="139" t="s">
        <v>184</v>
      </c>
      <c r="H205" s="140">
        <v>38</v>
      </c>
      <c r="I205" s="141"/>
      <c r="J205" s="142">
        <f>ROUND(I205*H205,2)</f>
        <v>0</v>
      </c>
      <c r="K205" s="143"/>
      <c r="L205" s="31"/>
      <c r="M205" s="144" t="s">
        <v>1</v>
      </c>
      <c r="N205" s="145" t="s">
        <v>41</v>
      </c>
      <c r="P205" s="146">
        <f>O205*H205</f>
        <v>0</v>
      </c>
      <c r="Q205" s="146">
        <v>1.0000000000000001E-5</v>
      </c>
      <c r="R205" s="146">
        <f>Q205*H205</f>
        <v>3.8000000000000002E-4</v>
      </c>
      <c r="S205" s="146">
        <v>0</v>
      </c>
      <c r="T205" s="147">
        <f>S205*H205</f>
        <v>0</v>
      </c>
      <c r="AR205" s="148" t="s">
        <v>257</v>
      </c>
      <c r="AT205" s="148" t="s">
        <v>155</v>
      </c>
      <c r="AU205" s="148" t="s">
        <v>80</v>
      </c>
      <c r="AY205" s="16" t="s">
        <v>152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6" t="s">
        <v>181</v>
      </c>
      <c r="BK205" s="149">
        <f>ROUND(I205*H205,2)</f>
        <v>0</v>
      </c>
      <c r="BL205" s="16" t="s">
        <v>257</v>
      </c>
      <c r="BM205" s="148" t="s">
        <v>851</v>
      </c>
    </row>
    <row r="206" spans="2:65" s="12" customFormat="1" ht="11.25">
      <c r="B206" s="150"/>
      <c r="D206" s="151" t="s">
        <v>161</v>
      </c>
      <c r="E206" s="152" t="s">
        <v>1</v>
      </c>
      <c r="F206" s="153" t="s">
        <v>852</v>
      </c>
      <c r="H206" s="154">
        <v>38</v>
      </c>
      <c r="I206" s="155"/>
      <c r="L206" s="150"/>
      <c r="M206" s="156"/>
      <c r="T206" s="157"/>
      <c r="AT206" s="152" t="s">
        <v>161</v>
      </c>
      <c r="AU206" s="152" t="s">
        <v>80</v>
      </c>
      <c r="AV206" s="12" t="s">
        <v>82</v>
      </c>
      <c r="AW206" s="12" t="s">
        <v>30</v>
      </c>
      <c r="AX206" s="12" t="s">
        <v>80</v>
      </c>
      <c r="AY206" s="152" t="s">
        <v>152</v>
      </c>
    </row>
    <row r="207" spans="2:65" s="1" customFormat="1" ht="24.2" customHeight="1">
      <c r="B207" s="31"/>
      <c r="C207" s="136" t="s">
        <v>477</v>
      </c>
      <c r="D207" s="136" t="s">
        <v>155</v>
      </c>
      <c r="E207" s="137" t="s">
        <v>853</v>
      </c>
      <c r="F207" s="138" t="s">
        <v>854</v>
      </c>
      <c r="G207" s="139" t="s">
        <v>260</v>
      </c>
      <c r="H207" s="140">
        <v>5.5E-2</v>
      </c>
      <c r="I207" s="141"/>
      <c r="J207" s="142">
        <f>ROUND(I207*H207,2)</f>
        <v>0</v>
      </c>
      <c r="K207" s="143"/>
      <c r="L207" s="31"/>
      <c r="M207" s="144" t="s">
        <v>1</v>
      </c>
      <c r="N207" s="145" t="s">
        <v>41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257</v>
      </c>
      <c r="AT207" s="148" t="s">
        <v>155</v>
      </c>
      <c r="AU207" s="148" t="s">
        <v>80</v>
      </c>
      <c r="AY207" s="16" t="s">
        <v>152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6" t="s">
        <v>181</v>
      </c>
      <c r="BK207" s="149">
        <f>ROUND(I207*H207,2)</f>
        <v>0</v>
      </c>
      <c r="BL207" s="16" t="s">
        <v>257</v>
      </c>
      <c r="BM207" s="148" t="s">
        <v>855</v>
      </c>
    </row>
    <row r="208" spans="2:65" s="11" customFormat="1" ht="25.9" customHeight="1">
      <c r="B208" s="124"/>
      <c r="D208" s="125" t="s">
        <v>72</v>
      </c>
      <c r="E208" s="126" t="s">
        <v>392</v>
      </c>
      <c r="F208" s="126" t="s">
        <v>856</v>
      </c>
      <c r="I208" s="127"/>
      <c r="J208" s="128">
        <f>BK208</f>
        <v>0</v>
      </c>
      <c r="L208" s="124"/>
      <c r="M208" s="129"/>
      <c r="P208" s="130">
        <f>SUM(P209:P225)</f>
        <v>0</v>
      </c>
      <c r="R208" s="130">
        <f>SUM(R209:R225)</f>
        <v>0.21623999999999999</v>
      </c>
      <c r="T208" s="131">
        <f>SUM(T209:T225)</f>
        <v>0</v>
      </c>
      <c r="AR208" s="125" t="s">
        <v>82</v>
      </c>
      <c r="AT208" s="132" t="s">
        <v>72</v>
      </c>
      <c r="AU208" s="132" t="s">
        <v>73</v>
      </c>
      <c r="AY208" s="125" t="s">
        <v>152</v>
      </c>
      <c r="BK208" s="133">
        <f>SUM(BK209:BK225)</f>
        <v>0</v>
      </c>
    </row>
    <row r="209" spans="2:65" s="1" customFormat="1" ht="24.2" customHeight="1">
      <c r="B209" s="31"/>
      <c r="C209" s="136" t="s">
        <v>481</v>
      </c>
      <c r="D209" s="136" t="s">
        <v>155</v>
      </c>
      <c r="E209" s="137" t="s">
        <v>857</v>
      </c>
      <c r="F209" s="138" t="s">
        <v>858</v>
      </c>
      <c r="G209" s="139" t="s">
        <v>397</v>
      </c>
      <c r="H209" s="140">
        <v>2</v>
      </c>
      <c r="I209" s="141"/>
      <c r="J209" s="142">
        <f>ROUND(I209*H209,2)</f>
        <v>0</v>
      </c>
      <c r="K209" s="143"/>
      <c r="L209" s="31"/>
      <c r="M209" s="144" t="s">
        <v>1</v>
      </c>
      <c r="N209" s="145" t="s">
        <v>41</v>
      </c>
      <c r="P209" s="146">
        <f>O209*H209</f>
        <v>0</v>
      </c>
      <c r="Q209" s="146">
        <v>1.6969999999999999E-2</v>
      </c>
      <c r="R209" s="146">
        <f>Q209*H209</f>
        <v>3.3939999999999998E-2</v>
      </c>
      <c r="S209" s="146">
        <v>0</v>
      </c>
      <c r="T209" s="147">
        <f>S209*H209</f>
        <v>0</v>
      </c>
      <c r="AR209" s="148" t="s">
        <v>257</v>
      </c>
      <c r="AT209" s="148" t="s">
        <v>155</v>
      </c>
      <c r="AU209" s="148" t="s">
        <v>80</v>
      </c>
      <c r="AY209" s="16" t="s">
        <v>152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6" t="s">
        <v>181</v>
      </c>
      <c r="BK209" s="149">
        <f>ROUND(I209*H209,2)</f>
        <v>0</v>
      </c>
      <c r="BL209" s="16" t="s">
        <v>257</v>
      </c>
      <c r="BM209" s="148" t="s">
        <v>859</v>
      </c>
    </row>
    <row r="210" spans="2:65" s="12" customFormat="1" ht="11.25">
      <c r="B210" s="150"/>
      <c r="D210" s="151" t="s">
        <v>161</v>
      </c>
      <c r="E210" s="152" t="s">
        <v>1</v>
      </c>
      <c r="F210" s="153" t="s">
        <v>162</v>
      </c>
      <c r="H210" s="154">
        <v>2</v>
      </c>
      <c r="I210" s="155"/>
      <c r="L210" s="150"/>
      <c r="M210" s="156"/>
      <c r="T210" s="157"/>
      <c r="AT210" s="152" t="s">
        <v>161</v>
      </c>
      <c r="AU210" s="152" t="s">
        <v>80</v>
      </c>
      <c r="AV210" s="12" t="s">
        <v>82</v>
      </c>
      <c r="AW210" s="12" t="s">
        <v>30</v>
      </c>
      <c r="AX210" s="12" t="s">
        <v>80</v>
      </c>
      <c r="AY210" s="152" t="s">
        <v>152</v>
      </c>
    </row>
    <row r="211" spans="2:65" s="1" customFormat="1" ht="37.9" customHeight="1">
      <c r="B211" s="31"/>
      <c r="C211" s="165" t="s">
        <v>486</v>
      </c>
      <c r="D211" s="165" t="s">
        <v>272</v>
      </c>
      <c r="E211" s="166" t="s">
        <v>860</v>
      </c>
      <c r="F211" s="167" t="s">
        <v>861</v>
      </c>
      <c r="G211" s="168" t="s">
        <v>158</v>
      </c>
      <c r="H211" s="169">
        <v>2</v>
      </c>
      <c r="I211" s="170"/>
      <c r="J211" s="171">
        <f t="shared" ref="J211:J219" si="20">ROUND(I211*H211,2)</f>
        <v>0</v>
      </c>
      <c r="K211" s="172"/>
      <c r="L211" s="173"/>
      <c r="M211" s="174" t="s">
        <v>1</v>
      </c>
      <c r="N211" s="175" t="s">
        <v>41</v>
      </c>
      <c r="P211" s="146">
        <f t="shared" ref="P211:P219" si="21">O211*H211</f>
        <v>0</v>
      </c>
      <c r="Q211" s="146">
        <v>8.0000000000000002E-3</v>
      </c>
      <c r="R211" s="146">
        <f t="shared" ref="R211:R219" si="22">Q211*H211</f>
        <v>1.6E-2</v>
      </c>
      <c r="S211" s="146">
        <v>0</v>
      </c>
      <c r="T211" s="147">
        <f t="shared" ref="T211:T219" si="23">S211*H211</f>
        <v>0</v>
      </c>
      <c r="AR211" s="148" t="s">
        <v>362</v>
      </c>
      <c r="AT211" s="148" t="s">
        <v>272</v>
      </c>
      <c r="AU211" s="148" t="s">
        <v>80</v>
      </c>
      <c r="AY211" s="16" t="s">
        <v>152</v>
      </c>
      <c r="BE211" s="149">
        <f t="shared" ref="BE211:BE219" si="24">IF(N211="základní",J211,0)</f>
        <v>0</v>
      </c>
      <c r="BF211" s="149">
        <f t="shared" ref="BF211:BF219" si="25">IF(N211="snížená",J211,0)</f>
        <v>0</v>
      </c>
      <c r="BG211" s="149">
        <f t="shared" ref="BG211:BG219" si="26">IF(N211="zákl. přenesená",J211,0)</f>
        <v>0</v>
      </c>
      <c r="BH211" s="149">
        <f t="shared" ref="BH211:BH219" si="27">IF(N211="sníž. přenesená",J211,0)</f>
        <v>0</v>
      </c>
      <c r="BI211" s="149">
        <f t="shared" ref="BI211:BI219" si="28">IF(N211="nulová",J211,0)</f>
        <v>0</v>
      </c>
      <c r="BJ211" s="16" t="s">
        <v>181</v>
      </c>
      <c r="BK211" s="149">
        <f t="shared" ref="BK211:BK219" si="29">ROUND(I211*H211,2)</f>
        <v>0</v>
      </c>
      <c r="BL211" s="16" t="s">
        <v>257</v>
      </c>
      <c r="BM211" s="148" t="s">
        <v>862</v>
      </c>
    </row>
    <row r="212" spans="2:65" s="1" customFormat="1" ht="37.9" customHeight="1">
      <c r="B212" s="31"/>
      <c r="C212" s="165" t="s">
        <v>492</v>
      </c>
      <c r="D212" s="165" t="s">
        <v>272</v>
      </c>
      <c r="E212" s="166" t="s">
        <v>863</v>
      </c>
      <c r="F212" s="167" t="s">
        <v>864</v>
      </c>
      <c r="G212" s="168" t="s">
        <v>158</v>
      </c>
      <c r="H212" s="169">
        <v>2</v>
      </c>
      <c r="I212" s="170"/>
      <c r="J212" s="171">
        <f t="shared" si="20"/>
        <v>0</v>
      </c>
      <c r="K212" s="172"/>
      <c r="L212" s="173"/>
      <c r="M212" s="174" t="s">
        <v>1</v>
      </c>
      <c r="N212" s="175" t="s">
        <v>41</v>
      </c>
      <c r="P212" s="146">
        <f t="shared" si="21"/>
        <v>0</v>
      </c>
      <c r="Q212" s="146">
        <v>2.3000000000000001E-4</v>
      </c>
      <c r="R212" s="146">
        <f t="shared" si="22"/>
        <v>4.6000000000000001E-4</v>
      </c>
      <c r="S212" s="146">
        <v>0</v>
      </c>
      <c r="T212" s="147">
        <f t="shared" si="23"/>
        <v>0</v>
      </c>
      <c r="AR212" s="148" t="s">
        <v>362</v>
      </c>
      <c r="AT212" s="148" t="s">
        <v>272</v>
      </c>
      <c r="AU212" s="148" t="s">
        <v>80</v>
      </c>
      <c r="AY212" s="16" t="s">
        <v>152</v>
      </c>
      <c r="BE212" s="149">
        <f t="shared" si="24"/>
        <v>0</v>
      </c>
      <c r="BF212" s="149">
        <f t="shared" si="25"/>
        <v>0</v>
      </c>
      <c r="BG212" s="149">
        <f t="shared" si="26"/>
        <v>0</v>
      </c>
      <c r="BH212" s="149">
        <f t="shared" si="27"/>
        <v>0</v>
      </c>
      <c r="BI212" s="149">
        <f t="shared" si="28"/>
        <v>0</v>
      </c>
      <c r="BJ212" s="16" t="s">
        <v>181</v>
      </c>
      <c r="BK212" s="149">
        <f t="shared" si="29"/>
        <v>0</v>
      </c>
      <c r="BL212" s="16" t="s">
        <v>257</v>
      </c>
      <c r="BM212" s="148" t="s">
        <v>865</v>
      </c>
    </row>
    <row r="213" spans="2:65" s="1" customFormat="1" ht="24.2" customHeight="1">
      <c r="B213" s="31"/>
      <c r="C213" s="136" t="s">
        <v>497</v>
      </c>
      <c r="D213" s="136" t="s">
        <v>155</v>
      </c>
      <c r="E213" s="137" t="s">
        <v>866</v>
      </c>
      <c r="F213" s="138" t="s">
        <v>867</v>
      </c>
      <c r="G213" s="139" t="s">
        <v>397</v>
      </c>
      <c r="H213" s="140">
        <v>2</v>
      </c>
      <c r="I213" s="141"/>
      <c r="J213" s="142">
        <f t="shared" si="20"/>
        <v>0</v>
      </c>
      <c r="K213" s="143"/>
      <c r="L213" s="31"/>
      <c r="M213" s="144" t="s">
        <v>1</v>
      </c>
      <c r="N213" s="145" t="s">
        <v>41</v>
      </c>
      <c r="P213" s="146">
        <f t="shared" si="21"/>
        <v>0</v>
      </c>
      <c r="Q213" s="146">
        <v>0</v>
      </c>
      <c r="R213" s="146">
        <f t="shared" si="22"/>
        <v>0</v>
      </c>
      <c r="S213" s="146">
        <v>0</v>
      </c>
      <c r="T213" s="147">
        <f t="shared" si="23"/>
        <v>0</v>
      </c>
      <c r="AR213" s="148" t="s">
        <v>257</v>
      </c>
      <c r="AT213" s="148" t="s">
        <v>155</v>
      </c>
      <c r="AU213" s="148" t="s">
        <v>80</v>
      </c>
      <c r="AY213" s="16" t="s">
        <v>152</v>
      </c>
      <c r="BE213" s="149">
        <f t="shared" si="24"/>
        <v>0</v>
      </c>
      <c r="BF213" s="149">
        <f t="shared" si="25"/>
        <v>0</v>
      </c>
      <c r="BG213" s="149">
        <f t="shared" si="26"/>
        <v>0</v>
      </c>
      <c r="BH213" s="149">
        <f t="shared" si="27"/>
        <v>0</v>
      </c>
      <c r="BI213" s="149">
        <f t="shared" si="28"/>
        <v>0</v>
      </c>
      <c r="BJ213" s="16" t="s">
        <v>181</v>
      </c>
      <c r="BK213" s="149">
        <f t="shared" si="29"/>
        <v>0</v>
      </c>
      <c r="BL213" s="16" t="s">
        <v>257</v>
      </c>
      <c r="BM213" s="148" t="s">
        <v>868</v>
      </c>
    </row>
    <row r="214" spans="2:65" s="1" customFormat="1" ht="24.2" customHeight="1">
      <c r="B214" s="31"/>
      <c r="C214" s="136" t="s">
        <v>503</v>
      </c>
      <c r="D214" s="136" t="s">
        <v>155</v>
      </c>
      <c r="E214" s="137" t="s">
        <v>869</v>
      </c>
      <c r="F214" s="138" t="s">
        <v>870</v>
      </c>
      <c r="G214" s="139" t="s">
        <v>397</v>
      </c>
      <c r="H214" s="140">
        <v>2</v>
      </c>
      <c r="I214" s="141"/>
      <c r="J214" s="142">
        <f t="shared" si="20"/>
        <v>0</v>
      </c>
      <c r="K214" s="143"/>
      <c r="L214" s="31"/>
      <c r="M214" s="144" t="s">
        <v>1</v>
      </c>
      <c r="N214" s="145" t="s">
        <v>41</v>
      </c>
      <c r="P214" s="146">
        <f t="shared" si="21"/>
        <v>0</v>
      </c>
      <c r="Q214" s="146">
        <v>1.6469999999999999E-2</v>
      </c>
      <c r="R214" s="146">
        <f t="shared" si="22"/>
        <v>3.2939999999999997E-2</v>
      </c>
      <c r="S214" s="146">
        <v>0</v>
      </c>
      <c r="T214" s="147">
        <f t="shared" si="23"/>
        <v>0</v>
      </c>
      <c r="AR214" s="148" t="s">
        <v>257</v>
      </c>
      <c r="AT214" s="148" t="s">
        <v>155</v>
      </c>
      <c r="AU214" s="148" t="s">
        <v>80</v>
      </c>
      <c r="AY214" s="16" t="s">
        <v>152</v>
      </c>
      <c r="BE214" s="149">
        <f t="shared" si="24"/>
        <v>0</v>
      </c>
      <c r="BF214" s="149">
        <f t="shared" si="25"/>
        <v>0</v>
      </c>
      <c r="BG214" s="149">
        <f t="shared" si="26"/>
        <v>0</v>
      </c>
      <c r="BH214" s="149">
        <f t="shared" si="27"/>
        <v>0</v>
      </c>
      <c r="BI214" s="149">
        <f t="shared" si="28"/>
        <v>0</v>
      </c>
      <c r="BJ214" s="16" t="s">
        <v>181</v>
      </c>
      <c r="BK214" s="149">
        <f t="shared" si="29"/>
        <v>0</v>
      </c>
      <c r="BL214" s="16" t="s">
        <v>257</v>
      </c>
      <c r="BM214" s="148" t="s">
        <v>871</v>
      </c>
    </row>
    <row r="215" spans="2:65" s="1" customFormat="1" ht="16.5" customHeight="1">
      <c r="B215" s="31"/>
      <c r="C215" s="136" t="s">
        <v>509</v>
      </c>
      <c r="D215" s="136" t="s">
        <v>155</v>
      </c>
      <c r="E215" s="137" t="s">
        <v>872</v>
      </c>
      <c r="F215" s="138" t="s">
        <v>873</v>
      </c>
      <c r="G215" s="139" t="s">
        <v>397</v>
      </c>
      <c r="H215" s="140">
        <v>2</v>
      </c>
      <c r="I215" s="141"/>
      <c r="J215" s="142">
        <f t="shared" si="20"/>
        <v>0</v>
      </c>
      <c r="K215" s="143"/>
      <c r="L215" s="31"/>
      <c r="M215" s="144" t="s">
        <v>1</v>
      </c>
      <c r="N215" s="145" t="s">
        <v>41</v>
      </c>
      <c r="P215" s="146">
        <f t="shared" si="21"/>
        <v>0</v>
      </c>
      <c r="Q215" s="146">
        <v>2.5000000000000001E-4</v>
      </c>
      <c r="R215" s="146">
        <f t="shared" si="22"/>
        <v>5.0000000000000001E-4</v>
      </c>
      <c r="S215" s="146">
        <v>0</v>
      </c>
      <c r="T215" s="147">
        <f t="shared" si="23"/>
        <v>0</v>
      </c>
      <c r="AR215" s="148" t="s">
        <v>257</v>
      </c>
      <c r="AT215" s="148" t="s">
        <v>155</v>
      </c>
      <c r="AU215" s="148" t="s">
        <v>80</v>
      </c>
      <c r="AY215" s="16" t="s">
        <v>152</v>
      </c>
      <c r="BE215" s="149">
        <f t="shared" si="24"/>
        <v>0</v>
      </c>
      <c r="BF215" s="149">
        <f t="shared" si="25"/>
        <v>0</v>
      </c>
      <c r="BG215" s="149">
        <f t="shared" si="26"/>
        <v>0</v>
      </c>
      <c r="BH215" s="149">
        <f t="shared" si="27"/>
        <v>0</v>
      </c>
      <c r="BI215" s="149">
        <f t="shared" si="28"/>
        <v>0</v>
      </c>
      <c r="BJ215" s="16" t="s">
        <v>181</v>
      </c>
      <c r="BK215" s="149">
        <f t="shared" si="29"/>
        <v>0</v>
      </c>
      <c r="BL215" s="16" t="s">
        <v>257</v>
      </c>
      <c r="BM215" s="148" t="s">
        <v>874</v>
      </c>
    </row>
    <row r="216" spans="2:65" s="1" customFormat="1" ht="16.5" customHeight="1">
      <c r="B216" s="31"/>
      <c r="C216" s="136" t="s">
        <v>513</v>
      </c>
      <c r="D216" s="136" t="s">
        <v>155</v>
      </c>
      <c r="E216" s="137" t="s">
        <v>875</v>
      </c>
      <c r="F216" s="138" t="s">
        <v>876</v>
      </c>
      <c r="G216" s="139" t="s">
        <v>397</v>
      </c>
      <c r="H216" s="140">
        <v>2</v>
      </c>
      <c r="I216" s="141"/>
      <c r="J216" s="142">
        <f t="shared" si="20"/>
        <v>0</v>
      </c>
      <c r="K216" s="143"/>
      <c r="L216" s="31"/>
      <c r="M216" s="144" t="s">
        <v>1</v>
      </c>
      <c r="N216" s="145" t="s">
        <v>41</v>
      </c>
      <c r="P216" s="146">
        <f t="shared" si="21"/>
        <v>0</v>
      </c>
      <c r="Q216" s="146">
        <v>4.2999999999999999E-4</v>
      </c>
      <c r="R216" s="146">
        <f t="shared" si="22"/>
        <v>8.5999999999999998E-4</v>
      </c>
      <c r="S216" s="146">
        <v>0</v>
      </c>
      <c r="T216" s="147">
        <f t="shared" si="23"/>
        <v>0</v>
      </c>
      <c r="AR216" s="148" t="s">
        <v>257</v>
      </c>
      <c r="AT216" s="148" t="s">
        <v>155</v>
      </c>
      <c r="AU216" s="148" t="s">
        <v>80</v>
      </c>
      <c r="AY216" s="16" t="s">
        <v>152</v>
      </c>
      <c r="BE216" s="149">
        <f t="shared" si="24"/>
        <v>0</v>
      </c>
      <c r="BF216" s="149">
        <f t="shared" si="25"/>
        <v>0</v>
      </c>
      <c r="BG216" s="149">
        <f t="shared" si="26"/>
        <v>0</v>
      </c>
      <c r="BH216" s="149">
        <f t="shared" si="27"/>
        <v>0</v>
      </c>
      <c r="BI216" s="149">
        <f t="shared" si="28"/>
        <v>0</v>
      </c>
      <c r="BJ216" s="16" t="s">
        <v>181</v>
      </c>
      <c r="BK216" s="149">
        <f t="shared" si="29"/>
        <v>0</v>
      </c>
      <c r="BL216" s="16" t="s">
        <v>257</v>
      </c>
      <c r="BM216" s="148" t="s">
        <v>877</v>
      </c>
    </row>
    <row r="217" spans="2:65" s="1" customFormat="1" ht="24.2" customHeight="1">
      <c r="B217" s="31"/>
      <c r="C217" s="136" t="s">
        <v>518</v>
      </c>
      <c r="D217" s="136" t="s">
        <v>155</v>
      </c>
      <c r="E217" s="137" t="s">
        <v>878</v>
      </c>
      <c r="F217" s="138" t="s">
        <v>879</v>
      </c>
      <c r="G217" s="139" t="s">
        <v>397</v>
      </c>
      <c r="H217" s="140">
        <v>2</v>
      </c>
      <c r="I217" s="141"/>
      <c r="J217" s="142">
        <f t="shared" si="20"/>
        <v>0</v>
      </c>
      <c r="K217" s="143"/>
      <c r="L217" s="31"/>
      <c r="M217" s="144" t="s">
        <v>1</v>
      </c>
      <c r="N217" s="145" t="s">
        <v>41</v>
      </c>
      <c r="P217" s="146">
        <f t="shared" si="21"/>
        <v>0</v>
      </c>
      <c r="Q217" s="146">
        <v>5.534E-2</v>
      </c>
      <c r="R217" s="146">
        <f t="shared" si="22"/>
        <v>0.11068</v>
      </c>
      <c r="S217" s="146">
        <v>0</v>
      </c>
      <c r="T217" s="147">
        <f t="shared" si="23"/>
        <v>0</v>
      </c>
      <c r="AR217" s="148" t="s">
        <v>257</v>
      </c>
      <c r="AT217" s="148" t="s">
        <v>155</v>
      </c>
      <c r="AU217" s="148" t="s">
        <v>80</v>
      </c>
      <c r="AY217" s="16" t="s">
        <v>152</v>
      </c>
      <c r="BE217" s="149">
        <f t="shared" si="24"/>
        <v>0</v>
      </c>
      <c r="BF217" s="149">
        <f t="shared" si="25"/>
        <v>0</v>
      </c>
      <c r="BG217" s="149">
        <f t="shared" si="26"/>
        <v>0</v>
      </c>
      <c r="BH217" s="149">
        <f t="shared" si="27"/>
        <v>0</v>
      </c>
      <c r="BI217" s="149">
        <f t="shared" si="28"/>
        <v>0</v>
      </c>
      <c r="BJ217" s="16" t="s">
        <v>181</v>
      </c>
      <c r="BK217" s="149">
        <f t="shared" si="29"/>
        <v>0</v>
      </c>
      <c r="BL217" s="16" t="s">
        <v>257</v>
      </c>
      <c r="BM217" s="148" t="s">
        <v>880</v>
      </c>
    </row>
    <row r="218" spans="2:65" s="1" customFormat="1" ht="24.2" customHeight="1">
      <c r="B218" s="31"/>
      <c r="C218" s="136" t="s">
        <v>522</v>
      </c>
      <c r="D218" s="136" t="s">
        <v>155</v>
      </c>
      <c r="E218" s="137" t="s">
        <v>881</v>
      </c>
      <c r="F218" s="138" t="s">
        <v>882</v>
      </c>
      <c r="G218" s="139" t="s">
        <v>397</v>
      </c>
      <c r="H218" s="140">
        <v>10</v>
      </c>
      <c r="I218" s="141"/>
      <c r="J218" s="142">
        <f t="shared" si="20"/>
        <v>0</v>
      </c>
      <c r="K218" s="143"/>
      <c r="L218" s="31"/>
      <c r="M218" s="144" t="s">
        <v>1</v>
      </c>
      <c r="N218" s="145" t="s">
        <v>41</v>
      </c>
      <c r="P218" s="146">
        <f t="shared" si="21"/>
        <v>0</v>
      </c>
      <c r="Q218" s="146">
        <v>2.4000000000000001E-4</v>
      </c>
      <c r="R218" s="146">
        <f t="shared" si="22"/>
        <v>2.4000000000000002E-3</v>
      </c>
      <c r="S218" s="146">
        <v>0</v>
      </c>
      <c r="T218" s="147">
        <f t="shared" si="23"/>
        <v>0</v>
      </c>
      <c r="AR218" s="148" t="s">
        <v>257</v>
      </c>
      <c r="AT218" s="148" t="s">
        <v>155</v>
      </c>
      <c r="AU218" s="148" t="s">
        <v>80</v>
      </c>
      <c r="AY218" s="16" t="s">
        <v>152</v>
      </c>
      <c r="BE218" s="149">
        <f t="shared" si="24"/>
        <v>0</v>
      </c>
      <c r="BF218" s="149">
        <f t="shared" si="25"/>
        <v>0</v>
      </c>
      <c r="BG218" s="149">
        <f t="shared" si="26"/>
        <v>0</v>
      </c>
      <c r="BH218" s="149">
        <f t="shared" si="27"/>
        <v>0</v>
      </c>
      <c r="BI218" s="149">
        <f t="shared" si="28"/>
        <v>0</v>
      </c>
      <c r="BJ218" s="16" t="s">
        <v>181</v>
      </c>
      <c r="BK218" s="149">
        <f t="shared" si="29"/>
        <v>0</v>
      </c>
      <c r="BL218" s="16" t="s">
        <v>257</v>
      </c>
      <c r="BM218" s="148" t="s">
        <v>883</v>
      </c>
    </row>
    <row r="219" spans="2:65" s="1" customFormat="1" ht="24.2" customHeight="1">
      <c r="B219" s="31"/>
      <c r="C219" s="136" t="s">
        <v>197</v>
      </c>
      <c r="D219" s="136" t="s">
        <v>155</v>
      </c>
      <c r="E219" s="137" t="s">
        <v>884</v>
      </c>
      <c r="F219" s="138" t="s">
        <v>885</v>
      </c>
      <c r="G219" s="139" t="s">
        <v>397</v>
      </c>
      <c r="H219" s="140">
        <v>2</v>
      </c>
      <c r="I219" s="141"/>
      <c r="J219" s="142">
        <f t="shared" si="20"/>
        <v>0</v>
      </c>
      <c r="K219" s="143"/>
      <c r="L219" s="31"/>
      <c r="M219" s="144" t="s">
        <v>1</v>
      </c>
      <c r="N219" s="145" t="s">
        <v>41</v>
      </c>
      <c r="P219" s="146">
        <f t="shared" si="21"/>
        <v>0</v>
      </c>
      <c r="Q219" s="146">
        <v>1.8E-3</v>
      </c>
      <c r="R219" s="146">
        <f t="shared" si="22"/>
        <v>3.5999999999999999E-3</v>
      </c>
      <c r="S219" s="146">
        <v>0</v>
      </c>
      <c r="T219" s="147">
        <f t="shared" si="23"/>
        <v>0</v>
      </c>
      <c r="AR219" s="148" t="s">
        <v>257</v>
      </c>
      <c r="AT219" s="148" t="s">
        <v>155</v>
      </c>
      <c r="AU219" s="148" t="s">
        <v>80</v>
      </c>
      <c r="AY219" s="16" t="s">
        <v>152</v>
      </c>
      <c r="BE219" s="149">
        <f t="shared" si="24"/>
        <v>0</v>
      </c>
      <c r="BF219" s="149">
        <f t="shared" si="25"/>
        <v>0</v>
      </c>
      <c r="BG219" s="149">
        <f t="shared" si="26"/>
        <v>0</v>
      </c>
      <c r="BH219" s="149">
        <f t="shared" si="27"/>
        <v>0</v>
      </c>
      <c r="BI219" s="149">
        <f t="shared" si="28"/>
        <v>0</v>
      </c>
      <c r="BJ219" s="16" t="s">
        <v>181</v>
      </c>
      <c r="BK219" s="149">
        <f t="shared" si="29"/>
        <v>0</v>
      </c>
      <c r="BL219" s="16" t="s">
        <v>257</v>
      </c>
      <c r="BM219" s="148" t="s">
        <v>886</v>
      </c>
    </row>
    <row r="220" spans="2:65" s="12" customFormat="1" ht="11.25">
      <c r="B220" s="150"/>
      <c r="D220" s="151" t="s">
        <v>161</v>
      </c>
      <c r="E220" s="152" t="s">
        <v>1</v>
      </c>
      <c r="F220" s="153" t="s">
        <v>162</v>
      </c>
      <c r="H220" s="154">
        <v>2</v>
      </c>
      <c r="I220" s="155"/>
      <c r="L220" s="150"/>
      <c r="M220" s="156"/>
      <c r="T220" s="157"/>
      <c r="AT220" s="152" t="s">
        <v>161</v>
      </c>
      <c r="AU220" s="152" t="s">
        <v>80</v>
      </c>
      <c r="AV220" s="12" t="s">
        <v>82</v>
      </c>
      <c r="AW220" s="12" t="s">
        <v>30</v>
      </c>
      <c r="AX220" s="12" t="s">
        <v>80</v>
      </c>
      <c r="AY220" s="152" t="s">
        <v>152</v>
      </c>
    </row>
    <row r="221" spans="2:65" s="1" customFormat="1" ht="16.5" customHeight="1">
      <c r="B221" s="31"/>
      <c r="C221" s="136" t="s">
        <v>529</v>
      </c>
      <c r="D221" s="136" t="s">
        <v>155</v>
      </c>
      <c r="E221" s="137" t="s">
        <v>887</v>
      </c>
      <c r="F221" s="138" t="s">
        <v>888</v>
      </c>
      <c r="G221" s="139" t="s">
        <v>397</v>
      </c>
      <c r="H221" s="140">
        <v>2</v>
      </c>
      <c r="I221" s="141"/>
      <c r="J221" s="142">
        <f>ROUND(I221*H221,2)</f>
        <v>0</v>
      </c>
      <c r="K221" s="143"/>
      <c r="L221" s="31"/>
      <c r="M221" s="144" t="s">
        <v>1</v>
      </c>
      <c r="N221" s="145" t="s">
        <v>41</v>
      </c>
      <c r="P221" s="146">
        <f>O221*H221</f>
        <v>0</v>
      </c>
      <c r="Q221" s="146">
        <v>1.8400000000000001E-3</v>
      </c>
      <c r="R221" s="146">
        <f>Q221*H221</f>
        <v>3.6800000000000001E-3</v>
      </c>
      <c r="S221" s="146">
        <v>0</v>
      </c>
      <c r="T221" s="147">
        <f>S221*H221</f>
        <v>0</v>
      </c>
      <c r="AR221" s="148" t="s">
        <v>257</v>
      </c>
      <c r="AT221" s="148" t="s">
        <v>155</v>
      </c>
      <c r="AU221" s="148" t="s">
        <v>80</v>
      </c>
      <c r="AY221" s="16" t="s">
        <v>152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6" t="s">
        <v>181</v>
      </c>
      <c r="BK221" s="149">
        <f>ROUND(I221*H221,2)</f>
        <v>0</v>
      </c>
      <c r="BL221" s="16" t="s">
        <v>257</v>
      </c>
      <c r="BM221" s="148" t="s">
        <v>889</v>
      </c>
    </row>
    <row r="222" spans="2:65" s="1" customFormat="1" ht="24.2" customHeight="1">
      <c r="B222" s="31"/>
      <c r="C222" s="165" t="s">
        <v>236</v>
      </c>
      <c r="D222" s="165" t="s">
        <v>272</v>
      </c>
      <c r="E222" s="166" t="s">
        <v>890</v>
      </c>
      <c r="F222" s="167" t="s">
        <v>891</v>
      </c>
      <c r="G222" s="168" t="s">
        <v>158</v>
      </c>
      <c r="H222" s="169">
        <v>2</v>
      </c>
      <c r="I222" s="170"/>
      <c r="J222" s="171">
        <f>ROUND(I222*H222,2)</f>
        <v>0</v>
      </c>
      <c r="K222" s="172"/>
      <c r="L222" s="173"/>
      <c r="M222" s="174" t="s">
        <v>1</v>
      </c>
      <c r="N222" s="175" t="s">
        <v>41</v>
      </c>
      <c r="P222" s="146">
        <f>O222*H222</f>
        <v>0</v>
      </c>
      <c r="Q222" s="146">
        <v>9.0000000000000006E-5</v>
      </c>
      <c r="R222" s="146">
        <f>Q222*H222</f>
        <v>1.8000000000000001E-4</v>
      </c>
      <c r="S222" s="146">
        <v>0</v>
      </c>
      <c r="T222" s="147">
        <f>S222*H222</f>
        <v>0</v>
      </c>
      <c r="AR222" s="148" t="s">
        <v>362</v>
      </c>
      <c r="AT222" s="148" t="s">
        <v>272</v>
      </c>
      <c r="AU222" s="148" t="s">
        <v>80</v>
      </c>
      <c r="AY222" s="16" t="s">
        <v>152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6" t="s">
        <v>181</v>
      </c>
      <c r="BK222" s="149">
        <f>ROUND(I222*H222,2)</f>
        <v>0</v>
      </c>
      <c r="BL222" s="16" t="s">
        <v>257</v>
      </c>
      <c r="BM222" s="148" t="s">
        <v>892</v>
      </c>
    </row>
    <row r="223" spans="2:65" s="1" customFormat="1" ht="24.2" customHeight="1">
      <c r="B223" s="31"/>
      <c r="C223" s="136" t="s">
        <v>263</v>
      </c>
      <c r="D223" s="136" t="s">
        <v>155</v>
      </c>
      <c r="E223" s="137" t="s">
        <v>893</v>
      </c>
      <c r="F223" s="138" t="s">
        <v>894</v>
      </c>
      <c r="G223" s="139" t="s">
        <v>158</v>
      </c>
      <c r="H223" s="140">
        <v>2</v>
      </c>
      <c r="I223" s="141"/>
      <c r="J223" s="142">
        <f>ROUND(I223*H223,2)</f>
        <v>0</v>
      </c>
      <c r="K223" s="143"/>
      <c r="L223" s="31"/>
      <c r="M223" s="144" t="s">
        <v>1</v>
      </c>
      <c r="N223" s="145" t="s">
        <v>41</v>
      </c>
      <c r="P223" s="146">
        <f>O223*H223</f>
        <v>0</v>
      </c>
      <c r="Q223" s="146">
        <v>1.2E-4</v>
      </c>
      <c r="R223" s="146">
        <f>Q223*H223</f>
        <v>2.4000000000000001E-4</v>
      </c>
      <c r="S223" s="146">
        <v>0</v>
      </c>
      <c r="T223" s="147">
        <f>S223*H223</f>
        <v>0</v>
      </c>
      <c r="AR223" s="148" t="s">
        <v>257</v>
      </c>
      <c r="AT223" s="148" t="s">
        <v>155</v>
      </c>
      <c r="AU223" s="148" t="s">
        <v>80</v>
      </c>
      <c r="AY223" s="16" t="s">
        <v>152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6" t="s">
        <v>181</v>
      </c>
      <c r="BK223" s="149">
        <f>ROUND(I223*H223,2)</f>
        <v>0</v>
      </c>
      <c r="BL223" s="16" t="s">
        <v>257</v>
      </c>
      <c r="BM223" s="148" t="s">
        <v>895</v>
      </c>
    </row>
    <row r="224" spans="2:65" s="1" customFormat="1" ht="24.2" customHeight="1">
      <c r="B224" s="31"/>
      <c r="C224" s="165" t="s">
        <v>544</v>
      </c>
      <c r="D224" s="165" t="s">
        <v>272</v>
      </c>
      <c r="E224" s="166" t="s">
        <v>896</v>
      </c>
      <c r="F224" s="167" t="s">
        <v>897</v>
      </c>
      <c r="G224" s="168" t="s">
        <v>158</v>
      </c>
      <c r="H224" s="169">
        <v>2</v>
      </c>
      <c r="I224" s="170"/>
      <c r="J224" s="171">
        <f>ROUND(I224*H224,2)</f>
        <v>0</v>
      </c>
      <c r="K224" s="172"/>
      <c r="L224" s="173"/>
      <c r="M224" s="174" t="s">
        <v>1</v>
      </c>
      <c r="N224" s="175" t="s">
        <v>41</v>
      </c>
      <c r="P224" s="146">
        <f>O224*H224</f>
        <v>0</v>
      </c>
      <c r="Q224" s="146">
        <v>5.3800000000000002E-3</v>
      </c>
      <c r="R224" s="146">
        <f>Q224*H224</f>
        <v>1.076E-2</v>
      </c>
      <c r="S224" s="146">
        <v>0</v>
      </c>
      <c r="T224" s="147">
        <f>S224*H224</f>
        <v>0</v>
      </c>
      <c r="AR224" s="148" t="s">
        <v>362</v>
      </c>
      <c r="AT224" s="148" t="s">
        <v>272</v>
      </c>
      <c r="AU224" s="148" t="s">
        <v>80</v>
      </c>
      <c r="AY224" s="16" t="s">
        <v>152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6" t="s">
        <v>181</v>
      </c>
      <c r="BK224" s="149">
        <f>ROUND(I224*H224,2)</f>
        <v>0</v>
      </c>
      <c r="BL224" s="16" t="s">
        <v>257</v>
      </c>
      <c r="BM224" s="148" t="s">
        <v>898</v>
      </c>
    </row>
    <row r="225" spans="2:65" s="1" customFormat="1" ht="24.2" customHeight="1">
      <c r="B225" s="31"/>
      <c r="C225" s="136" t="s">
        <v>550</v>
      </c>
      <c r="D225" s="136" t="s">
        <v>155</v>
      </c>
      <c r="E225" s="137" t="s">
        <v>402</v>
      </c>
      <c r="F225" s="138" t="s">
        <v>403</v>
      </c>
      <c r="G225" s="139" t="s">
        <v>260</v>
      </c>
      <c r="H225" s="140">
        <v>0.216</v>
      </c>
      <c r="I225" s="141"/>
      <c r="J225" s="142">
        <f>ROUND(I225*H225,2)</f>
        <v>0</v>
      </c>
      <c r="K225" s="143"/>
      <c r="L225" s="31"/>
      <c r="M225" s="144" t="s">
        <v>1</v>
      </c>
      <c r="N225" s="145" t="s">
        <v>41</v>
      </c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AR225" s="148" t="s">
        <v>257</v>
      </c>
      <c r="AT225" s="148" t="s">
        <v>155</v>
      </c>
      <c r="AU225" s="148" t="s">
        <v>80</v>
      </c>
      <c r="AY225" s="16" t="s">
        <v>152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6" t="s">
        <v>181</v>
      </c>
      <c r="BK225" s="149">
        <f>ROUND(I225*H225,2)</f>
        <v>0</v>
      </c>
      <c r="BL225" s="16" t="s">
        <v>257</v>
      </c>
      <c r="BM225" s="148" t="s">
        <v>899</v>
      </c>
    </row>
    <row r="226" spans="2:65" s="11" customFormat="1" ht="25.9" customHeight="1">
      <c r="B226" s="124"/>
      <c r="D226" s="125" t="s">
        <v>72</v>
      </c>
      <c r="E226" s="126" t="s">
        <v>900</v>
      </c>
      <c r="F226" s="126" t="s">
        <v>901</v>
      </c>
      <c r="I226" s="127"/>
      <c r="J226" s="128">
        <f>BK226</f>
        <v>0</v>
      </c>
      <c r="L226" s="124"/>
      <c r="M226" s="129"/>
      <c r="P226" s="130">
        <f>SUM(P227:P228)</f>
        <v>0</v>
      </c>
      <c r="R226" s="130">
        <f>SUM(R227:R228)</f>
        <v>3.3300000000000003E-2</v>
      </c>
      <c r="T226" s="131">
        <f>SUM(T227:T228)</f>
        <v>0</v>
      </c>
      <c r="AR226" s="125" t="s">
        <v>82</v>
      </c>
      <c r="AT226" s="132" t="s">
        <v>72</v>
      </c>
      <c r="AU226" s="132" t="s">
        <v>73</v>
      </c>
      <c r="AY226" s="125" t="s">
        <v>152</v>
      </c>
      <c r="BK226" s="133">
        <f>SUM(BK227:BK228)</f>
        <v>0</v>
      </c>
    </row>
    <row r="227" spans="2:65" s="1" customFormat="1" ht="33" customHeight="1">
      <c r="B227" s="31"/>
      <c r="C227" s="136" t="s">
        <v>558</v>
      </c>
      <c r="D227" s="136" t="s">
        <v>155</v>
      </c>
      <c r="E227" s="137" t="s">
        <v>902</v>
      </c>
      <c r="F227" s="138" t="s">
        <v>903</v>
      </c>
      <c r="G227" s="139" t="s">
        <v>397</v>
      </c>
      <c r="H227" s="140">
        <v>2</v>
      </c>
      <c r="I227" s="141"/>
      <c r="J227" s="142">
        <f>ROUND(I227*H227,2)</f>
        <v>0</v>
      </c>
      <c r="K227" s="143"/>
      <c r="L227" s="31"/>
      <c r="M227" s="144" t="s">
        <v>1</v>
      </c>
      <c r="N227" s="145" t="s">
        <v>41</v>
      </c>
      <c r="P227" s="146">
        <f>O227*H227</f>
        <v>0</v>
      </c>
      <c r="Q227" s="146">
        <v>1.6650000000000002E-2</v>
      </c>
      <c r="R227" s="146">
        <f>Q227*H227</f>
        <v>3.3300000000000003E-2</v>
      </c>
      <c r="S227" s="146">
        <v>0</v>
      </c>
      <c r="T227" s="147">
        <f>S227*H227</f>
        <v>0</v>
      </c>
      <c r="AR227" s="148" t="s">
        <v>257</v>
      </c>
      <c r="AT227" s="148" t="s">
        <v>155</v>
      </c>
      <c r="AU227" s="148" t="s">
        <v>80</v>
      </c>
      <c r="AY227" s="16" t="s">
        <v>152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6" t="s">
        <v>181</v>
      </c>
      <c r="BK227" s="149">
        <f>ROUND(I227*H227,2)</f>
        <v>0</v>
      </c>
      <c r="BL227" s="16" t="s">
        <v>257</v>
      </c>
      <c r="BM227" s="148" t="s">
        <v>904</v>
      </c>
    </row>
    <row r="228" spans="2:65" s="1" customFormat="1" ht="24.2" customHeight="1">
      <c r="B228" s="31"/>
      <c r="C228" s="136" t="s">
        <v>563</v>
      </c>
      <c r="D228" s="136" t="s">
        <v>155</v>
      </c>
      <c r="E228" s="137" t="s">
        <v>905</v>
      </c>
      <c r="F228" s="138" t="s">
        <v>906</v>
      </c>
      <c r="G228" s="139" t="s">
        <v>260</v>
      </c>
      <c r="H228" s="140">
        <v>3.3000000000000002E-2</v>
      </c>
      <c r="I228" s="141"/>
      <c r="J228" s="142">
        <f>ROUND(I228*H228,2)</f>
        <v>0</v>
      </c>
      <c r="K228" s="143"/>
      <c r="L228" s="31"/>
      <c r="M228" s="186" t="s">
        <v>1</v>
      </c>
      <c r="N228" s="187" t="s">
        <v>41</v>
      </c>
      <c r="O228" s="188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AR228" s="148" t="s">
        <v>257</v>
      </c>
      <c r="AT228" s="148" t="s">
        <v>155</v>
      </c>
      <c r="AU228" s="148" t="s">
        <v>80</v>
      </c>
      <c r="AY228" s="16" t="s">
        <v>152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6" t="s">
        <v>181</v>
      </c>
      <c r="BK228" s="149">
        <f>ROUND(I228*H228,2)</f>
        <v>0</v>
      </c>
      <c r="BL228" s="16" t="s">
        <v>257</v>
      </c>
      <c r="BM228" s="148" t="s">
        <v>907</v>
      </c>
    </row>
    <row r="229" spans="2:65" s="1" customFormat="1" ht="6.95" customHeight="1">
      <c r="B229" s="43"/>
      <c r="C229" s="44"/>
      <c r="D229" s="44"/>
      <c r="E229" s="44"/>
      <c r="F229" s="44"/>
      <c r="G229" s="44"/>
      <c r="H229" s="44"/>
      <c r="I229" s="44"/>
      <c r="J229" s="44"/>
      <c r="K229" s="44"/>
      <c r="L229" s="31"/>
    </row>
  </sheetData>
  <sheetProtection algorithmName="SHA-512" hashValue="Hr/aDujpoPs8NVRS2B6Q/BmETk1hoSuwmkK0c+pPKHBR1zYir2zLAJfxgv5ysTFxSrPLLCjjoU2pPJONmIdc1g==" saltValue="twbLq7n8qzciTvfOk+AK9bzeFDrqPwJ1uvC+SY9mg3DyQVwJSkeVIcZH9AkGri+5tUCKJMnG5ro0FM2pIak/bw==" spinCount="100000" sheet="1" objects="1" scenarios="1" formatColumns="0" formatRows="0" autoFilter="0"/>
  <autoFilter ref="C127:K228" xr:uid="{00000000-0009-0000-0000-00000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5" t="str">
        <f>'Rekapitulace stavby'!K6</f>
        <v>Stavební úpravy objektu Joštova č.p. 3</v>
      </c>
      <c r="F7" s="236"/>
      <c r="G7" s="236"/>
      <c r="H7" s="236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5" t="s">
        <v>108</v>
      </c>
      <c r="F9" s="237"/>
      <c r="G9" s="237"/>
      <c r="H9" s="237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93" t="s">
        <v>908</v>
      </c>
      <c r="F11" s="237"/>
      <c r="G11" s="237"/>
      <c r="H11" s="23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17. 7. 2023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8" t="str">
        <f>'Rekapitulace stavby'!E14</f>
        <v>Vyplň údaj</v>
      </c>
      <c r="F20" s="219"/>
      <c r="G20" s="219"/>
      <c r="H20" s="219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ROUND(J131,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hidden="1" customHeight="1">
      <c r="B35" s="31"/>
      <c r="D35" s="54" t="s">
        <v>37</v>
      </c>
      <c r="E35" s="26" t="s">
        <v>38</v>
      </c>
      <c r="F35" s="85">
        <f>ROUND((SUM(BE131:BE273)),  2)</f>
        <v>0</v>
      </c>
      <c r="I35" s="95">
        <v>0.21</v>
      </c>
      <c r="J35" s="85">
        <f>ROUND(((SUM(BE131:BE273))*I35),  2)</f>
        <v>0</v>
      </c>
      <c r="L35" s="31"/>
    </row>
    <row r="36" spans="2:12" s="1" customFormat="1" ht="14.45" hidden="1" customHeight="1">
      <c r="B36" s="31"/>
      <c r="E36" s="26" t="s">
        <v>39</v>
      </c>
      <c r="F36" s="85">
        <f>ROUND((SUM(BF131:BF273)),  2)</f>
        <v>0</v>
      </c>
      <c r="I36" s="95">
        <v>0.12</v>
      </c>
      <c r="J36" s="85">
        <f>ROUND(((SUM(BF131:BF273))*I36),  2)</f>
        <v>0</v>
      </c>
      <c r="L36" s="31"/>
    </row>
    <row r="37" spans="2:12" s="1" customFormat="1" ht="14.45" customHeight="1">
      <c r="B37" s="31"/>
      <c r="D37" s="26" t="s">
        <v>37</v>
      </c>
      <c r="E37" s="26" t="s">
        <v>40</v>
      </c>
      <c r="F37" s="85">
        <f>ROUND((SUM(BG131:BG273)),  2)</f>
        <v>0</v>
      </c>
      <c r="I37" s="95">
        <v>0.21</v>
      </c>
      <c r="J37" s="85">
        <f>0</f>
        <v>0</v>
      </c>
      <c r="L37" s="31"/>
    </row>
    <row r="38" spans="2:12" s="1" customFormat="1" ht="14.45" customHeight="1">
      <c r="B38" s="31"/>
      <c r="E38" s="26" t="s">
        <v>41</v>
      </c>
      <c r="F38" s="85">
        <f>ROUND((SUM(BH131:BH273)),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5">
        <f>ROUND((SUM(BI131:BI273)),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5" t="str">
        <f>E7</f>
        <v>Stavební úpravy objektu Joštova č.p. 3</v>
      </c>
      <c r="F85" s="236"/>
      <c r="G85" s="236"/>
      <c r="H85" s="236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5" t="s">
        <v>108</v>
      </c>
      <c r="F87" s="237"/>
      <c r="G87" s="237"/>
      <c r="H87" s="237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93" t="str">
        <f>E11</f>
        <v>D142 - Elektroinstalace</v>
      </c>
      <c r="F89" s="237"/>
      <c r="G89" s="237"/>
      <c r="H89" s="237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17. 7. 2023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J131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909</v>
      </c>
      <c r="E99" s="109"/>
      <c r="F99" s="109"/>
      <c r="G99" s="109"/>
      <c r="H99" s="109"/>
      <c r="I99" s="109"/>
      <c r="J99" s="110">
        <f>J132</f>
        <v>0</v>
      </c>
      <c r="L99" s="107"/>
    </row>
    <row r="100" spans="2:47" s="8" customFormat="1" ht="24.95" customHeight="1">
      <c r="B100" s="107"/>
      <c r="D100" s="108" t="s">
        <v>598</v>
      </c>
      <c r="E100" s="109"/>
      <c r="F100" s="109"/>
      <c r="G100" s="109"/>
      <c r="H100" s="109"/>
      <c r="I100" s="109"/>
      <c r="J100" s="110">
        <f>J133</f>
        <v>0</v>
      </c>
      <c r="L100" s="107"/>
    </row>
    <row r="101" spans="2:47" s="9" customFormat="1" ht="19.899999999999999" customHeight="1">
      <c r="B101" s="111"/>
      <c r="D101" s="112" t="s">
        <v>122</v>
      </c>
      <c r="E101" s="113"/>
      <c r="F101" s="113"/>
      <c r="G101" s="113"/>
      <c r="H101" s="113"/>
      <c r="I101" s="113"/>
      <c r="J101" s="114">
        <f>J134</f>
        <v>0</v>
      </c>
      <c r="L101" s="111"/>
    </row>
    <row r="102" spans="2:47" s="9" customFormat="1" ht="14.85" customHeight="1">
      <c r="B102" s="111"/>
      <c r="D102" s="112" t="s">
        <v>910</v>
      </c>
      <c r="E102" s="113"/>
      <c r="F102" s="113"/>
      <c r="G102" s="113"/>
      <c r="H102" s="113"/>
      <c r="I102" s="113"/>
      <c r="J102" s="114">
        <f>J144</f>
        <v>0</v>
      </c>
      <c r="L102" s="111"/>
    </row>
    <row r="103" spans="2:47" s="9" customFormat="1" ht="19.899999999999999" customHeight="1">
      <c r="B103" s="111"/>
      <c r="D103" s="112" t="s">
        <v>599</v>
      </c>
      <c r="E103" s="113"/>
      <c r="F103" s="113"/>
      <c r="G103" s="113"/>
      <c r="H103" s="113"/>
      <c r="I103" s="113"/>
      <c r="J103" s="114">
        <f>J147</f>
        <v>0</v>
      </c>
      <c r="L103" s="111"/>
    </row>
    <row r="104" spans="2:47" s="8" customFormat="1" ht="24.95" customHeight="1">
      <c r="B104" s="107"/>
      <c r="D104" s="108" t="s">
        <v>911</v>
      </c>
      <c r="E104" s="109"/>
      <c r="F104" s="109"/>
      <c r="G104" s="109"/>
      <c r="H104" s="109"/>
      <c r="I104" s="109"/>
      <c r="J104" s="110">
        <f>J151</f>
        <v>0</v>
      </c>
      <c r="L104" s="107"/>
    </row>
    <row r="105" spans="2:47" s="9" customFormat="1" ht="19.899999999999999" customHeight="1">
      <c r="B105" s="111"/>
      <c r="D105" s="112" t="s">
        <v>912</v>
      </c>
      <c r="E105" s="113"/>
      <c r="F105" s="113"/>
      <c r="G105" s="113"/>
      <c r="H105" s="113"/>
      <c r="I105" s="113"/>
      <c r="J105" s="114">
        <f>J152</f>
        <v>0</v>
      </c>
      <c r="L105" s="111"/>
    </row>
    <row r="106" spans="2:47" s="9" customFormat="1" ht="14.85" customHeight="1">
      <c r="B106" s="111"/>
      <c r="D106" s="112" t="s">
        <v>913</v>
      </c>
      <c r="E106" s="113"/>
      <c r="F106" s="113"/>
      <c r="G106" s="113"/>
      <c r="H106" s="113"/>
      <c r="I106" s="113"/>
      <c r="J106" s="114">
        <f>J238</f>
        <v>0</v>
      </c>
      <c r="L106" s="111"/>
    </row>
    <row r="107" spans="2:47" s="9" customFormat="1" ht="19.899999999999999" customHeight="1">
      <c r="B107" s="111"/>
      <c r="D107" s="112" t="s">
        <v>914</v>
      </c>
      <c r="E107" s="113"/>
      <c r="F107" s="113"/>
      <c r="G107" s="113"/>
      <c r="H107" s="113"/>
      <c r="I107" s="113"/>
      <c r="J107" s="114">
        <f>J247</f>
        <v>0</v>
      </c>
      <c r="L107" s="111"/>
    </row>
    <row r="108" spans="2:47" s="9" customFormat="1" ht="19.899999999999999" customHeight="1">
      <c r="B108" s="111"/>
      <c r="D108" s="112" t="s">
        <v>915</v>
      </c>
      <c r="E108" s="113"/>
      <c r="F108" s="113"/>
      <c r="G108" s="113"/>
      <c r="H108" s="113"/>
      <c r="I108" s="113"/>
      <c r="J108" s="114">
        <f>J263</f>
        <v>0</v>
      </c>
      <c r="L108" s="111"/>
    </row>
    <row r="109" spans="2:47" s="9" customFormat="1" ht="19.899999999999999" customHeight="1">
      <c r="B109" s="111"/>
      <c r="D109" s="112" t="s">
        <v>916</v>
      </c>
      <c r="E109" s="113"/>
      <c r="F109" s="113"/>
      <c r="G109" s="113"/>
      <c r="H109" s="113"/>
      <c r="I109" s="113"/>
      <c r="J109" s="114">
        <f>J271</f>
        <v>0</v>
      </c>
      <c r="L109" s="111"/>
    </row>
    <row r="110" spans="2:47" s="1" customFormat="1" ht="21.75" customHeight="1">
      <c r="B110" s="31"/>
      <c r="L110" s="31"/>
    </row>
    <row r="111" spans="2:47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1"/>
    </row>
    <row r="115" spans="2:12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1"/>
    </row>
    <row r="116" spans="2:12" s="1" customFormat="1" ht="24.95" customHeight="1">
      <c r="B116" s="31"/>
      <c r="C116" s="20" t="s">
        <v>138</v>
      </c>
      <c r="L116" s="31"/>
    </row>
    <row r="117" spans="2:12" s="1" customFormat="1" ht="6.95" customHeight="1">
      <c r="B117" s="31"/>
      <c r="L117" s="31"/>
    </row>
    <row r="118" spans="2:12" s="1" customFormat="1" ht="12" customHeight="1">
      <c r="B118" s="31"/>
      <c r="C118" s="26" t="s">
        <v>16</v>
      </c>
      <c r="L118" s="31"/>
    </row>
    <row r="119" spans="2:12" s="1" customFormat="1" ht="16.5" customHeight="1">
      <c r="B119" s="31"/>
      <c r="E119" s="235" t="str">
        <f>E7</f>
        <v>Stavební úpravy objektu Joštova č.p. 3</v>
      </c>
      <c r="F119" s="236"/>
      <c r="G119" s="236"/>
      <c r="H119" s="236"/>
      <c r="L119" s="31"/>
    </row>
    <row r="120" spans="2:12" ht="12" customHeight="1">
      <c r="B120" s="19"/>
      <c r="C120" s="26" t="s">
        <v>107</v>
      </c>
      <c r="L120" s="19"/>
    </row>
    <row r="121" spans="2:12" s="1" customFormat="1" ht="16.5" customHeight="1">
      <c r="B121" s="31"/>
      <c r="E121" s="235" t="s">
        <v>108</v>
      </c>
      <c r="F121" s="237"/>
      <c r="G121" s="237"/>
      <c r="H121" s="237"/>
      <c r="L121" s="31"/>
    </row>
    <row r="122" spans="2:12" s="1" customFormat="1" ht="12" customHeight="1">
      <c r="B122" s="31"/>
      <c r="C122" s="26" t="s">
        <v>109</v>
      </c>
      <c r="L122" s="31"/>
    </row>
    <row r="123" spans="2:12" s="1" customFormat="1" ht="16.5" customHeight="1">
      <c r="B123" s="31"/>
      <c r="E123" s="193" t="str">
        <f>E11</f>
        <v>D142 - Elektroinstalace</v>
      </c>
      <c r="F123" s="237"/>
      <c r="G123" s="237"/>
      <c r="H123" s="237"/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6" t="s">
        <v>20</v>
      </c>
      <c r="F125" s="24" t="str">
        <f>F14</f>
        <v xml:space="preserve"> </v>
      </c>
      <c r="I125" s="26" t="s">
        <v>22</v>
      </c>
      <c r="J125" s="51" t="str">
        <f>IF(J14="","",J14)</f>
        <v>17. 7. 2023</v>
      </c>
      <c r="L125" s="31"/>
    </row>
    <row r="126" spans="2:12" s="1" customFormat="1" ht="6.95" customHeight="1">
      <c r="B126" s="31"/>
      <c r="L126" s="31"/>
    </row>
    <row r="127" spans="2:12" s="1" customFormat="1" ht="15.2" customHeight="1">
      <c r="B127" s="31"/>
      <c r="C127" s="26" t="s">
        <v>24</v>
      </c>
      <c r="F127" s="24" t="str">
        <f>E17</f>
        <v xml:space="preserve"> </v>
      </c>
      <c r="I127" s="26" t="s">
        <v>29</v>
      </c>
      <c r="J127" s="29" t="str">
        <f>E23</f>
        <v xml:space="preserve"> </v>
      </c>
      <c r="L127" s="31"/>
    </row>
    <row r="128" spans="2:12" s="1" customFormat="1" ht="15.2" customHeight="1">
      <c r="B128" s="31"/>
      <c r="C128" s="26" t="s">
        <v>27</v>
      </c>
      <c r="F128" s="24" t="str">
        <f>IF(E20="","",E20)</f>
        <v>Vyplň údaj</v>
      </c>
      <c r="I128" s="26" t="s">
        <v>31</v>
      </c>
      <c r="J128" s="29" t="str">
        <f>E26</f>
        <v xml:space="preserve"> 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15"/>
      <c r="C130" s="116" t="s">
        <v>139</v>
      </c>
      <c r="D130" s="117" t="s">
        <v>58</v>
      </c>
      <c r="E130" s="117" t="s">
        <v>54</v>
      </c>
      <c r="F130" s="117" t="s">
        <v>55</v>
      </c>
      <c r="G130" s="117" t="s">
        <v>140</v>
      </c>
      <c r="H130" s="117" t="s">
        <v>141</v>
      </c>
      <c r="I130" s="117" t="s">
        <v>142</v>
      </c>
      <c r="J130" s="118" t="s">
        <v>113</v>
      </c>
      <c r="K130" s="119" t="s">
        <v>143</v>
      </c>
      <c r="L130" s="115"/>
      <c r="M130" s="58" t="s">
        <v>1</v>
      </c>
      <c r="N130" s="59" t="s">
        <v>37</v>
      </c>
      <c r="O130" s="59" t="s">
        <v>144</v>
      </c>
      <c r="P130" s="59" t="s">
        <v>145</v>
      </c>
      <c r="Q130" s="59" t="s">
        <v>146</v>
      </c>
      <c r="R130" s="59" t="s">
        <v>147</v>
      </c>
      <c r="S130" s="59" t="s">
        <v>148</v>
      </c>
      <c r="T130" s="60" t="s">
        <v>149</v>
      </c>
    </row>
    <row r="131" spans="2:65" s="1" customFormat="1" ht="22.9" customHeight="1">
      <c r="B131" s="31"/>
      <c r="C131" s="63" t="s">
        <v>150</v>
      </c>
      <c r="J131" s="120">
        <f>BK131</f>
        <v>0</v>
      </c>
      <c r="L131" s="31"/>
      <c r="M131" s="61"/>
      <c r="N131" s="52"/>
      <c r="O131" s="52"/>
      <c r="P131" s="121">
        <f>P132+P133+P151</f>
        <v>0</v>
      </c>
      <c r="Q131" s="52"/>
      <c r="R131" s="121">
        <f>R132+R133+R151</f>
        <v>0.24995853999999998</v>
      </c>
      <c r="S131" s="52"/>
      <c r="T131" s="122">
        <f>T132+T133+T151</f>
        <v>0.87600000000000011</v>
      </c>
      <c r="AT131" s="16" t="s">
        <v>72</v>
      </c>
      <c r="AU131" s="16" t="s">
        <v>115</v>
      </c>
      <c r="BK131" s="123">
        <f>BK132+BK133+BK151</f>
        <v>0</v>
      </c>
    </row>
    <row r="132" spans="2:65" s="11" customFormat="1" ht="25.9" customHeight="1">
      <c r="B132" s="124"/>
      <c r="D132" s="125" t="s">
        <v>72</v>
      </c>
      <c r="E132" s="126" t="s">
        <v>917</v>
      </c>
      <c r="F132" s="126" t="s">
        <v>918</v>
      </c>
      <c r="I132" s="127"/>
      <c r="J132" s="128">
        <f>BK132</f>
        <v>0</v>
      </c>
      <c r="L132" s="124"/>
      <c r="M132" s="129"/>
      <c r="P132" s="130">
        <v>0</v>
      </c>
      <c r="R132" s="130">
        <v>0</v>
      </c>
      <c r="T132" s="131">
        <v>0</v>
      </c>
      <c r="AR132" s="125" t="s">
        <v>80</v>
      </c>
      <c r="AT132" s="132" t="s">
        <v>72</v>
      </c>
      <c r="AU132" s="132" t="s">
        <v>73</v>
      </c>
      <c r="AY132" s="125" t="s">
        <v>152</v>
      </c>
      <c r="BK132" s="133">
        <v>0</v>
      </c>
    </row>
    <row r="133" spans="2:65" s="11" customFormat="1" ht="25.9" customHeight="1">
      <c r="B133" s="124"/>
      <c r="D133" s="125" t="s">
        <v>72</v>
      </c>
      <c r="E133" s="126" t="s">
        <v>151</v>
      </c>
      <c r="F133" s="126" t="s">
        <v>600</v>
      </c>
      <c r="I133" s="127"/>
      <c r="J133" s="128">
        <f>BK133</f>
        <v>0</v>
      </c>
      <c r="L133" s="124"/>
      <c r="M133" s="129"/>
      <c r="P133" s="130">
        <f>P134+P147</f>
        <v>0</v>
      </c>
      <c r="R133" s="130">
        <f>R134+R147</f>
        <v>6.8019999999999997E-2</v>
      </c>
      <c r="T133" s="131">
        <f>T134+T147</f>
        <v>0.87600000000000011</v>
      </c>
      <c r="AR133" s="125" t="s">
        <v>80</v>
      </c>
      <c r="AT133" s="132" t="s">
        <v>72</v>
      </c>
      <c r="AU133" s="132" t="s">
        <v>73</v>
      </c>
      <c r="AY133" s="125" t="s">
        <v>152</v>
      </c>
      <c r="BK133" s="133">
        <f>BK134+BK147</f>
        <v>0</v>
      </c>
    </row>
    <row r="134" spans="2:65" s="11" customFormat="1" ht="22.9" customHeight="1">
      <c r="B134" s="124"/>
      <c r="D134" s="125" t="s">
        <v>72</v>
      </c>
      <c r="E134" s="134" t="s">
        <v>212</v>
      </c>
      <c r="F134" s="134" t="s">
        <v>280</v>
      </c>
      <c r="I134" s="127"/>
      <c r="J134" s="135">
        <f>BK134</f>
        <v>0</v>
      </c>
      <c r="L134" s="124"/>
      <c r="M134" s="129"/>
      <c r="P134" s="130">
        <f>P135+SUM(P136:P144)</f>
        <v>0</v>
      </c>
      <c r="R134" s="130">
        <f>R135+SUM(R136:R144)</f>
        <v>6.8019999999999997E-2</v>
      </c>
      <c r="T134" s="131">
        <f>T135+SUM(T136:T144)</f>
        <v>0.87600000000000011</v>
      </c>
      <c r="AR134" s="125" t="s">
        <v>80</v>
      </c>
      <c r="AT134" s="132" t="s">
        <v>72</v>
      </c>
      <c r="AU134" s="132" t="s">
        <v>80</v>
      </c>
      <c r="AY134" s="125" t="s">
        <v>152</v>
      </c>
      <c r="BK134" s="133">
        <f>BK135+SUM(BK136:BK144)</f>
        <v>0</v>
      </c>
    </row>
    <row r="135" spans="2:65" s="1" customFormat="1" ht="21.75" customHeight="1">
      <c r="B135" s="31"/>
      <c r="C135" s="136" t="s">
        <v>80</v>
      </c>
      <c r="D135" s="136" t="s">
        <v>155</v>
      </c>
      <c r="E135" s="137" t="s">
        <v>919</v>
      </c>
      <c r="F135" s="138" t="s">
        <v>920</v>
      </c>
      <c r="G135" s="139" t="s">
        <v>184</v>
      </c>
      <c r="H135" s="140">
        <v>151</v>
      </c>
      <c r="I135" s="141"/>
      <c r="J135" s="142">
        <f>ROUND(I135*H135,2)</f>
        <v>0</v>
      </c>
      <c r="K135" s="143"/>
      <c r="L135" s="31"/>
      <c r="M135" s="144" t="s">
        <v>1</v>
      </c>
      <c r="N135" s="145" t="s">
        <v>41</v>
      </c>
      <c r="P135" s="146">
        <f>O135*H135</f>
        <v>0</v>
      </c>
      <c r="Q135" s="146">
        <v>2.0000000000000002E-5</v>
      </c>
      <c r="R135" s="146">
        <f>Q135*H135</f>
        <v>3.0200000000000001E-3</v>
      </c>
      <c r="S135" s="146">
        <v>2E-3</v>
      </c>
      <c r="T135" s="147">
        <f>S135*H135</f>
        <v>0.30199999999999999</v>
      </c>
      <c r="AR135" s="148" t="s">
        <v>159</v>
      </c>
      <c r="AT135" s="148" t="s">
        <v>155</v>
      </c>
      <c r="AU135" s="148" t="s">
        <v>82</v>
      </c>
      <c r="AY135" s="16" t="s">
        <v>152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6" t="s">
        <v>181</v>
      </c>
      <c r="BK135" s="149">
        <f>ROUND(I135*H135,2)</f>
        <v>0</v>
      </c>
      <c r="BL135" s="16" t="s">
        <v>159</v>
      </c>
      <c r="BM135" s="148" t="s">
        <v>921</v>
      </c>
    </row>
    <row r="136" spans="2:65" s="1" customFormat="1" ht="16.5" customHeight="1">
      <c r="B136" s="31"/>
      <c r="C136" s="136" t="s">
        <v>82</v>
      </c>
      <c r="D136" s="136" t="s">
        <v>155</v>
      </c>
      <c r="E136" s="137" t="s">
        <v>922</v>
      </c>
      <c r="F136" s="138" t="s">
        <v>923</v>
      </c>
      <c r="G136" s="139" t="s">
        <v>924</v>
      </c>
      <c r="H136" s="140">
        <v>16</v>
      </c>
      <c r="I136" s="141"/>
      <c r="J136" s="142">
        <f>ROUND(I136*H136,2)</f>
        <v>0</v>
      </c>
      <c r="K136" s="143"/>
      <c r="L136" s="31"/>
      <c r="M136" s="144" t="s">
        <v>1</v>
      </c>
      <c r="N136" s="145" t="s">
        <v>41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286</v>
      </c>
      <c r="AT136" s="148" t="s">
        <v>155</v>
      </c>
      <c r="AU136" s="148" t="s">
        <v>82</v>
      </c>
      <c r="AY136" s="16" t="s">
        <v>152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6" t="s">
        <v>181</v>
      </c>
      <c r="BK136" s="149">
        <f>ROUND(I136*H136,2)</f>
        <v>0</v>
      </c>
      <c r="BL136" s="16" t="s">
        <v>286</v>
      </c>
      <c r="BM136" s="148" t="s">
        <v>925</v>
      </c>
    </row>
    <row r="137" spans="2:65" s="12" customFormat="1" ht="11.25">
      <c r="B137" s="150"/>
      <c r="D137" s="151" t="s">
        <v>161</v>
      </c>
      <c r="E137" s="152" t="s">
        <v>1</v>
      </c>
      <c r="F137" s="153" t="s">
        <v>926</v>
      </c>
      <c r="H137" s="154">
        <v>16</v>
      </c>
      <c r="I137" s="155"/>
      <c r="L137" s="150"/>
      <c r="M137" s="156"/>
      <c r="T137" s="157"/>
      <c r="AT137" s="152" t="s">
        <v>161</v>
      </c>
      <c r="AU137" s="152" t="s">
        <v>82</v>
      </c>
      <c r="AV137" s="12" t="s">
        <v>82</v>
      </c>
      <c r="AW137" s="12" t="s">
        <v>30</v>
      </c>
      <c r="AX137" s="12" t="s">
        <v>80</v>
      </c>
      <c r="AY137" s="152" t="s">
        <v>152</v>
      </c>
    </row>
    <row r="138" spans="2:65" s="1" customFormat="1" ht="24.2" customHeight="1">
      <c r="B138" s="31"/>
      <c r="C138" s="136" t="s">
        <v>153</v>
      </c>
      <c r="D138" s="136" t="s">
        <v>155</v>
      </c>
      <c r="E138" s="137" t="s">
        <v>927</v>
      </c>
      <c r="F138" s="138" t="s">
        <v>928</v>
      </c>
      <c r="G138" s="139" t="s">
        <v>397</v>
      </c>
      <c r="H138" s="140">
        <v>32</v>
      </c>
      <c r="I138" s="141"/>
      <c r="J138" s="142">
        <f>ROUND(I138*H138,2)</f>
        <v>0</v>
      </c>
      <c r="K138" s="143"/>
      <c r="L138" s="31"/>
      <c r="M138" s="144" t="s">
        <v>1</v>
      </c>
      <c r="N138" s="145" t="s">
        <v>41</v>
      </c>
      <c r="P138" s="146">
        <f>O138*H138</f>
        <v>0</v>
      </c>
      <c r="Q138" s="146">
        <v>0</v>
      </c>
      <c r="R138" s="146">
        <f>Q138*H138</f>
        <v>0</v>
      </c>
      <c r="S138" s="146">
        <v>2.7499999999999998E-3</v>
      </c>
      <c r="T138" s="147">
        <f>S138*H138</f>
        <v>8.7999999999999995E-2</v>
      </c>
      <c r="AR138" s="148" t="s">
        <v>159</v>
      </c>
      <c r="AT138" s="148" t="s">
        <v>155</v>
      </c>
      <c r="AU138" s="148" t="s">
        <v>82</v>
      </c>
      <c r="AY138" s="16" t="s">
        <v>152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6" t="s">
        <v>181</v>
      </c>
      <c r="BK138" s="149">
        <f>ROUND(I138*H138,2)</f>
        <v>0</v>
      </c>
      <c r="BL138" s="16" t="s">
        <v>159</v>
      </c>
      <c r="BM138" s="148" t="s">
        <v>929</v>
      </c>
    </row>
    <row r="139" spans="2:65" s="12" customFormat="1" ht="11.25">
      <c r="B139" s="150"/>
      <c r="D139" s="151" t="s">
        <v>161</v>
      </c>
      <c r="E139" s="152" t="s">
        <v>1</v>
      </c>
      <c r="F139" s="153" t="s">
        <v>362</v>
      </c>
      <c r="H139" s="154">
        <v>32</v>
      </c>
      <c r="I139" s="155"/>
      <c r="L139" s="150"/>
      <c r="M139" s="156"/>
      <c r="T139" s="157"/>
      <c r="AT139" s="152" t="s">
        <v>161</v>
      </c>
      <c r="AU139" s="152" t="s">
        <v>82</v>
      </c>
      <c r="AV139" s="12" t="s">
        <v>82</v>
      </c>
      <c r="AW139" s="12" t="s">
        <v>30</v>
      </c>
      <c r="AX139" s="12" t="s">
        <v>80</v>
      </c>
      <c r="AY139" s="152" t="s">
        <v>152</v>
      </c>
    </row>
    <row r="140" spans="2:65" s="1" customFormat="1" ht="33" customHeight="1">
      <c r="B140" s="31"/>
      <c r="C140" s="136" t="s">
        <v>159</v>
      </c>
      <c r="D140" s="136" t="s">
        <v>155</v>
      </c>
      <c r="E140" s="137" t="s">
        <v>930</v>
      </c>
      <c r="F140" s="138" t="s">
        <v>931</v>
      </c>
      <c r="G140" s="139" t="s">
        <v>184</v>
      </c>
      <c r="H140" s="140">
        <v>156</v>
      </c>
      <c r="I140" s="141"/>
      <c r="J140" s="142">
        <f>ROUND(I140*H140,2)</f>
        <v>0</v>
      </c>
      <c r="K140" s="143"/>
      <c r="L140" s="31"/>
      <c r="M140" s="144" t="s">
        <v>1</v>
      </c>
      <c r="N140" s="145" t="s">
        <v>41</v>
      </c>
      <c r="P140" s="146">
        <f>O140*H140</f>
        <v>0</v>
      </c>
      <c r="Q140" s="146">
        <v>0</v>
      </c>
      <c r="R140" s="146">
        <f>Q140*H140</f>
        <v>0</v>
      </c>
      <c r="S140" s="146">
        <v>3.0000000000000001E-3</v>
      </c>
      <c r="T140" s="147">
        <f>S140*H140</f>
        <v>0.46800000000000003</v>
      </c>
      <c r="AR140" s="148" t="s">
        <v>159</v>
      </c>
      <c r="AT140" s="148" t="s">
        <v>155</v>
      </c>
      <c r="AU140" s="148" t="s">
        <v>82</v>
      </c>
      <c r="AY140" s="16" t="s">
        <v>152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6" t="s">
        <v>181</v>
      </c>
      <c r="BK140" s="149">
        <f>ROUND(I140*H140,2)</f>
        <v>0</v>
      </c>
      <c r="BL140" s="16" t="s">
        <v>159</v>
      </c>
      <c r="BM140" s="148" t="s">
        <v>932</v>
      </c>
    </row>
    <row r="141" spans="2:65" s="12" customFormat="1" ht="11.25">
      <c r="B141" s="150"/>
      <c r="D141" s="151" t="s">
        <v>161</v>
      </c>
      <c r="E141" s="152" t="s">
        <v>1</v>
      </c>
      <c r="F141" s="153" t="s">
        <v>364</v>
      </c>
      <c r="H141" s="154">
        <v>156</v>
      </c>
      <c r="I141" s="155"/>
      <c r="L141" s="150"/>
      <c r="M141" s="156"/>
      <c r="T141" s="157"/>
      <c r="AT141" s="152" t="s">
        <v>161</v>
      </c>
      <c r="AU141" s="152" t="s">
        <v>82</v>
      </c>
      <c r="AV141" s="12" t="s">
        <v>82</v>
      </c>
      <c r="AW141" s="12" t="s">
        <v>30</v>
      </c>
      <c r="AX141" s="12" t="s">
        <v>80</v>
      </c>
      <c r="AY141" s="152" t="s">
        <v>152</v>
      </c>
    </row>
    <row r="142" spans="2:65" s="1" customFormat="1" ht="24.2" customHeight="1">
      <c r="B142" s="31"/>
      <c r="C142" s="136" t="s">
        <v>181</v>
      </c>
      <c r="D142" s="136" t="s">
        <v>155</v>
      </c>
      <c r="E142" s="137" t="s">
        <v>933</v>
      </c>
      <c r="F142" s="138" t="s">
        <v>934</v>
      </c>
      <c r="G142" s="139" t="s">
        <v>158</v>
      </c>
      <c r="H142" s="140">
        <v>18</v>
      </c>
      <c r="I142" s="141"/>
      <c r="J142" s="142">
        <f>ROUND(I142*H142,2)</f>
        <v>0</v>
      </c>
      <c r="K142" s="143"/>
      <c r="L142" s="31"/>
      <c r="M142" s="144" t="s">
        <v>1</v>
      </c>
      <c r="N142" s="145" t="s">
        <v>41</v>
      </c>
      <c r="P142" s="146">
        <f>O142*H142</f>
        <v>0</v>
      </c>
      <c r="Q142" s="146">
        <v>0</v>
      </c>
      <c r="R142" s="146">
        <f>Q142*H142</f>
        <v>0</v>
      </c>
      <c r="S142" s="146">
        <v>1E-3</v>
      </c>
      <c r="T142" s="147">
        <f>S142*H142</f>
        <v>1.8000000000000002E-2</v>
      </c>
      <c r="AR142" s="148" t="s">
        <v>159</v>
      </c>
      <c r="AT142" s="148" t="s">
        <v>155</v>
      </c>
      <c r="AU142" s="148" t="s">
        <v>82</v>
      </c>
      <c r="AY142" s="16" t="s">
        <v>152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6" t="s">
        <v>181</v>
      </c>
      <c r="BK142" s="149">
        <f>ROUND(I142*H142,2)</f>
        <v>0</v>
      </c>
      <c r="BL142" s="16" t="s">
        <v>159</v>
      </c>
      <c r="BM142" s="148" t="s">
        <v>935</v>
      </c>
    </row>
    <row r="143" spans="2:65" s="12" customFormat="1" ht="11.25">
      <c r="B143" s="150"/>
      <c r="D143" s="151" t="s">
        <v>161</v>
      </c>
      <c r="E143" s="152" t="s">
        <v>1</v>
      </c>
      <c r="F143" s="153" t="s">
        <v>271</v>
      </c>
      <c r="H143" s="154">
        <v>18</v>
      </c>
      <c r="I143" s="155"/>
      <c r="L143" s="150"/>
      <c r="M143" s="156"/>
      <c r="T143" s="157"/>
      <c r="AT143" s="152" t="s">
        <v>161</v>
      </c>
      <c r="AU143" s="152" t="s">
        <v>82</v>
      </c>
      <c r="AV143" s="12" t="s">
        <v>82</v>
      </c>
      <c r="AW143" s="12" t="s">
        <v>30</v>
      </c>
      <c r="AX143" s="12" t="s">
        <v>80</v>
      </c>
      <c r="AY143" s="152" t="s">
        <v>152</v>
      </c>
    </row>
    <row r="144" spans="2:65" s="11" customFormat="1" ht="20.85" customHeight="1">
      <c r="B144" s="124"/>
      <c r="D144" s="125" t="s">
        <v>72</v>
      </c>
      <c r="E144" s="134" t="s">
        <v>936</v>
      </c>
      <c r="F144" s="134" t="s">
        <v>937</v>
      </c>
      <c r="I144" s="127"/>
      <c r="J144" s="135">
        <f>BK144</f>
        <v>0</v>
      </c>
      <c r="L144" s="124"/>
      <c r="M144" s="129"/>
      <c r="P144" s="130">
        <f>SUM(P145:P146)</f>
        <v>0</v>
      </c>
      <c r="R144" s="130">
        <f>SUM(R145:R146)</f>
        <v>6.5000000000000002E-2</v>
      </c>
      <c r="T144" s="131">
        <f>SUM(T145:T146)</f>
        <v>0</v>
      </c>
      <c r="AR144" s="125" t="s">
        <v>80</v>
      </c>
      <c r="AT144" s="132" t="s">
        <v>72</v>
      </c>
      <c r="AU144" s="132" t="s">
        <v>82</v>
      </c>
      <c r="AY144" s="125" t="s">
        <v>152</v>
      </c>
      <c r="BK144" s="133">
        <f>SUM(BK145:BK146)</f>
        <v>0</v>
      </c>
    </row>
    <row r="145" spans="2:65" s="1" customFormat="1" ht="16.5" customHeight="1">
      <c r="B145" s="31"/>
      <c r="C145" s="165" t="s">
        <v>190</v>
      </c>
      <c r="D145" s="165" t="s">
        <v>272</v>
      </c>
      <c r="E145" s="166" t="s">
        <v>938</v>
      </c>
      <c r="F145" s="167" t="s">
        <v>939</v>
      </c>
      <c r="G145" s="168" t="s">
        <v>260</v>
      </c>
      <c r="H145" s="169">
        <v>6.5000000000000002E-2</v>
      </c>
      <c r="I145" s="170"/>
      <c r="J145" s="171">
        <f>ROUND(I145*H145,2)</f>
        <v>0</v>
      </c>
      <c r="K145" s="172"/>
      <c r="L145" s="173"/>
      <c r="M145" s="174" t="s">
        <v>1</v>
      </c>
      <c r="N145" s="175" t="s">
        <v>41</v>
      </c>
      <c r="P145" s="146">
        <f>O145*H145</f>
        <v>0</v>
      </c>
      <c r="Q145" s="146">
        <v>1</v>
      </c>
      <c r="R145" s="146">
        <f>Q145*H145</f>
        <v>6.5000000000000002E-2</v>
      </c>
      <c r="S145" s="146">
        <v>0</v>
      </c>
      <c r="T145" s="147">
        <f>S145*H145</f>
        <v>0</v>
      </c>
      <c r="AR145" s="148" t="s">
        <v>207</v>
      </c>
      <c r="AT145" s="148" t="s">
        <v>272</v>
      </c>
      <c r="AU145" s="148" t="s">
        <v>153</v>
      </c>
      <c r="AY145" s="16" t="s">
        <v>152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6" t="s">
        <v>181</v>
      </c>
      <c r="BK145" s="149">
        <f>ROUND(I145*H145,2)</f>
        <v>0</v>
      </c>
      <c r="BL145" s="16" t="s">
        <v>159</v>
      </c>
      <c r="BM145" s="148" t="s">
        <v>940</v>
      </c>
    </row>
    <row r="146" spans="2:65" s="12" customFormat="1" ht="11.25">
      <c r="B146" s="150"/>
      <c r="D146" s="151" t="s">
        <v>161</v>
      </c>
      <c r="E146" s="152" t="s">
        <v>1</v>
      </c>
      <c r="F146" s="153" t="s">
        <v>941</v>
      </c>
      <c r="H146" s="154">
        <v>6.5000000000000002E-2</v>
      </c>
      <c r="I146" s="155"/>
      <c r="L146" s="150"/>
      <c r="M146" s="156"/>
      <c r="T146" s="157"/>
      <c r="AT146" s="152" t="s">
        <v>161</v>
      </c>
      <c r="AU146" s="152" t="s">
        <v>153</v>
      </c>
      <c r="AV146" s="12" t="s">
        <v>82</v>
      </c>
      <c r="AW146" s="12" t="s">
        <v>30</v>
      </c>
      <c r="AX146" s="12" t="s">
        <v>80</v>
      </c>
      <c r="AY146" s="152" t="s">
        <v>152</v>
      </c>
    </row>
    <row r="147" spans="2:65" s="11" customFormat="1" ht="22.9" customHeight="1">
      <c r="B147" s="124"/>
      <c r="D147" s="125" t="s">
        <v>72</v>
      </c>
      <c r="E147" s="134" t="s">
        <v>673</v>
      </c>
      <c r="F147" s="134" t="s">
        <v>674</v>
      </c>
      <c r="I147" s="127"/>
      <c r="J147" s="135">
        <f>BK147</f>
        <v>0</v>
      </c>
      <c r="L147" s="124"/>
      <c r="M147" s="129"/>
      <c r="P147" s="130">
        <f>SUM(P148:P150)</f>
        <v>0</v>
      </c>
      <c r="R147" s="130">
        <f>SUM(R148:R150)</f>
        <v>0</v>
      </c>
      <c r="T147" s="131">
        <f>SUM(T148:T150)</f>
        <v>0</v>
      </c>
      <c r="AR147" s="125" t="s">
        <v>80</v>
      </c>
      <c r="AT147" s="132" t="s">
        <v>72</v>
      </c>
      <c r="AU147" s="132" t="s">
        <v>80</v>
      </c>
      <c r="AY147" s="125" t="s">
        <v>152</v>
      </c>
      <c r="BK147" s="133">
        <f>SUM(BK148:BK150)</f>
        <v>0</v>
      </c>
    </row>
    <row r="148" spans="2:65" s="1" customFormat="1" ht="24.2" customHeight="1">
      <c r="B148" s="31"/>
      <c r="C148" s="136" t="s">
        <v>199</v>
      </c>
      <c r="D148" s="136" t="s">
        <v>155</v>
      </c>
      <c r="E148" s="137" t="s">
        <v>942</v>
      </c>
      <c r="F148" s="138" t="s">
        <v>943</v>
      </c>
      <c r="G148" s="139" t="s">
        <v>260</v>
      </c>
      <c r="H148" s="140">
        <v>0.876</v>
      </c>
      <c r="I148" s="141"/>
      <c r="J148" s="142">
        <f>ROUND(I148*H148,2)</f>
        <v>0</v>
      </c>
      <c r="K148" s="143"/>
      <c r="L148" s="31"/>
      <c r="M148" s="144" t="s">
        <v>1</v>
      </c>
      <c r="N148" s="145" t="s">
        <v>41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159</v>
      </c>
      <c r="AT148" s="148" t="s">
        <v>155</v>
      </c>
      <c r="AU148" s="148" t="s">
        <v>82</v>
      </c>
      <c r="AY148" s="16" t="s">
        <v>152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6" t="s">
        <v>181</v>
      </c>
      <c r="BK148" s="149">
        <f>ROUND(I148*H148,2)</f>
        <v>0</v>
      </c>
      <c r="BL148" s="16" t="s">
        <v>159</v>
      </c>
      <c r="BM148" s="148" t="s">
        <v>944</v>
      </c>
    </row>
    <row r="149" spans="2:65" s="1" customFormat="1" ht="24.2" customHeight="1">
      <c r="B149" s="31"/>
      <c r="C149" s="136" t="s">
        <v>207</v>
      </c>
      <c r="D149" s="136" t="s">
        <v>155</v>
      </c>
      <c r="E149" s="137" t="s">
        <v>945</v>
      </c>
      <c r="F149" s="138" t="s">
        <v>946</v>
      </c>
      <c r="G149" s="139" t="s">
        <v>260</v>
      </c>
      <c r="H149" s="140">
        <v>0.876</v>
      </c>
      <c r="I149" s="141"/>
      <c r="J149" s="142">
        <f>ROUND(I149*H149,2)</f>
        <v>0</v>
      </c>
      <c r="K149" s="143"/>
      <c r="L149" s="31"/>
      <c r="M149" s="144" t="s">
        <v>1</v>
      </c>
      <c r="N149" s="145" t="s">
        <v>41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159</v>
      </c>
      <c r="AT149" s="148" t="s">
        <v>155</v>
      </c>
      <c r="AU149" s="148" t="s">
        <v>82</v>
      </c>
      <c r="AY149" s="16" t="s">
        <v>152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6" t="s">
        <v>181</v>
      </c>
      <c r="BK149" s="149">
        <f>ROUND(I149*H149,2)</f>
        <v>0</v>
      </c>
      <c r="BL149" s="16" t="s">
        <v>159</v>
      </c>
      <c r="BM149" s="148" t="s">
        <v>947</v>
      </c>
    </row>
    <row r="150" spans="2:65" s="1" customFormat="1" ht="33" customHeight="1">
      <c r="B150" s="31"/>
      <c r="C150" s="136" t="s">
        <v>212</v>
      </c>
      <c r="D150" s="136" t="s">
        <v>155</v>
      </c>
      <c r="E150" s="137" t="s">
        <v>685</v>
      </c>
      <c r="F150" s="138" t="s">
        <v>686</v>
      </c>
      <c r="G150" s="139" t="s">
        <v>260</v>
      </c>
      <c r="H150" s="140">
        <v>0.876</v>
      </c>
      <c r="I150" s="141"/>
      <c r="J150" s="142">
        <f>ROUND(I150*H150,2)</f>
        <v>0</v>
      </c>
      <c r="K150" s="143"/>
      <c r="L150" s="31"/>
      <c r="M150" s="144" t="s">
        <v>1</v>
      </c>
      <c r="N150" s="145" t="s">
        <v>41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159</v>
      </c>
      <c r="AT150" s="148" t="s">
        <v>155</v>
      </c>
      <c r="AU150" s="148" t="s">
        <v>82</v>
      </c>
      <c r="AY150" s="16" t="s">
        <v>152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6" t="s">
        <v>181</v>
      </c>
      <c r="BK150" s="149">
        <f>ROUND(I150*H150,2)</f>
        <v>0</v>
      </c>
      <c r="BL150" s="16" t="s">
        <v>159</v>
      </c>
      <c r="BM150" s="148" t="s">
        <v>948</v>
      </c>
    </row>
    <row r="151" spans="2:65" s="11" customFormat="1" ht="25.9" customHeight="1">
      <c r="B151" s="124"/>
      <c r="D151" s="125" t="s">
        <v>72</v>
      </c>
      <c r="E151" s="126" t="s">
        <v>293</v>
      </c>
      <c r="F151" s="126" t="s">
        <v>949</v>
      </c>
      <c r="I151" s="127"/>
      <c r="J151" s="128">
        <f>BK151</f>
        <v>0</v>
      </c>
      <c r="L151" s="124"/>
      <c r="M151" s="129"/>
      <c r="P151" s="130">
        <f>P152+P247+P263+P271</f>
        <v>0</v>
      </c>
      <c r="R151" s="130">
        <f>R152+R247+R263+R271</f>
        <v>0.18193853999999998</v>
      </c>
      <c r="T151" s="131">
        <f>T152+T247+T263+T271</f>
        <v>0</v>
      </c>
      <c r="AR151" s="125" t="s">
        <v>80</v>
      </c>
      <c r="AT151" s="132" t="s">
        <v>72</v>
      </c>
      <c r="AU151" s="132" t="s">
        <v>73</v>
      </c>
      <c r="AY151" s="125" t="s">
        <v>152</v>
      </c>
      <c r="BK151" s="133">
        <f>BK152+BK247+BK263+BK271</f>
        <v>0</v>
      </c>
    </row>
    <row r="152" spans="2:65" s="11" customFormat="1" ht="22.9" customHeight="1">
      <c r="B152" s="124"/>
      <c r="D152" s="125" t="s">
        <v>72</v>
      </c>
      <c r="E152" s="134" t="s">
        <v>950</v>
      </c>
      <c r="F152" s="134" t="s">
        <v>951</v>
      </c>
      <c r="I152" s="127"/>
      <c r="J152" s="135">
        <f>BK152</f>
        <v>0</v>
      </c>
      <c r="L152" s="124"/>
      <c r="M152" s="129"/>
      <c r="P152" s="130">
        <f>P153+SUM(P154:P238)</f>
        <v>0</v>
      </c>
      <c r="R152" s="130">
        <f>R153+SUM(R154:R238)</f>
        <v>0.18113853999999999</v>
      </c>
      <c r="T152" s="131">
        <f>T153+SUM(T154:T238)</f>
        <v>0</v>
      </c>
      <c r="AR152" s="125" t="s">
        <v>80</v>
      </c>
      <c r="AT152" s="132" t="s">
        <v>72</v>
      </c>
      <c r="AU152" s="132" t="s">
        <v>80</v>
      </c>
      <c r="AY152" s="125" t="s">
        <v>152</v>
      </c>
      <c r="BK152" s="133">
        <f>BK153+SUM(BK154:BK238)</f>
        <v>0</v>
      </c>
    </row>
    <row r="153" spans="2:65" s="1" customFormat="1" ht="16.5" customHeight="1">
      <c r="B153" s="31"/>
      <c r="C153" s="165" t="s">
        <v>222</v>
      </c>
      <c r="D153" s="165" t="s">
        <v>272</v>
      </c>
      <c r="E153" s="166" t="s">
        <v>952</v>
      </c>
      <c r="F153" s="167" t="s">
        <v>953</v>
      </c>
      <c r="G153" s="168" t="s">
        <v>954</v>
      </c>
      <c r="H153" s="169">
        <v>2</v>
      </c>
      <c r="I153" s="170"/>
      <c r="J153" s="171">
        <f>ROUND(I153*H153,2)</f>
        <v>0</v>
      </c>
      <c r="K153" s="172"/>
      <c r="L153" s="173"/>
      <c r="M153" s="174" t="s">
        <v>1</v>
      </c>
      <c r="N153" s="175" t="s">
        <v>41</v>
      </c>
      <c r="P153" s="146">
        <f>O153*H153</f>
        <v>0</v>
      </c>
      <c r="Q153" s="146">
        <v>3.5200000000000001E-3</v>
      </c>
      <c r="R153" s="146">
        <f>Q153*H153</f>
        <v>7.0400000000000003E-3</v>
      </c>
      <c r="S153" s="146">
        <v>0</v>
      </c>
      <c r="T153" s="147">
        <f>S153*H153</f>
        <v>0</v>
      </c>
      <c r="AR153" s="148" t="s">
        <v>207</v>
      </c>
      <c r="AT153" s="148" t="s">
        <v>272</v>
      </c>
      <c r="AU153" s="148" t="s">
        <v>82</v>
      </c>
      <c r="AY153" s="16" t="s">
        <v>152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6" t="s">
        <v>181</v>
      </c>
      <c r="BK153" s="149">
        <f>ROUND(I153*H153,2)</f>
        <v>0</v>
      </c>
      <c r="BL153" s="16" t="s">
        <v>159</v>
      </c>
      <c r="BM153" s="148" t="s">
        <v>955</v>
      </c>
    </row>
    <row r="154" spans="2:65" s="12" customFormat="1" ht="11.25">
      <c r="B154" s="150"/>
      <c r="D154" s="151" t="s">
        <v>161</v>
      </c>
      <c r="E154" s="152" t="s">
        <v>1</v>
      </c>
      <c r="F154" s="153" t="s">
        <v>82</v>
      </c>
      <c r="H154" s="154">
        <v>2</v>
      </c>
      <c r="I154" s="155"/>
      <c r="L154" s="150"/>
      <c r="M154" s="156"/>
      <c r="T154" s="157"/>
      <c r="AT154" s="152" t="s">
        <v>161</v>
      </c>
      <c r="AU154" s="152" t="s">
        <v>82</v>
      </c>
      <c r="AV154" s="12" t="s">
        <v>82</v>
      </c>
      <c r="AW154" s="12" t="s">
        <v>30</v>
      </c>
      <c r="AX154" s="12" t="s">
        <v>80</v>
      </c>
      <c r="AY154" s="152" t="s">
        <v>152</v>
      </c>
    </row>
    <row r="155" spans="2:65" s="1" customFormat="1" ht="16.5" customHeight="1">
      <c r="B155" s="31"/>
      <c r="C155" s="165" t="s">
        <v>226</v>
      </c>
      <c r="D155" s="165" t="s">
        <v>272</v>
      </c>
      <c r="E155" s="166" t="s">
        <v>956</v>
      </c>
      <c r="F155" s="167" t="s">
        <v>957</v>
      </c>
      <c r="G155" s="168" t="s">
        <v>158</v>
      </c>
      <c r="H155" s="169">
        <v>40</v>
      </c>
      <c r="I155" s="170"/>
      <c r="J155" s="171">
        <f>ROUND(I155*H155,2)</f>
        <v>0</v>
      </c>
      <c r="K155" s="172"/>
      <c r="L155" s="173"/>
      <c r="M155" s="174" t="s">
        <v>1</v>
      </c>
      <c r="N155" s="175" t="s">
        <v>41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362</v>
      </c>
      <c r="AT155" s="148" t="s">
        <v>272</v>
      </c>
      <c r="AU155" s="148" t="s">
        <v>82</v>
      </c>
      <c r="AY155" s="16" t="s">
        <v>152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6" t="s">
        <v>181</v>
      </c>
      <c r="BK155" s="149">
        <f>ROUND(I155*H155,2)</f>
        <v>0</v>
      </c>
      <c r="BL155" s="16" t="s">
        <v>257</v>
      </c>
      <c r="BM155" s="148" t="s">
        <v>958</v>
      </c>
    </row>
    <row r="156" spans="2:65" s="1" customFormat="1" ht="16.5" customHeight="1">
      <c r="B156" s="31"/>
      <c r="C156" s="136" t="s">
        <v>8</v>
      </c>
      <c r="D156" s="136" t="s">
        <v>155</v>
      </c>
      <c r="E156" s="137" t="s">
        <v>959</v>
      </c>
      <c r="F156" s="138" t="s">
        <v>960</v>
      </c>
      <c r="G156" s="139" t="s">
        <v>158</v>
      </c>
      <c r="H156" s="140">
        <v>102</v>
      </c>
      <c r="I156" s="141"/>
      <c r="J156" s="142">
        <f>ROUND(I156*H156,2)</f>
        <v>0</v>
      </c>
      <c r="K156" s="143"/>
      <c r="L156" s="31"/>
      <c r="M156" s="144" t="s">
        <v>1</v>
      </c>
      <c r="N156" s="145" t="s">
        <v>41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159</v>
      </c>
      <c r="AT156" s="148" t="s">
        <v>155</v>
      </c>
      <c r="AU156" s="148" t="s">
        <v>82</v>
      </c>
      <c r="AY156" s="16" t="s">
        <v>152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6" t="s">
        <v>181</v>
      </c>
      <c r="BK156" s="149">
        <f>ROUND(I156*H156,2)</f>
        <v>0</v>
      </c>
      <c r="BL156" s="16" t="s">
        <v>159</v>
      </c>
      <c r="BM156" s="148" t="s">
        <v>961</v>
      </c>
    </row>
    <row r="157" spans="2:65" s="12" customFormat="1" ht="11.25">
      <c r="B157" s="150"/>
      <c r="D157" s="151" t="s">
        <v>161</v>
      </c>
      <c r="E157" s="152" t="s">
        <v>1</v>
      </c>
      <c r="F157" s="153" t="s">
        <v>962</v>
      </c>
      <c r="H157" s="154">
        <v>102</v>
      </c>
      <c r="I157" s="155"/>
      <c r="L157" s="150"/>
      <c r="M157" s="156"/>
      <c r="T157" s="157"/>
      <c r="AT157" s="152" t="s">
        <v>161</v>
      </c>
      <c r="AU157" s="152" t="s">
        <v>82</v>
      </c>
      <c r="AV157" s="12" t="s">
        <v>82</v>
      </c>
      <c r="AW157" s="12" t="s">
        <v>30</v>
      </c>
      <c r="AX157" s="12" t="s">
        <v>80</v>
      </c>
      <c r="AY157" s="152" t="s">
        <v>152</v>
      </c>
    </row>
    <row r="158" spans="2:65" s="1" customFormat="1" ht="24.2" customHeight="1">
      <c r="B158" s="31"/>
      <c r="C158" s="136" t="s">
        <v>238</v>
      </c>
      <c r="D158" s="136" t="s">
        <v>155</v>
      </c>
      <c r="E158" s="137" t="s">
        <v>963</v>
      </c>
      <c r="F158" s="138" t="s">
        <v>964</v>
      </c>
      <c r="G158" s="139" t="s">
        <v>158</v>
      </c>
      <c r="H158" s="140">
        <v>6</v>
      </c>
      <c r="I158" s="141"/>
      <c r="J158" s="142">
        <f>ROUND(I158*H158,2)</f>
        <v>0</v>
      </c>
      <c r="K158" s="143"/>
      <c r="L158" s="31"/>
      <c r="M158" s="144" t="s">
        <v>1</v>
      </c>
      <c r="N158" s="145" t="s">
        <v>41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159</v>
      </c>
      <c r="AT158" s="148" t="s">
        <v>155</v>
      </c>
      <c r="AU158" s="148" t="s">
        <v>82</v>
      </c>
      <c r="AY158" s="16" t="s">
        <v>152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6" t="s">
        <v>181</v>
      </c>
      <c r="BK158" s="149">
        <f>ROUND(I158*H158,2)</f>
        <v>0</v>
      </c>
      <c r="BL158" s="16" t="s">
        <v>159</v>
      </c>
      <c r="BM158" s="148" t="s">
        <v>965</v>
      </c>
    </row>
    <row r="159" spans="2:65" s="12" customFormat="1" ht="11.25">
      <c r="B159" s="150"/>
      <c r="D159" s="151" t="s">
        <v>161</v>
      </c>
      <c r="E159" s="152" t="s">
        <v>1</v>
      </c>
      <c r="F159" s="153" t="s">
        <v>190</v>
      </c>
      <c r="H159" s="154">
        <v>6</v>
      </c>
      <c r="I159" s="155"/>
      <c r="L159" s="150"/>
      <c r="M159" s="156"/>
      <c r="T159" s="157"/>
      <c r="AT159" s="152" t="s">
        <v>161</v>
      </c>
      <c r="AU159" s="152" t="s">
        <v>82</v>
      </c>
      <c r="AV159" s="12" t="s">
        <v>82</v>
      </c>
      <c r="AW159" s="12" t="s">
        <v>30</v>
      </c>
      <c r="AX159" s="12" t="s">
        <v>73</v>
      </c>
      <c r="AY159" s="152" t="s">
        <v>152</v>
      </c>
    </row>
    <row r="160" spans="2:65" s="1" customFormat="1" ht="16.5" customHeight="1">
      <c r="B160" s="31"/>
      <c r="C160" s="165" t="s">
        <v>245</v>
      </c>
      <c r="D160" s="165" t="s">
        <v>272</v>
      </c>
      <c r="E160" s="166" t="s">
        <v>966</v>
      </c>
      <c r="F160" s="167" t="s">
        <v>967</v>
      </c>
      <c r="G160" s="168" t="s">
        <v>968</v>
      </c>
      <c r="H160" s="169">
        <v>96</v>
      </c>
      <c r="I160" s="170"/>
      <c r="J160" s="171">
        <f>ROUND(I160*H160,2)</f>
        <v>0</v>
      </c>
      <c r="K160" s="172"/>
      <c r="L160" s="173"/>
      <c r="M160" s="174" t="s">
        <v>1</v>
      </c>
      <c r="N160" s="175" t="s">
        <v>41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207</v>
      </c>
      <c r="AT160" s="148" t="s">
        <v>272</v>
      </c>
      <c r="AU160" s="148" t="s">
        <v>82</v>
      </c>
      <c r="AY160" s="16" t="s">
        <v>152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6" t="s">
        <v>181</v>
      </c>
      <c r="BK160" s="149">
        <f>ROUND(I160*H160,2)</f>
        <v>0</v>
      </c>
      <c r="BL160" s="16" t="s">
        <v>159</v>
      </c>
      <c r="BM160" s="148" t="s">
        <v>969</v>
      </c>
    </row>
    <row r="161" spans="2:65" s="12" customFormat="1" ht="11.25">
      <c r="B161" s="150"/>
      <c r="D161" s="151" t="s">
        <v>161</v>
      </c>
      <c r="E161" s="152" t="s">
        <v>1</v>
      </c>
      <c r="F161" s="153" t="s">
        <v>936</v>
      </c>
      <c r="H161" s="154">
        <v>96</v>
      </c>
      <c r="I161" s="155"/>
      <c r="L161" s="150"/>
      <c r="M161" s="156"/>
      <c r="T161" s="157"/>
      <c r="AT161" s="152" t="s">
        <v>161</v>
      </c>
      <c r="AU161" s="152" t="s">
        <v>82</v>
      </c>
      <c r="AV161" s="12" t="s">
        <v>82</v>
      </c>
      <c r="AW161" s="12" t="s">
        <v>30</v>
      </c>
      <c r="AX161" s="12" t="s">
        <v>80</v>
      </c>
      <c r="AY161" s="152" t="s">
        <v>152</v>
      </c>
    </row>
    <row r="162" spans="2:65" s="1" customFormat="1" ht="24.2" customHeight="1">
      <c r="B162" s="31"/>
      <c r="C162" s="165" t="s">
        <v>252</v>
      </c>
      <c r="D162" s="165" t="s">
        <v>272</v>
      </c>
      <c r="E162" s="166" t="s">
        <v>970</v>
      </c>
      <c r="F162" s="167" t="s">
        <v>971</v>
      </c>
      <c r="G162" s="168" t="s">
        <v>968</v>
      </c>
      <c r="H162" s="169">
        <v>6</v>
      </c>
      <c r="I162" s="170"/>
      <c r="J162" s="171">
        <f>ROUND(I162*H162,2)</f>
        <v>0</v>
      </c>
      <c r="K162" s="172"/>
      <c r="L162" s="173"/>
      <c r="M162" s="174" t="s">
        <v>1</v>
      </c>
      <c r="N162" s="175" t="s">
        <v>41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207</v>
      </c>
      <c r="AT162" s="148" t="s">
        <v>272</v>
      </c>
      <c r="AU162" s="148" t="s">
        <v>82</v>
      </c>
      <c r="AY162" s="16" t="s">
        <v>152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6" t="s">
        <v>181</v>
      </c>
      <c r="BK162" s="149">
        <f>ROUND(I162*H162,2)</f>
        <v>0</v>
      </c>
      <c r="BL162" s="16" t="s">
        <v>159</v>
      </c>
      <c r="BM162" s="148" t="s">
        <v>972</v>
      </c>
    </row>
    <row r="163" spans="2:65" s="12" customFormat="1" ht="11.25">
      <c r="B163" s="150"/>
      <c r="D163" s="151" t="s">
        <v>161</v>
      </c>
      <c r="E163" s="152" t="s">
        <v>1</v>
      </c>
      <c r="F163" s="153" t="s">
        <v>190</v>
      </c>
      <c r="H163" s="154">
        <v>6</v>
      </c>
      <c r="I163" s="155"/>
      <c r="L163" s="150"/>
      <c r="M163" s="156"/>
      <c r="T163" s="157"/>
      <c r="AT163" s="152" t="s">
        <v>161</v>
      </c>
      <c r="AU163" s="152" t="s">
        <v>82</v>
      </c>
      <c r="AV163" s="12" t="s">
        <v>82</v>
      </c>
      <c r="AW163" s="12" t="s">
        <v>30</v>
      </c>
      <c r="AX163" s="12" t="s">
        <v>80</v>
      </c>
      <c r="AY163" s="152" t="s">
        <v>152</v>
      </c>
    </row>
    <row r="164" spans="2:65" s="1" customFormat="1" ht="24.2" customHeight="1">
      <c r="B164" s="31"/>
      <c r="C164" s="165" t="s">
        <v>257</v>
      </c>
      <c r="D164" s="165" t="s">
        <v>272</v>
      </c>
      <c r="E164" s="166" t="s">
        <v>973</v>
      </c>
      <c r="F164" s="167" t="s">
        <v>974</v>
      </c>
      <c r="G164" s="168" t="s">
        <v>158</v>
      </c>
      <c r="H164" s="169">
        <v>6</v>
      </c>
      <c r="I164" s="170"/>
      <c r="J164" s="171">
        <f>ROUND(I164*H164,2)</f>
        <v>0</v>
      </c>
      <c r="K164" s="172"/>
      <c r="L164" s="173"/>
      <c r="M164" s="174" t="s">
        <v>1</v>
      </c>
      <c r="N164" s="175" t="s">
        <v>41</v>
      </c>
      <c r="P164" s="146">
        <f>O164*H164</f>
        <v>0</v>
      </c>
      <c r="Q164" s="146">
        <v>9.0000000000000006E-5</v>
      </c>
      <c r="R164" s="146">
        <f>Q164*H164</f>
        <v>5.4000000000000001E-4</v>
      </c>
      <c r="S164" s="146">
        <v>0</v>
      </c>
      <c r="T164" s="147">
        <f>S164*H164</f>
        <v>0</v>
      </c>
      <c r="AR164" s="148" t="s">
        <v>207</v>
      </c>
      <c r="AT164" s="148" t="s">
        <v>272</v>
      </c>
      <c r="AU164" s="148" t="s">
        <v>82</v>
      </c>
      <c r="AY164" s="16" t="s">
        <v>152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6" t="s">
        <v>181</v>
      </c>
      <c r="BK164" s="149">
        <f>ROUND(I164*H164,2)</f>
        <v>0</v>
      </c>
      <c r="BL164" s="16" t="s">
        <v>159</v>
      </c>
      <c r="BM164" s="148" t="s">
        <v>975</v>
      </c>
    </row>
    <row r="165" spans="2:65" s="1" customFormat="1" ht="21.75" customHeight="1">
      <c r="B165" s="31"/>
      <c r="C165" s="165" t="s">
        <v>265</v>
      </c>
      <c r="D165" s="165" t="s">
        <v>272</v>
      </c>
      <c r="E165" s="166" t="s">
        <v>976</v>
      </c>
      <c r="F165" s="167" t="s">
        <v>977</v>
      </c>
      <c r="G165" s="168" t="s">
        <v>968</v>
      </c>
      <c r="H165" s="169">
        <v>48</v>
      </c>
      <c r="I165" s="170"/>
      <c r="J165" s="171">
        <f>ROUND(I165*H165,2)</f>
        <v>0</v>
      </c>
      <c r="K165" s="172"/>
      <c r="L165" s="173"/>
      <c r="M165" s="174" t="s">
        <v>1</v>
      </c>
      <c r="N165" s="175" t="s">
        <v>41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207</v>
      </c>
      <c r="AT165" s="148" t="s">
        <v>272</v>
      </c>
      <c r="AU165" s="148" t="s">
        <v>82</v>
      </c>
      <c r="AY165" s="16" t="s">
        <v>152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6" t="s">
        <v>181</v>
      </c>
      <c r="BK165" s="149">
        <f>ROUND(I165*H165,2)</f>
        <v>0</v>
      </c>
      <c r="BL165" s="16" t="s">
        <v>159</v>
      </c>
      <c r="BM165" s="148" t="s">
        <v>978</v>
      </c>
    </row>
    <row r="166" spans="2:65" s="12" customFormat="1" ht="11.25">
      <c r="B166" s="150"/>
      <c r="D166" s="151" t="s">
        <v>161</v>
      </c>
      <c r="E166" s="152" t="s">
        <v>1</v>
      </c>
      <c r="F166" s="153" t="s">
        <v>461</v>
      </c>
      <c r="H166" s="154">
        <v>48</v>
      </c>
      <c r="I166" s="155"/>
      <c r="L166" s="150"/>
      <c r="M166" s="156"/>
      <c r="T166" s="157"/>
      <c r="AT166" s="152" t="s">
        <v>161</v>
      </c>
      <c r="AU166" s="152" t="s">
        <v>82</v>
      </c>
      <c r="AV166" s="12" t="s">
        <v>82</v>
      </c>
      <c r="AW166" s="12" t="s">
        <v>30</v>
      </c>
      <c r="AX166" s="12" t="s">
        <v>80</v>
      </c>
      <c r="AY166" s="152" t="s">
        <v>152</v>
      </c>
    </row>
    <row r="167" spans="2:65" s="1" customFormat="1" ht="24.2" customHeight="1">
      <c r="B167" s="31"/>
      <c r="C167" s="136" t="s">
        <v>271</v>
      </c>
      <c r="D167" s="136" t="s">
        <v>155</v>
      </c>
      <c r="E167" s="137" t="s">
        <v>979</v>
      </c>
      <c r="F167" s="138" t="s">
        <v>980</v>
      </c>
      <c r="G167" s="139" t="s">
        <v>184</v>
      </c>
      <c r="H167" s="140">
        <v>105</v>
      </c>
      <c r="I167" s="141"/>
      <c r="J167" s="142">
        <f>ROUND(I167*H167,2)</f>
        <v>0</v>
      </c>
      <c r="K167" s="143"/>
      <c r="L167" s="31"/>
      <c r="M167" s="144" t="s">
        <v>1</v>
      </c>
      <c r="N167" s="145" t="s">
        <v>41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159</v>
      </c>
      <c r="AT167" s="148" t="s">
        <v>155</v>
      </c>
      <c r="AU167" s="148" t="s">
        <v>82</v>
      </c>
      <c r="AY167" s="16" t="s">
        <v>152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181</v>
      </c>
      <c r="BK167" s="149">
        <f>ROUND(I167*H167,2)</f>
        <v>0</v>
      </c>
      <c r="BL167" s="16" t="s">
        <v>159</v>
      </c>
      <c r="BM167" s="148" t="s">
        <v>981</v>
      </c>
    </row>
    <row r="168" spans="2:65" s="12" customFormat="1" ht="11.25">
      <c r="B168" s="150"/>
      <c r="D168" s="151" t="s">
        <v>161</v>
      </c>
      <c r="E168" s="152" t="s">
        <v>1</v>
      </c>
      <c r="F168" s="153" t="s">
        <v>982</v>
      </c>
      <c r="H168" s="154">
        <v>105</v>
      </c>
      <c r="I168" s="155"/>
      <c r="L168" s="150"/>
      <c r="M168" s="156"/>
      <c r="T168" s="157"/>
      <c r="AT168" s="152" t="s">
        <v>161</v>
      </c>
      <c r="AU168" s="152" t="s">
        <v>82</v>
      </c>
      <c r="AV168" s="12" t="s">
        <v>82</v>
      </c>
      <c r="AW168" s="12" t="s">
        <v>30</v>
      </c>
      <c r="AX168" s="12" t="s">
        <v>80</v>
      </c>
      <c r="AY168" s="152" t="s">
        <v>152</v>
      </c>
    </row>
    <row r="169" spans="2:65" s="1" customFormat="1" ht="24.2" customHeight="1">
      <c r="B169" s="31"/>
      <c r="C169" s="136" t="s">
        <v>276</v>
      </c>
      <c r="D169" s="136" t="s">
        <v>155</v>
      </c>
      <c r="E169" s="137" t="s">
        <v>983</v>
      </c>
      <c r="F169" s="138" t="s">
        <v>984</v>
      </c>
      <c r="G169" s="139" t="s">
        <v>184</v>
      </c>
      <c r="H169" s="140">
        <v>53</v>
      </c>
      <c r="I169" s="141"/>
      <c r="J169" s="142">
        <f>ROUND(I169*H169,2)</f>
        <v>0</v>
      </c>
      <c r="K169" s="143"/>
      <c r="L169" s="31"/>
      <c r="M169" s="144" t="s">
        <v>1</v>
      </c>
      <c r="N169" s="145" t="s">
        <v>41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159</v>
      </c>
      <c r="AT169" s="148" t="s">
        <v>155</v>
      </c>
      <c r="AU169" s="148" t="s">
        <v>82</v>
      </c>
      <c r="AY169" s="16" t="s">
        <v>152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6" t="s">
        <v>181</v>
      </c>
      <c r="BK169" s="149">
        <f>ROUND(I169*H169,2)</f>
        <v>0</v>
      </c>
      <c r="BL169" s="16" t="s">
        <v>159</v>
      </c>
      <c r="BM169" s="148" t="s">
        <v>985</v>
      </c>
    </row>
    <row r="170" spans="2:65" s="12" customFormat="1" ht="11.25">
      <c r="B170" s="150"/>
      <c r="D170" s="151" t="s">
        <v>161</v>
      </c>
      <c r="E170" s="152" t="s">
        <v>1</v>
      </c>
      <c r="F170" s="153" t="s">
        <v>486</v>
      </c>
      <c r="H170" s="154">
        <v>53</v>
      </c>
      <c r="I170" s="155"/>
      <c r="L170" s="150"/>
      <c r="M170" s="156"/>
      <c r="T170" s="157"/>
      <c r="AT170" s="152" t="s">
        <v>161</v>
      </c>
      <c r="AU170" s="152" t="s">
        <v>82</v>
      </c>
      <c r="AV170" s="12" t="s">
        <v>82</v>
      </c>
      <c r="AW170" s="12" t="s">
        <v>30</v>
      </c>
      <c r="AX170" s="12" t="s">
        <v>80</v>
      </c>
      <c r="AY170" s="152" t="s">
        <v>152</v>
      </c>
    </row>
    <row r="171" spans="2:65" s="1" customFormat="1" ht="24.2" customHeight="1">
      <c r="B171" s="31"/>
      <c r="C171" s="136" t="s">
        <v>283</v>
      </c>
      <c r="D171" s="136" t="s">
        <v>155</v>
      </c>
      <c r="E171" s="137" t="s">
        <v>986</v>
      </c>
      <c r="F171" s="138" t="s">
        <v>987</v>
      </c>
      <c r="G171" s="139" t="s">
        <v>184</v>
      </c>
      <c r="H171" s="140">
        <v>351</v>
      </c>
      <c r="I171" s="141"/>
      <c r="J171" s="142">
        <f>ROUND(I171*H171,2)</f>
        <v>0</v>
      </c>
      <c r="K171" s="143"/>
      <c r="L171" s="31"/>
      <c r="M171" s="144" t="s">
        <v>1</v>
      </c>
      <c r="N171" s="145" t="s">
        <v>41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159</v>
      </c>
      <c r="AT171" s="148" t="s">
        <v>155</v>
      </c>
      <c r="AU171" s="148" t="s">
        <v>82</v>
      </c>
      <c r="AY171" s="16" t="s">
        <v>152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6" t="s">
        <v>181</v>
      </c>
      <c r="BK171" s="149">
        <f>ROUND(I171*H171,2)</f>
        <v>0</v>
      </c>
      <c r="BL171" s="16" t="s">
        <v>159</v>
      </c>
      <c r="BM171" s="148" t="s">
        <v>988</v>
      </c>
    </row>
    <row r="172" spans="2:65" s="12" customFormat="1" ht="11.25">
      <c r="B172" s="150"/>
      <c r="D172" s="151" t="s">
        <v>161</v>
      </c>
      <c r="E172" s="152" t="s">
        <v>1</v>
      </c>
      <c r="F172" s="153" t="s">
        <v>989</v>
      </c>
      <c r="H172" s="154">
        <v>98</v>
      </c>
      <c r="I172" s="155"/>
      <c r="L172" s="150"/>
      <c r="M172" s="156"/>
      <c r="T172" s="157"/>
      <c r="AT172" s="152" t="s">
        <v>161</v>
      </c>
      <c r="AU172" s="152" t="s">
        <v>82</v>
      </c>
      <c r="AV172" s="12" t="s">
        <v>82</v>
      </c>
      <c r="AW172" s="12" t="s">
        <v>30</v>
      </c>
      <c r="AX172" s="12" t="s">
        <v>73</v>
      </c>
      <c r="AY172" s="152" t="s">
        <v>152</v>
      </c>
    </row>
    <row r="173" spans="2:65" s="12" customFormat="1" ht="11.25">
      <c r="B173" s="150"/>
      <c r="D173" s="151" t="s">
        <v>161</v>
      </c>
      <c r="E173" s="152" t="s">
        <v>1</v>
      </c>
      <c r="F173" s="153" t="s">
        <v>990</v>
      </c>
      <c r="H173" s="154">
        <v>253</v>
      </c>
      <c r="I173" s="155"/>
      <c r="L173" s="150"/>
      <c r="M173" s="156"/>
      <c r="T173" s="157"/>
      <c r="AT173" s="152" t="s">
        <v>161</v>
      </c>
      <c r="AU173" s="152" t="s">
        <v>82</v>
      </c>
      <c r="AV173" s="12" t="s">
        <v>82</v>
      </c>
      <c r="AW173" s="12" t="s">
        <v>30</v>
      </c>
      <c r="AX173" s="12" t="s">
        <v>73</v>
      </c>
      <c r="AY173" s="152" t="s">
        <v>152</v>
      </c>
    </row>
    <row r="174" spans="2:65" s="13" customFormat="1" ht="11.25">
      <c r="B174" s="158"/>
      <c r="D174" s="151" t="s">
        <v>161</v>
      </c>
      <c r="E174" s="159" t="s">
        <v>1</v>
      </c>
      <c r="F174" s="160" t="s">
        <v>175</v>
      </c>
      <c r="H174" s="161">
        <v>351</v>
      </c>
      <c r="I174" s="162"/>
      <c r="L174" s="158"/>
      <c r="M174" s="163"/>
      <c r="T174" s="164"/>
      <c r="AT174" s="159" t="s">
        <v>161</v>
      </c>
      <c r="AU174" s="159" t="s">
        <v>82</v>
      </c>
      <c r="AV174" s="13" t="s">
        <v>159</v>
      </c>
      <c r="AW174" s="13" t="s">
        <v>30</v>
      </c>
      <c r="AX174" s="13" t="s">
        <v>80</v>
      </c>
      <c r="AY174" s="159" t="s">
        <v>152</v>
      </c>
    </row>
    <row r="175" spans="2:65" s="1" customFormat="1" ht="33" customHeight="1">
      <c r="B175" s="31"/>
      <c r="C175" s="136" t="s">
        <v>7</v>
      </c>
      <c r="D175" s="136" t="s">
        <v>155</v>
      </c>
      <c r="E175" s="137" t="s">
        <v>991</v>
      </c>
      <c r="F175" s="138" t="s">
        <v>992</v>
      </c>
      <c r="G175" s="139" t="s">
        <v>184</v>
      </c>
      <c r="H175" s="140">
        <v>454</v>
      </c>
      <c r="I175" s="141"/>
      <c r="J175" s="142">
        <f>ROUND(I175*H175,2)</f>
        <v>0</v>
      </c>
      <c r="K175" s="143"/>
      <c r="L175" s="31"/>
      <c r="M175" s="144" t="s">
        <v>1</v>
      </c>
      <c r="N175" s="145" t="s">
        <v>41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159</v>
      </c>
      <c r="AT175" s="148" t="s">
        <v>155</v>
      </c>
      <c r="AU175" s="148" t="s">
        <v>82</v>
      </c>
      <c r="AY175" s="16" t="s">
        <v>152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6" t="s">
        <v>181</v>
      </c>
      <c r="BK175" s="149">
        <f>ROUND(I175*H175,2)</f>
        <v>0</v>
      </c>
      <c r="BL175" s="16" t="s">
        <v>159</v>
      </c>
      <c r="BM175" s="148" t="s">
        <v>993</v>
      </c>
    </row>
    <row r="176" spans="2:65" s="12" customFormat="1" ht="11.25">
      <c r="B176" s="150"/>
      <c r="D176" s="151" t="s">
        <v>161</v>
      </c>
      <c r="E176" s="152" t="s">
        <v>1</v>
      </c>
      <c r="F176" s="153" t="s">
        <v>994</v>
      </c>
      <c r="H176" s="154">
        <v>454</v>
      </c>
      <c r="I176" s="155"/>
      <c r="L176" s="150"/>
      <c r="M176" s="156"/>
      <c r="T176" s="157"/>
      <c r="AT176" s="152" t="s">
        <v>161</v>
      </c>
      <c r="AU176" s="152" t="s">
        <v>82</v>
      </c>
      <c r="AV176" s="12" t="s">
        <v>82</v>
      </c>
      <c r="AW176" s="12" t="s">
        <v>30</v>
      </c>
      <c r="AX176" s="12" t="s">
        <v>80</v>
      </c>
      <c r="AY176" s="152" t="s">
        <v>152</v>
      </c>
    </row>
    <row r="177" spans="2:65" s="1" customFormat="1" ht="33" customHeight="1">
      <c r="B177" s="31"/>
      <c r="C177" s="136" t="s">
        <v>296</v>
      </c>
      <c r="D177" s="136" t="s">
        <v>155</v>
      </c>
      <c r="E177" s="137" t="s">
        <v>995</v>
      </c>
      <c r="F177" s="138" t="s">
        <v>996</v>
      </c>
      <c r="G177" s="139" t="s">
        <v>184</v>
      </c>
      <c r="H177" s="140">
        <v>34</v>
      </c>
      <c r="I177" s="141"/>
      <c r="J177" s="142">
        <f>ROUND(I177*H177,2)</f>
        <v>0</v>
      </c>
      <c r="K177" s="143"/>
      <c r="L177" s="31"/>
      <c r="M177" s="144" t="s">
        <v>1</v>
      </c>
      <c r="N177" s="145" t="s">
        <v>41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159</v>
      </c>
      <c r="AT177" s="148" t="s">
        <v>155</v>
      </c>
      <c r="AU177" s="148" t="s">
        <v>82</v>
      </c>
      <c r="AY177" s="16" t="s">
        <v>152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6" t="s">
        <v>181</v>
      </c>
      <c r="BK177" s="149">
        <f>ROUND(I177*H177,2)</f>
        <v>0</v>
      </c>
      <c r="BL177" s="16" t="s">
        <v>159</v>
      </c>
      <c r="BM177" s="148" t="s">
        <v>997</v>
      </c>
    </row>
    <row r="178" spans="2:65" s="12" customFormat="1" ht="11.25">
      <c r="B178" s="150"/>
      <c r="D178" s="151" t="s">
        <v>161</v>
      </c>
      <c r="E178" s="152" t="s">
        <v>1</v>
      </c>
      <c r="F178" s="153" t="s">
        <v>376</v>
      </c>
      <c r="H178" s="154">
        <v>34</v>
      </c>
      <c r="I178" s="155"/>
      <c r="L178" s="150"/>
      <c r="M178" s="156"/>
      <c r="T178" s="157"/>
      <c r="AT178" s="152" t="s">
        <v>161</v>
      </c>
      <c r="AU178" s="152" t="s">
        <v>82</v>
      </c>
      <c r="AV178" s="12" t="s">
        <v>82</v>
      </c>
      <c r="AW178" s="12" t="s">
        <v>30</v>
      </c>
      <c r="AX178" s="12" t="s">
        <v>80</v>
      </c>
      <c r="AY178" s="152" t="s">
        <v>152</v>
      </c>
    </row>
    <row r="179" spans="2:65" s="1" customFormat="1" ht="24.2" customHeight="1">
      <c r="B179" s="31"/>
      <c r="C179" s="136" t="s">
        <v>302</v>
      </c>
      <c r="D179" s="136" t="s">
        <v>155</v>
      </c>
      <c r="E179" s="137" t="s">
        <v>998</v>
      </c>
      <c r="F179" s="138" t="s">
        <v>999</v>
      </c>
      <c r="G179" s="139" t="s">
        <v>184</v>
      </c>
      <c r="H179" s="140">
        <v>52</v>
      </c>
      <c r="I179" s="141"/>
      <c r="J179" s="142">
        <f>ROUND(I179*H179,2)</f>
        <v>0</v>
      </c>
      <c r="K179" s="143"/>
      <c r="L179" s="31"/>
      <c r="M179" s="144" t="s">
        <v>1</v>
      </c>
      <c r="N179" s="145" t="s">
        <v>41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159</v>
      </c>
      <c r="AT179" s="148" t="s">
        <v>155</v>
      </c>
      <c r="AU179" s="148" t="s">
        <v>82</v>
      </c>
      <c r="AY179" s="16" t="s">
        <v>152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6" t="s">
        <v>181</v>
      </c>
      <c r="BK179" s="149">
        <f>ROUND(I179*H179,2)</f>
        <v>0</v>
      </c>
      <c r="BL179" s="16" t="s">
        <v>159</v>
      </c>
      <c r="BM179" s="148" t="s">
        <v>1000</v>
      </c>
    </row>
    <row r="180" spans="2:65" s="12" customFormat="1" ht="11.25">
      <c r="B180" s="150"/>
      <c r="D180" s="151" t="s">
        <v>161</v>
      </c>
      <c r="E180" s="152" t="s">
        <v>1</v>
      </c>
      <c r="F180" s="153" t="s">
        <v>481</v>
      </c>
      <c r="H180" s="154">
        <v>52</v>
      </c>
      <c r="I180" s="155"/>
      <c r="L180" s="150"/>
      <c r="M180" s="156"/>
      <c r="T180" s="157"/>
      <c r="AT180" s="152" t="s">
        <v>161</v>
      </c>
      <c r="AU180" s="152" t="s">
        <v>82</v>
      </c>
      <c r="AV180" s="12" t="s">
        <v>82</v>
      </c>
      <c r="AW180" s="12" t="s">
        <v>30</v>
      </c>
      <c r="AX180" s="12" t="s">
        <v>80</v>
      </c>
      <c r="AY180" s="152" t="s">
        <v>152</v>
      </c>
    </row>
    <row r="181" spans="2:65" s="1" customFormat="1" ht="24.2" customHeight="1">
      <c r="B181" s="31"/>
      <c r="C181" s="165" t="s">
        <v>308</v>
      </c>
      <c r="D181" s="165" t="s">
        <v>272</v>
      </c>
      <c r="E181" s="166" t="s">
        <v>1001</v>
      </c>
      <c r="F181" s="167" t="s">
        <v>1002</v>
      </c>
      <c r="G181" s="168" t="s">
        <v>184</v>
      </c>
      <c r="H181" s="169">
        <v>60</v>
      </c>
      <c r="I181" s="170"/>
      <c r="J181" s="171">
        <f>ROUND(I181*H181,2)</f>
        <v>0</v>
      </c>
      <c r="K181" s="172"/>
      <c r="L181" s="173"/>
      <c r="M181" s="174" t="s">
        <v>1</v>
      </c>
      <c r="N181" s="175" t="s">
        <v>41</v>
      </c>
      <c r="P181" s="146">
        <f>O181*H181</f>
        <v>0</v>
      </c>
      <c r="Q181" s="146">
        <v>5.0000000000000002E-5</v>
      </c>
      <c r="R181" s="146">
        <f>Q181*H181</f>
        <v>3.0000000000000001E-3</v>
      </c>
      <c r="S181" s="146">
        <v>0</v>
      </c>
      <c r="T181" s="147">
        <f>S181*H181</f>
        <v>0</v>
      </c>
      <c r="AR181" s="148" t="s">
        <v>207</v>
      </c>
      <c r="AT181" s="148" t="s">
        <v>272</v>
      </c>
      <c r="AU181" s="148" t="s">
        <v>82</v>
      </c>
      <c r="AY181" s="16" t="s">
        <v>152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6" t="s">
        <v>181</v>
      </c>
      <c r="BK181" s="149">
        <f>ROUND(I181*H181,2)</f>
        <v>0</v>
      </c>
      <c r="BL181" s="16" t="s">
        <v>159</v>
      </c>
      <c r="BM181" s="148" t="s">
        <v>1003</v>
      </c>
    </row>
    <row r="182" spans="2:65" s="12" customFormat="1" ht="11.25">
      <c r="B182" s="150"/>
      <c r="D182" s="151" t="s">
        <v>161</v>
      </c>
      <c r="E182" s="152" t="s">
        <v>1</v>
      </c>
      <c r="F182" s="153" t="s">
        <v>522</v>
      </c>
      <c r="H182" s="154">
        <v>60</v>
      </c>
      <c r="I182" s="155"/>
      <c r="L182" s="150"/>
      <c r="M182" s="156"/>
      <c r="T182" s="157"/>
      <c r="AT182" s="152" t="s">
        <v>161</v>
      </c>
      <c r="AU182" s="152" t="s">
        <v>82</v>
      </c>
      <c r="AV182" s="12" t="s">
        <v>82</v>
      </c>
      <c r="AW182" s="12" t="s">
        <v>30</v>
      </c>
      <c r="AX182" s="12" t="s">
        <v>80</v>
      </c>
      <c r="AY182" s="152" t="s">
        <v>152</v>
      </c>
    </row>
    <row r="183" spans="2:65" s="1" customFormat="1" ht="24.2" customHeight="1">
      <c r="B183" s="31"/>
      <c r="C183" s="165" t="s">
        <v>316</v>
      </c>
      <c r="D183" s="165" t="s">
        <v>272</v>
      </c>
      <c r="E183" s="166" t="s">
        <v>1004</v>
      </c>
      <c r="F183" s="167" t="s">
        <v>1005</v>
      </c>
      <c r="G183" s="168" t="s">
        <v>184</v>
      </c>
      <c r="H183" s="169">
        <v>40</v>
      </c>
      <c r="I183" s="170"/>
      <c r="J183" s="171">
        <f>ROUND(I183*H183,2)</f>
        <v>0</v>
      </c>
      <c r="K183" s="172"/>
      <c r="L183" s="173"/>
      <c r="M183" s="174" t="s">
        <v>1</v>
      </c>
      <c r="N183" s="175" t="s">
        <v>41</v>
      </c>
      <c r="P183" s="146">
        <f>O183*H183</f>
        <v>0</v>
      </c>
      <c r="Q183" s="146">
        <v>6.9999999999999994E-5</v>
      </c>
      <c r="R183" s="146">
        <f>Q183*H183</f>
        <v>2.7999999999999995E-3</v>
      </c>
      <c r="S183" s="146">
        <v>0</v>
      </c>
      <c r="T183" s="147">
        <f>S183*H183</f>
        <v>0</v>
      </c>
      <c r="AR183" s="148" t="s">
        <v>207</v>
      </c>
      <c r="AT183" s="148" t="s">
        <v>272</v>
      </c>
      <c r="AU183" s="148" t="s">
        <v>82</v>
      </c>
      <c r="AY183" s="16" t="s">
        <v>152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6" t="s">
        <v>181</v>
      </c>
      <c r="BK183" s="149">
        <f>ROUND(I183*H183,2)</f>
        <v>0</v>
      </c>
      <c r="BL183" s="16" t="s">
        <v>159</v>
      </c>
      <c r="BM183" s="148" t="s">
        <v>1006</v>
      </c>
    </row>
    <row r="184" spans="2:65" s="12" customFormat="1" ht="11.25">
      <c r="B184" s="150"/>
      <c r="D184" s="151" t="s">
        <v>161</v>
      </c>
      <c r="E184" s="152" t="s">
        <v>1</v>
      </c>
      <c r="F184" s="153" t="s">
        <v>416</v>
      </c>
      <c r="H184" s="154">
        <v>40</v>
      </c>
      <c r="I184" s="155"/>
      <c r="L184" s="150"/>
      <c r="M184" s="156"/>
      <c r="T184" s="157"/>
      <c r="AT184" s="152" t="s">
        <v>161</v>
      </c>
      <c r="AU184" s="152" t="s">
        <v>82</v>
      </c>
      <c r="AV184" s="12" t="s">
        <v>82</v>
      </c>
      <c r="AW184" s="12" t="s">
        <v>30</v>
      </c>
      <c r="AX184" s="12" t="s">
        <v>80</v>
      </c>
      <c r="AY184" s="152" t="s">
        <v>152</v>
      </c>
    </row>
    <row r="185" spans="2:65" s="1" customFormat="1" ht="24.2" customHeight="1">
      <c r="B185" s="31"/>
      <c r="C185" s="165" t="s">
        <v>324</v>
      </c>
      <c r="D185" s="165" t="s">
        <v>272</v>
      </c>
      <c r="E185" s="166" t="s">
        <v>1007</v>
      </c>
      <c r="F185" s="167" t="s">
        <v>1008</v>
      </c>
      <c r="G185" s="168" t="s">
        <v>184</v>
      </c>
      <c r="H185" s="169">
        <v>53</v>
      </c>
      <c r="I185" s="170"/>
      <c r="J185" s="171">
        <f>ROUND(I185*H185,2)</f>
        <v>0</v>
      </c>
      <c r="K185" s="172"/>
      <c r="L185" s="173"/>
      <c r="M185" s="174" t="s">
        <v>1</v>
      </c>
      <c r="N185" s="175" t="s">
        <v>41</v>
      </c>
      <c r="P185" s="146">
        <f>O185*H185</f>
        <v>0</v>
      </c>
      <c r="Q185" s="146">
        <v>1.7000000000000001E-4</v>
      </c>
      <c r="R185" s="146">
        <f>Q185*H185</f>
        <v>9.0100000000000006E-3</v>
      </c>
      <c r="S185" s="146">
        <v>0</v>
      </c>
      <c r="T185" s="147">
        <f>S185*H185</f>
        <v>0</v>
      </c>
      <c r="AR185" s="148" t="s">
        <v>207</v>
      </c>
      <c r="AT185" s="148" t="s">
        <v>272</v>
      </c>
      <c r="AU185" s="148" t="s">
        <v>82</v>
      </c>
      <c r="AY185" s="16" t="s">
        <v>152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6" t="s">
        <v>181</v>
      </c>
      <c r="BK185" s="149">
        <f>ROUND(I185*H185,2)</f>
        <v>0</v>
      </c>
      <c r="BL185" s="16" t="s">
        <v>159</v>
      </c>
      <c r="BM185" s="148" t="s">
        <v>1009</v>
      </c>
    </row>
    <row r="186" spans="2:65" s="12" customFormat="1" ht="11.25">
      <c r="B186" s="150"/>
      <c r="D186" s="151" t="s">
        <v>161</v>
      </c>
      <c r="E186" s="152" t="s">
        <v>1</v>
      </c>
      <c r="F186" s="153" t="s">
        <v>486</v>
      </c>
      <c r="H186" s="154">
        <v>53</v>
      </c>
      <c r="I186" s="155"/>
      <c r="L186" s="150"/>
      <c r="M186" s="156"/>
      <c r="T186" s="157"/>
      <c r="AT186" s="152" t="s">
        <v>161</v>
      </c>
      <c r="AU186" s="152" t="s">
        <v>82</v>
      </c>
      <c r="AV186" s="12" t="s">
        <v>82</v>
      </c>
      <c r="AW186" s="12" t="s">
        <v>30</v>
      </c>
      <c r="AX186" s="12" t="s">
        <v>80</v>
      </c>
      <c r="AY186" s="152" t="s">
        <v>152</v>
      </c>
    </row>
    <row r="187" spans="2:65" s="1" customFormat="1" ht="24.2" customHeight="1">
      <c r="B187" s="31"/>
      <c r="C187" s="165" t="s">
        <v>334</v>
      </c>
      <c r="D187" s="165" t="s">
        <v>272</v>
      </c>
      <c r="E187" s="166" t="s">
        <v>1010</v>
      </c>
      <c r="F187" s="167" t="s">
        <v>1011</v>
      </c>
      <c r="G187" s="168" t="s">
        <v>184</v>
      </c>
      <c r="H187" s="169">
        <v>351</v>
      </c>
      <c r="I187" s="170"/>
      <c r="J187" s="171">
        <f>ROUND(I187*H187,2)</f>
        <v>0</v>
      </c>
      <c r="K187" s="172"/>
      <c r="L187" s="173"/>
      <c r="M187" s="174" t="s">
        <v>1</v>
      </c>
      <c r="N187" s="175" t="s">
        <v>41</v>
      </c>
      <c r="P187" s="146">
        <f>O187*H187</f>
        <v>0</v>
      </c>
      <c r="Q187" s="146">
        <v>1.2E-4</v>
      </c>
      <c r="R187" s="146">
        <f>Q187*H187</f>
        <v>4.2119999999999998E-2</v>
      </c>
      <c r="S187" s="146">
        <v>0</v>
      </c>
      <c r="T187" s="147">
        <f>S187*H187</f>
        <v>0</v>
      </c>
      <c r="AR187" s="148" t="s">
        <v>207</v>
      </c>
      <c r="AT187" s="148" t="s">
        <v>272</v>
      </c>
      <c r="AU187" s="148" t="s">
        <v>82</v>
      </c>
      <c r="AY187" s="16" t="s">
        <v>152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6" t="s">
        <v>181</v>
      </c>
      <c r="BK187" s="149">
        <f>ROUND(I187*H187,2)</f>
        <v>0</v>
      </c>
      <c r="BL187" s="16" t="s">
        <v>159</v>
      </c>
      <c r="BM187" s="148" t="s">
        <v>1012</v>
      </c>
    </row>
    <row r="188" spans="2:65" s="12" customFormat="1" ht="11.25">
      <c r="B188" s="150"/>
      <c r="D188" s="151" t="s">
        <v>161</v>
      </c>
      <c r="E188" s="152" t="s">
        <v>1</v>
      </c>
      <c r="F188" s="153" t="s">
        <v>989</v>
      </c>
      <c r="H188" s="154">
        <v>98</v>
      </c>
      <c r="I188" s="155"/>
      <c r="L188" s="150"/>
      <c r="M188" s="156"/>
      <c r="T188" s="157"/>
      <c r="AT188" s="152" t="s">
        <v>161</v>
      </c>
      <c r="AU188" s="152" t="s">
        <v>82</v>
      </c>
      <c r="AV188" s="12" t="s">
        <v>82</v>
      </c>
      <c r="AW188" s="12" t="s">
        <v>30</v>
      </c>
      <c r="AX188" s="12" t="s">
        <v>73</v>
      </c>
      <c r="AY188" s="152" t="s">
        <v>152</v>
      </c>
    </row>
    <row r="189" spans="2:65" s="12" customFormat="1" ht="11.25">
      <c r="B189" s="150"/>
      <c r="D189" s="151" t="s">
        <v>161</v>
      </c>
      <c r="E189" s="152" t="s">
        <v>1</v>
      </c>
      <c r="F189" s="153" t="s">
        <v>990</v>
      </c>
      <c r="H189" s="154">
        <v>253</v>
      </c>
      <c r="I189" s="155"/>
      <c r="L189" s="150"/>
      <c r="M189" s="156"/>
      <c r="T189" s="157"/>
      <c r="AT189" s="152" t="s">
        <v>161</v>
      </c>
      <c r="AU189" s="152" t="s">
        <v>82</v>
      </c>
      <c r="AV189" s="12" t="s">
        <v>82</v>
      </c>
      <c r="AW189" s="12" t="s">
        <v>30</v>
      </c>
      <c r="AX189" s="12" t="s">
        <v>73</v>
      </c>
      <c r="AY189" s="152" t="s">
        <v>152</v>
      </c>
    </row>
    <row r="190" spans="2:65" s="13" customFormat="1" ht="11.25">
      <c r="B190" s="158"/>
      <c r="D190" s="151" t="s">
        <v>161</v>
      </c>
      <c r="E190" s="159" t="s">
        <v>1</v>
      </c>
      <c r="F190" s="160" t="s">
        <v>175</v>
      </c>
      <c r="H190" s="161">
        <v>351</v>
      </c>
      <c r="I190" s="162"/>
      <c r="L190" s="158"/>
      <c r="M190" s="163"/>
      <c r="T190" s="164"/>
      <c r="AT190" s="159" t="s">
        <v>161</v>
      </c>
      <c r="AU190" s="159" t="s">
        <v>82</v>
      </c>
      <c r="AV190" s="13" t="s">
        <v>159</v>
      </c>
      <c r="AW190" s="13" t="s">
        <v>30</v>
      </c>
      <c r="AX190" s="13" t="s">
        <v>80</v>
      </c>
      <c r="AY190" s="159" t="s">
        <v>152</v>
      </c>
    </row>
    <row r="191" spans="2:65" s="1" customFormat="1" ht="24.2" customHeight="1">
      <c r="B191" s="31"/>
      <c r="C191" s="165" t="s">
        <v>341</v>
      </c>
      <c r="D191" s="165" t="s">
        <v>272</v>
      </c>
      <c r="E191" s="166" t="s">
        <v>1013</v>
      </c>
      <c r="F191" s="167" t="s">
        <v>1014</v>
      </c>
      <c r="G191" s="168" t="s">
        <v>184</v>
      </c>
      <c r="H191" s="169">
        <v>454</v>
      </c>
      <c r="I191" s="170"/>
      <c r="J191" s="171">
        <f>ROUND(I191*H191,2)</f>
        <v>0</v>
      </c>
      <c r="K191" s="172"/>
      <c r="L191" s="173"/>
      <c r="M191" s="174" t="s">
        <v>1</v>
      </c>
      <c r="N191" s="175" t="s">
        <v>41</v>
      </c>
      <c r="P191" s="146">
        <f>O191*H191</f>
        <v>0</v>
      </c>
      <c r="Q191" s="146">
        <v>1.7000000000000001E-4</v>
      </c>
      <c r="R191" s="146">
        <f>Q191*H191</f>
        <v>7.7179999999999999E-2</v>
      </c>
      <c r="S191" s="146">
        <v>0</v>
      </c>
      <c r="T191" s="147">
        <f>S191*H191</f>
        <v>0</v>
      </c>
      <c r="AR191" s="148" t="s">
        <v>207</v>
      </c>
      <c r="AT191" s="148" t="s">
        <v>272</v>
      </c>
      <c r="AU191" s="148" t="s">
        <v>82</v>
      </c>
      <c r="AY191" s="16" t="s">
        <v>152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6" t="s">
        <v>181</v>
      </c>
      <c r="BK191" s="149">
        <f>ROUND(I191*H191,2)</f>
        <v>0</v>
      </c>
      <c r="BL191" s="16" t="s">
        <v>159</v>
      </c>
      <c r="BM191" s="148" t="s">
        <v>1015</v>
      </c>
    </row>
    <row r="192" spans="2:65" s="12" customFormat="1" ht="11.25">
      <c r="B192" s="150"/>
      <c r="D192" s="151" t="s">
        <v>161</v>
      </c>
      <c r="E192" s="152" t="s">
        <v>1</v>
      </c>
      <c r="F192" s="153" t="s">
        <v>994</v>
      </c>
      <c r="H192" s="154">
        <v>454</v>
      </c>
      <c r="I192" s="155"/>
      <c r="L192" s="150"/>
      <c r="M192" s="156"/>
      <c r="T192" s="157"/>
      <c r="AT192" s="152" t="s">
        <v>161</v>
      </c>
      <c r="AU192" s="152" t="s">
        <v>82</v>
      </c>
      <c r="AV192" s="12" t="s">
        <v>82</v>
      </c>
      <c r="AW192" s="12" t="s">
        <v>30</v>
      </c>
      <c r="AX192" s="12" t="s">
        <v>80</v>
      </c>
      <c r="AY192" s="152" t="s">
        <v>152</v>
      </c>
    </row>
    <row r="193" spans="2:65" s="1" customFormat="1" ht="24.2" customHeight="1">
      <c r="B193" s="31"/>
      <c r="C193" s="165" t="s">
        <v>347</v>
      </c>
      <c r="D193" s="165" t="s">
        <v>272</v>
      </c>
      <c r="E193" s="166" t="s">
        <v>1016</v>
      </c>
      <c r="F193" s="167" t="s">
        <v>1017</v>
      </c>
      <c r="G193" s="168" t="s">
        <v>184</v>
      </c>
      <c r="H193" s="169">
        <v>34</v>
      </c>
      <c r="I193" s="170"/>
      <c r="J193" s="171">
        <f>ROUND(I193*H193,2)</f>
        <v>0</v>
      </c>
      <c r="K193" s="172"/>
      <c r="L193" s="173"/>
      <c r="M193" s="174" t="s">
        <v>1</v>
      </c>
      <c r="N193" s="175" t="s">
        <v>41</v>
      </c>
      <c r="P193" s="146">
        <f>O193*H193</f>
        <v>0</v>
      </c>
      <c r="Q193" s="146">
        <v>1.6000000000000001E-4</v>
      </c>
      <c r="R193" s="146">
        <f>Q193*H193</f>
        <v>5.4400000000000004E-3</v>
      </c>
      <c r="S193" s="146">
        <v>0</v>
      </c>
      <c r="T193" s="147">
        <f>S193*H193</f>
        <v>0</v>
      </c>
      <c r="AR193" s="148" t="s">
        <v>207</v>
      </c>
      <c r="AT193" s="148" t="s">
        <v>272</v>
      </c>
      <c r="AU193" s="148" t="s">
        <v>82</v>
      </c>
      <c r="AY193" s="16" t="s">
        <v>152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6" t="s">
        <v>181</v>
      </c>
      <c r="BK193" s="149">
        <f>ROUND(I193*H193,2)</f>
        <v>0</v>
      </c>
      <c r="BL193" s="16" t="s">
        <v>159</v>
      </c>
      <c r="BM193" s="148" t="s">
        <v>1018</v>
      </c>
    </row>
    <row r="194" spans="2:65" s="12" customFormat="1" ht="11.25">
      <c r="B194" s="150"/>
      <c r="D194" s="151" t="s">
        <v>161</v>
      </c>
      <c r="E194" s="152" t="s">
        <v>1</v>
      </c>
      <c r="F194" s="153" t="s">
        <v>376</v>
      </c>
      <c r="H194" s="154">
        <v>34</v>
      </c>
      <c r="I194" s="155"/>
      <c r="L194" s="150"/>
      <c r="M194" s="156"/>
      <c r="T194" s="157"/>
      <c r="AT194" s="152" t="s">
        <v>161</v>
      </c>
      <c r="AU194" s="152" t="s">
        <v>82</v>
      </c>
      <c r="AV194" s="12" t="s">
        <v>82</v>
      </c>
      <c r="AW194" s="12" t="s">
        <v>30</v>
      </c>
      <c r="AX194" s="12" t="s">
        <v>80</v>
      </c>
      <c r="AY194" s="152" t="s">
        <v>152</v>
      </c>
    </row>
    <row r="195" spans="2:65" s="1" customFormat="1" ht="24.2" customHeight="1">
      <c r="B195" s="31"/>
      <c r="C195" s="165" t="s">
        <v>353</v>
      </c>
      <c r="D195" s="165" t="s">
        <v>272</v>
      </c>
      <c r="E195" s="166" t="s">
        <v>1019</v>
      </c>
      <c r="F195" s="167" t="s">
        <v>1020</v>
      </c>
      <c r="G195" s="168" t="s">
        <v>184</v>
      </c>
      <c r="H195" s="169">
        <v>52</v>
      </c>
      <c r="I195" s="170"/>
      <c r="J195" s="171">
        <f>ROUND(I195*H195,2)</f>
        <v>0</v>
      </c>
      <c r="K195" s="172"/>
      <c r="L195" s="173"/>
      <c r="M195" s="174" t="s">
        <v>1</v>
      </c>
      <c r="N195" s="175" t="s">
        <v>41</v>
      </c>
      <c r="P195" s="146">
        <f>O195*H195</f>
        <v>0</v>
      </c>
      <c r="Q195" s="146">
        <v>3.4000000000000002E-4</v>
      </c>
      <c r="R195" s="146">
        <f>Q195*H195</f>
        <v>1.7680000000000001E-2</v>
      </c>
      <c r="S195" s="146">
        <v>0</v>
      </c>
      <c r="T195" s="147">
        <f>S195*H195</f>
        <v>0</v>
      </c>
      <c r="AR195" s="148" t="s">
        <v>207</v>
      </c>
      <c r="AT195" s="148" t="s">
        <v>272</v>
      </c>
      <c r="AU195" s="148" t="s">
        <v>82</v>
      </c>
      <c r="AY195" s="16" t="s">
        <v>152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6" t="s">
        <v>181</v>
      </c>
      <c r="BK195" s="149">
        <f>ROUND(I195*H195,2)</f>
        <v>0</v>
      </c>
      <c r="BL195" s="16" t="s">
        <v>159</v>
      </c>
      <c r="BM195" s="148" t="s">
        <v>1021</v>
      </c>
    </row>
    <row r="196" spans="2:65" s="12" customFormat="1" ht="11.25">
      <c r="B196" s="150"/>
      <c r="D196" s="151" t="s">
        <v>161</v>
      </c>
      <c r="E196" s="152" t="s">
        <v>1</v>
      </c>
      <c r="F196" s="153" t="s">
        <v>481</v>
      </c>
      <c r="H196" s="154">
        <v>52</v>
      </c>
      <c r="I196" s="155"/>
      <c r="L196" s="150"/>
      <c r="M196" s="156"/>
      <c r="T196" s="157"/>
      <c r="AT196" s="152" t="s">
        <v>161</v>
      </c>
      <c r="AU196" s="152" t="s">
        <v>82</v>
      </c>
      <c r="AV196" s="12" t="s">
        <v>82</v>
      </c>
      <c r="AW196" s="12" t="s">
        <v>30</v>
      </c>
      <c r="AX196" s="12" t="s">
        <v>80</v>
      </c>
      <c r="AY196" s="152" t="s">
        <v>152</v>
      </c>
    </row>
    <row r="197" spans="2:65" s="1" customFormat="1" ht="24.2" customHeight="1">
      <c r="B197" s="31"/>
      <c r="C197" s="136" t="s">
        <v>359</v>
      </c>
      <c r="D197" s="136" t="s">
        <v>155</v>
      </c>
      <c r="E197" s="137" t="s">
        <v>1022</v>
      </c>
      <c r="F197" s="138" t="s">
        <v>1023</v>
      </c>
      <c r="G197" s="139" t="s">
        <v>184</v>
      </c>
      <c r="H197" s="140">
        <v>4</v>
      </c>
      <c r="I197" s="141"/>
      <c r="J197" s="142">
        <f>ROUND(I197*H197,2)</f>
        <v>0</v>
      </c>
      <c r="K197" s="143"/>
      <c r="L197" s="31"/>
      <c r="M197" s="144" t="s">
        <v>1</v>
      </c>
      <c r="N197" s="145" t="s">
        <v>41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159</v>
      </c>
      <c r="AT197" s="148" t="s">
        <v>155</v>
      </c>
      <c r="AU197" s="148" t="s">
        <v>82</v>
      </c>
      <c r="AY197" s="16" t="s">
        <v>152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6" t="s">
        <v>181</v>
      </c>
      <c r="BK197" s="149">
        <f>ROUND(I197*H197,2)</f>
        <v>0</v>
      </c>
      <c r="BL197" s="16" t="s">
        <v>159</v>
      </c>
      <c r="BM197" s="148" t="s">
        <v>1024</v>
      </c>
    </row>
    <row r="198" spans="2:65" s="12" customFormat="1" ht="11.25">
      <c r="B198" s="150"/>
      <c r="D198" s="151" t="s">
        <v>161</v>
      </c>
      <c r="E198" s="152" t="s">
        <v>1</v>
      </c>
      <c r="F198" s="153" t="s">
        <v>159</v>
      </c>
      <c r="H198" s="154">
        <v>4</v>
      </c>
      <c r="I198" s="155"/>
      <c r="L198" s="150"/>
      <c r="M198" s="156"/>
      <c r="T198" s="157"/>
      <c r="AT198" s="152" t="s">
        <v>161</v>
      </c>
      <c r="AU198" s="152" t="s">
        <v>82</v>
      </c>
      <c r="AV198" s="12" t="s">
        <v>82</v>
      </c>
      <c r="AW198" s="12" t="s">
        <v>30</v>
      </c>
      <c r="AX198" s="12" t="s">
        <v>80</v>
      </c>
      <c r="AY198" s="152" t="s">
        <v>152</v>
      </c>
    </row>
    <row r="199" spans="2:65" s="1" customFormat="1" ht="24.2" customHeight="1">
      <c r="B199" s="31"/>
      <c r="C199" s="136" t="s">
        <v>362</v>
      </c>
      <c r="D199" s="136" t="s">
        <v>155</v>
      </c>
      <c r="E199" s="137" t="s">
        <v>1025</v>
      </c>
      <c r="F199" s="138" t="s">
        <v>1026</v>
      </c>
      <c r="G199" s="139" t="s">
        <v>158</v>
      </c>
      <c r="H199" s="140">
        <v>40</v>
      </c>
      <c r="I199" s="141"/>
      <c r="J199" s="142">
        <f>ROUND(I199*H199,2)</f>
        <v>0</v>
      </c>
      <c r="K199" s="143"/>
      <c r="L199" s="31"/>
      <c r="M199" s="144" t="s">
        <v>1</v>
      </c>
      <c r="N199" s="145" t="s">
        <v>41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159</v>
      </c>
      <c r="AT199" s="148" t="s">
        <v>155</v>
      </c>
      <c r="AU199" s="148" t="s">
        <v>82</v>
      </c>
      <c r="AY199" s="16" t="s">
        <v>152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6" t="s">
        <v>181</v>
      </c>
      <c r="BK199" s="149">
        <f>ROUND(I199*H199,2)</f>
        <v>0</v>
      </c>
      <c r="BL199" s="16" t="s">
        <v>159</v>
      </c>
      <c r="BM199" s="148" t="s">
        <v>1027</v>
      </c>
    </row>
    <row r="200" spans="2:65" s="12" customFormat="1" ht="11.25">
      <c r="B200" s="150"/>
      <c r="D200" s="151" t="s">
        <v>161</v>
      </c>
      <c r="E200" s="152" t="s">
        <v>1</v>
      </c>
      <c r="F200" s="153" t="s">
        <v>416</v>
      </c>
      <c r="H200" s="154">
        <v>40</v>
      </c>
      <c r="I200" s="155"/>
      <c r="L200" s="150"/>
      <c r="M200" s="156"/>
      <c r="T200" s="157"/>
      <c r="AT200" s="152" t="s">
        <v>161</v>
      </c>
      <c r="AU200" s="152" t="s">
        <v>82</v>
      </c>
      <c r="AV200" s="12" t="s">
        <v>82</v>
      </c>
      <c r="AW200" s="12" t="s">
        <v>30</v>
      </c>
      <c r="AX200" s="12" t="s">
        <v>80</v>
      </c>
      <c r="AY200" s="152" t="s">
        <v>152</v>
      </c>
    </row>
    <row r="201" spans="2:65" s="1" customFormat="1" ht="24.2" customHeight="1">
      <c r="B201" s="31"/>
      <c r="C201" s="136" t="s">
        <v>370</v>
      </c>
      <c r="D201" s="136" t="s">
        <v>155</v>
      </c>
      <c r="E201" s="137" t="s">
        <v>1028</v>
      </c>
      <c r="F201" s="138" t="s">
        <v>1029</v>
      </c>
      <c r="G201" s="139" t="s">
        <v>158</v>
      </c>
      <c r="H201" s="140">
        <v>26</v>
      </c>
      <c r="I201" s="141"/>
      <c r="J201" s="142">
        <f>ROUND(I201*H201,2)</f>
        <v>0</v>
      </c>
      <c r="K201" s="143"/>
      <c r="L201" s="31"/>
      <c r="M201" s="144" t="s">
        <v>1</v>
      </c>
      <c r="N201" s="145" t="s">
        <v>41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159</v>
      </c>
      <c r="AT201" s="148" t="s">
        <v>155</v>
      </c>
      <c r="AU201" s="148" t="s">
        <v>82</v>
      </c>
      <c r="AY201" s="16" t="s">
        <v>152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6" t="s">
        <v>181</v>
      </c>
      <c r="BK201" s="149">
        <f>ROUND(I201*H201,2)</f>
        <v>0</v>
      </c>
      <c r="BL201" s="16" t="s">
        <v>159</v>
      </c>
      <c r="BM201" s="148" t="s">
        <v>1030</v>
      </c>
    </row>
    <row r="202" spans="2:65" s="12" customFormat="1" ht="11.25">
      <c r="B202" s="150"/>
      <c r="D202" s="151" t="s">
        <v>161</v>
      </c>
      <c r="E202" s="152" t="s">
        <v>1</v>
      </c>
      <c r="F202" s="153" t="s">
        <v>324</v>
      </c>
      <c r="H202" s="154">
        <v>26</v>
      </c>
      <c r="I202" s="155"/>
      <c r="L202" s="150"/>
      <c r="M202" s="156"/>
      <c r="T202" s="157"/>
      <c r="AT202" s="152" t="s">
        <v>161</v>
      </c>
      <c r="AU202" s="152" t="s">
        <v>82</v>
      </c>
      <c r="AV202" s="12" t="s">
        <v>82</v>
      </c>
      <c r="AW202" s="12" t="s">
        <v>30</v>
      </c>
      <c r="AX202" s="12" t="s">
        <v>80</v>
      </c>
      <c r="AY202" s="152" t="s">
        <v>152</v>
      </c>
    </row>
    <row r="203" spans="2:65" s="1" customFormat="1" ht="33" customHeight="1">
      <c r="B203" s="31"/>
      <c r="C203" s="136" t="s">
        <v>376</v>
      </c>
      <c r="D203" s="136" t="s">
        <v>155</v>
      </c>
      <c r="E203" s="137" t="s">
        <v>1031</v>
      </c>
      <c r="F203" s="138" t="s">
        <v>1032</v>
      </c>
      <c r="G203" s="139" t="s">
        <v>968</v>
      </c>
      <c r="H203" s="140">
        <v>2</v>
      </c>
      <c r="I203" s="141"/>
      <c r="J203" s="142">
        <f>ROUND(I203*H203,2)</f>
        <v>0</v>
      </c>
      <c r="K203" s="143"/>
      <c r="L203" s="31"/>
      <c r="M203" s="144" t="s">
        <v>1</v>
      </c>
      <c r="N203" s="145" t="s">
        <v>41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159</v>
      </c>
      <c r="AT203" s="148" t="s">
        <v>155</v>
      </c>
      <c r="AU203" s="148" t="s">
        <v>82</v>
      </c>
      <c r="AY203" s="16" t="s">
        <v>152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6" t="s">
        <v>181</v>
      </c>
      <c r="BK203" s="149">
        <f>ROUND(I203*H203,2)</f>
        <v>0</v>
      </c>
      <c r="BL203" s="16" t="s">
        <v>159</v>
      </c>
      <c r="BM203" s="148" t="s">
        <v>1033</v>
      </c>
    </row>
    <row r="204" spans="2:65" s="12" customFormat="1" ht="11.25">
      <c r="B204" s="150"/>
      <c r="D204" s="151" t="s">
        <v>161</v>
      </c>
      <c r="E204" s="152" t="s">
        <v>1</v>
      </c>
      <c r="F204" s="153" t="s">
        <v>82</v>
      </c>
      <c r="H204" s="154">
        <v>2</v>
      </c>
      <c r="I204" s="155"/>
      <c r="L204" s="150"/>
      <c r="M204" s="156"/>
      <c r="T204" s="157"/>
      <c r="AT204" s="152" t="s">
        <v>161</v>
      </c>
      <c r="AU204" s="152" t="s">
        <v>82</v>
      </c>
      <c r="AV204" s="12" t="s">
        <v>82</v>
      </c>
      <c r="AW204" s="12" t="s">
        <v>30</v>
      </c>
      <c r="AX204" s="12" t="s">
        <v>80</v>
      </c>
      <c r="AY204" s="152" t="s">
        <v>152</v>
      </c>
    </row>
    <row r="205" spans="2:65" s="1" customFormat="1" ht="24.2" customHeight="1">
      <c r="B205" s="31"/>
      <c r="C205" s="136" t="s">
        <v>382</v>
      </c>
      <c r="D205" s="136" t="s">
        <v>155</v>
      </c>
      <c r="E205" s="137" t="s">
        <v>1034</v>
      </c>
      <c r="F205" s="138" t="s">
        <v>1035</v>
      </c>
      <c r="G205" s="139" t="s">
        <v>158</v>
      </c>
      <c r="H205" s="140">
        <v>102</v>
      </c>
      <c r="I205" s="141"/>
      <c r="J205" s="142">
        <f>ROUND(I205*H205,2)</f>
        <v>0</v>
      </c>
      <c r="K205" s="143"/>
      <c r="L205" s="31"/>
      <c r="M205" s="144" t="s">
        <v>1</v>
      </c>
      <c r="N205" s="145" t="s">
        <v>41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159</v>
      </c>
      <c r="AT205" s="148" t="s">
        <v>155</v>
      </c>
      <c r="AU205" s="148" t="s">
        <v>82</v>
      </c>
      <c r="AY205" s="16" t="s">
        <v>152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6" t="s">
        <v>181</v>
      </c>
      <c r="BK205" s="149">
        <f>ROUND(I205*H205,2)</f>
        <v>0</v>
      </c>
      <c r="BL205" s="16" t="s">
        <v>159</v>
      </c>
      <c r="BM205" s="148" t="s">
        <v>1036</v>
      </c>
    </row>
    <row r="206" spans="2:65" s="12" customFormat="1" ht="11.25">
      <c r="B206" s="150"/>
      <c r="D206" s="151" t="s">
        <v>161</v>
      </c>
      <c r="E206" s="152" t="s">
        <v>1</v>
      </c>
      <c r="F206" s="153" t="s">
        <v>962</v>
      </c>
      <c r="H206" s="154">
        <v>102</v>
      </c>
      <c r="I206" s="155"/>
      <c r="L206" s="150"/>
      <c r="M206" s="156"/>
      <c r="T206" s="157"/>
      <c r="AT206" s="152" t="s">
        <v>161</v>
      </c>
      <c r="AU206" s="152" t="s">
        <v>82</v>
      </c>
      <c r="AV206" s="12" t="s">
        <v>82</v>
      </c>
      <c r="AW206" s="12" t="s">
        <v>30</v>
      </c>
      <c r="AX206" s="12" t="s">
        <v>80</v>
      </c>
      <c r="AY206" s="152" t="s">
        <v>152</v>
      </c>
    </row>
    <row r="207" spans="2:65" s="1" customFormat="1" ht="24.2" customHeight="1">
      <c r="B207" s="31"/>
      <c r="C207" s="136" t="s">
        <v>388</v>
      </c>
      <c r="D207" s="136" t="s">
        <v>155</v>
      </c>
      <c r="E207" s="137" t="s">
        <v>1037</v>
      </c>
      <c r="F207" s="138" t="s">
        <v>1038</v>
      </c>
      <c r="G207" s="139" t="s">
        <v>158</v>
      </c>
      <c r="H207" s="140">
        <v>24</v>
      </c>
      <c r="I207" s="141"/>
      <c r="J207" s="142">
        <f>ROUND(I207*H207,2)</f>
        <v>0</v>
      </c>
      <c r="K207" s="143"/>
      <c r="L207" s="31"/>
      <c r="M207" s="144" t="s">
        <v>1</v>
      </c>
      <c r="N207" s="145" t="s">
        <v>41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159</v>
      </c>
      <c r="AT207" s="148" t="s">
        <v>155</v>
      </c>
      <c r="AU207" s="148" t="s">
        <v>82</v>
      </c>
      <c r="AY207" s="16" t="s">
        <v>152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6" t="s">
        <v>181</v>
      </c>
      <c r="BK207" s="149">
        <f>ROUND(I207*H207,2)</f>
        <v>0</v>
      </c>
      <c r="BL207" s="16" t="s">
        <v>159</v>
      </c>
      <c r="BM207" s="148" t="s">
        <v>1039</v>
      </c>
    </row>
    <row r="208" spans="2:65" s="12" customFormat="1" ht="11.25">
      <c r="B208" s="150"/>
      <c r="D208" s="151" t="s">
        <v>161</v>
      </c>
      <c r="E208" s="152" t="s">
        <v>1</v>
      </c>
      <c r="F208" s="153" t="s">
        <v>308</v>
      </c>
      <c r="H208" s="154">
        <v>24</v>
      </c>
      <c r="I208" s="155"/>
      <c r="L208" s="150"/>
      <c r="M208" s="156"/>
      <c r="T208" s="157"/>
      <c r="AT208" s="152" t="s">
        <v>161</v>
      </c>
      <c r="AU208" s="152" t="s">
        <v>82</v>
      </c>
      <c r="AV208" s="12" t="s">
        <v>82</v>
      </c>
      <c r="AW208" s="12" t="s">
        <v>30</v>
      </c>
      <c r="AX208" s="12" t="s">
        <v>80</v>
      </c>
      <c r="AY208" s="152" t="s">
        <v>152</v>
      </c>
    </row>
    <row r="209" spans="2:65" s="1" customFormat="1" ht="24.2" customHeight="1">
      <c r="B209" s="31"/>
      <c r="C209" s="136" t="s">
        <v>394</v>
      </c>
      <c r="D209" s="136" t="s">
        <v>155</v>
      </c>
      <c r="E209" s="137" t="s">
        <v>1040</v>
      </c>
      <c r="F209" s="138" t="s">
        <v>1041</v>
      </c>
      <c r="G209" s="139" t="s">
        <v>158</v>
      </c>
      <c r="H209" s="140">
        <v>6</v>
      </c>
      <c r="I209" s="141"/>
      <c r="J209" s="142">
        <f>ROUND(I209*H209,2)</f>
        <v>0</v>
      </c>
      <c r="K209" s="143"/>
      <c r="L209" s="31"/>
      <c r="M209" s="144" t="s">
        <v>1</v>
      </c>
      <c r="N209" s="145" t="s">
        <v>41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159</v>
      </c>
      <c r="AT209" s="148" t="s">
        <v>155</v>
      </c>
      <c r="AU209" s="148" t="s">
        <v>82</v>
      </c>
      <c r="AY209" s="16" t="s">
        <v>152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6" t="s">
        <v>181</v>
      </c>
      <c r="BK209" s="149">
        <f>ROUND(I209*H209,2)</f>
        <v>0</v>
      </c>
      <c r="BL209" s="16" t="s">
        <v>159</v>
      </c>
      <c r="BM209" s="148" t="s">
        <v>1042</v>
      </c>
    </row>
    <row r="210" spans="2:65" s="12" customFormat="1" ht="11.25">
      <c r="B210" s="150"/>
      <c r="D210" s="151" t="s">
        <v>161</v>
      </c>
      <c r="E210" s="152" t="s">
        <v>1</v>
      </c>
      <c r="F210" s="153" t="s">
        <v>190</v>
      </c>
      <c r="H210" s="154">
        <v>6</v>
      </c>
      <c r="I210" s="155"/>
      <c r="L210" s="150"/>
      <c r="M210" s="156"/>
      <c r="T210" s="157"/>
      <c r="AT210" s="152" t="s">
        <v>161</v>
      </c>
      <c r="AU210" s="152" t="s">
        <v>82</v>
      </c>
      <c r="AV210" s="12" t="s">
        <v>82</v>
      </c>
      <c r="AW210" s="12" t="s">
        <v>30</v>
      </c>
      <c r="AX210" s="12" t="s">
        <v>80</v>
      </c>
      <c r="AY210" s="152" t="s">
        <v>152</v>
      </c>
    </row>
    <row r="211" spans="2:65" s="1" customFormat="1" ht="24.2" customHeight="1">
      <c r="B211" s="31"/>
      <c r="C211" s="136" t="s">
        <v>401</v>
      </c>
      <c r="D211" s="136" t="s">
        <v>155</v>
      </c>
      <c r="E211" s="137" t="s">
        <v>1043</v>
      </c>
      <c r="F211" s="138" t="s">
        <v>1044</v>
      </c>
      <c r="G211" s="139" t="s">
        <v>158</v>
      </c>
      <c r="H211" s="140">
        <v>2</v>
      </c>
      <c r="I211" s="141"/>
      <c r="J211" s="142">
        <f>ROUND(I211*H211,2)</f>
        <v>0</v>
      </c>
      <c r="K211" s="143"/>
      <c r="L211" s="31"/>
      <c r="M211" s="144" t="s">
        <v>1</v>
      </c>
      <c r="N211" s="145" t="s">
        <v>41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257</v>
      </c>
      <c r="AT211" s="148" t="s">
        <v>155</v>
      </c>
      <c r="AU211" s="148" t="s">
        <v>82</v>
      </c>
      <c r="AY211" s="16" t="s">
        <v>152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6" t="s">
        <v>181</v>
      </c>
      <c r="BK211" s="149">
        <f>ROUND(I211*H211,2)</f>
        <v>0</v>
      </c>
      <c r="BL211" s="16" t="s">
        <v>257</v>
      </c>
      <c r="BM211" s="148" t="s">
        <v>1045</v>
      </c>
    </row>
    <row r="212" spans="2:65" s="1" customFormat="1" ht="24.2" customHeight="1">
      <c r="B212" s="31"/>
      <c r="C212" s="136" t="s">
        <v>407</v>
      </c>
      <c r="D212" s="136" t="s">
        <v>155</v>
      </c>
      <c r="E212" s="137" t="s">
        <v>1046</v>
      </c>
      <c r="F212" s="138" t="s">
        <v>1047</v>
      </c>
      <c r="G212" s="139" t="s">
        <v>184</v>
      </c>
      <c r="H212" s="140">
        <v>41</v>
      </c>
      <c r="I212" s="141"/>
      <c r="J212" s="142">
        <f>ROUND(I212*H212,2)</f>
        <v>0</v>
      </c>
      <c r="K212" s="143"/>
      <c r="L212" s="31"/>
      <c r="M212" s="144" t="s">
        <v>1</v>
      </c>
      <c r="N212" s="145" t="s">
        <v>41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AR212" s="148" t="s">
        <v>159</v>
      </c>
      <c r="AT212" s="148" t="s">
        <v>155</v>
      </c>
      <c r="AU212" s="148" t="s">
        <v>82</v>
      </c>
      <c r="AY212" s="16" t="s">
        <v>152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6" t="s">
        <v>181</v>
      </c>
      <c r="BK212" s="149">
        <f>ROUND(I212*H212,2)</f>
        <v>0</v>
      </c>
      <c r="BL212" s="16" t="s">
        <v>159</v>
      </c>
      <c r="BM212" s="148" t="s">
        <v>1048</v>
      </c>
    </row>
    <row r="213" spans="2:65" s="12" customFormat="1" ht="11.25">
      <c r="B213" s="150"/>
      <c r="D213" s="151" t="s">
        <v>161</v>
      </c>
      <c r="E213" s="152" t="s">
        <v>1</v>
      </c>
      <c r="F213" s="153" t="s">
        <v>422</v>
      </c>
      <c r="H213" s="154">
        <v>41</v>
      </c>
      <c r="I213" s="155"/>
      <c r="L213" s="150"/>
      <c r="M213" s="156"/>
      <c r="T213" s="157"/>
      <c r="AT213" s="152" t="s">
        <v>161</v>
      </c>
      <c r="AU213" s="152" t="s">
        <v>82</v>
      </c>
      <c r="AV213" s="12" t="s">
        <v>82</v>
      </c>
      <c r="AW213" s="12" t="s">
        <v>30</v>
      </c>
      <c r="AX213" s="12" t="s">
        <v>80</v>
      </c>
      <c r="AY213" s="152" t="s">
        <v>152</v>
      </c>
    </row>
    <row r="214" spans="2:65" s="1" customFormat="1" ht="24.2" customHeight="1">
      <c r="B214" s="31"/>
      <c r="C214" s="165" t="s">
        <v>416</v>
      </c>
      <c r="D214" s="165" t="s">
        <v>272</v>
      </c>
      <c r="E214" s="166" t="s">
        <v>1049</v>
      </c>
      <c r="F214" s="167" t="s">
        <v>1050</v>
      </c>
      <c r="G214" s="168" t="s">
        <v>184</v>
      </c>
      <c r="H214" s="169">
        <v>45.203000000000003</v>
      </c>
      <c r="I214" s="170"/>
      <c r="J214" s="171">
        <f>ROUND(I214*H214,2)</f>
        <v>0</v>
      </c>
      <c r="K214" s="172"/>
      <c r="L214" s="173"/>
      <c r="M214" s="174" t="s">
        <v>1</v>
      </c>
      <c r="N214" s="175" t="s">
        <v>41</v>
      </c>
      <c r="P214" s="146">
        <f>O214*H214</f>
        <v>0</v>
      </c>
      <c r="Q214" s="146">
        <v>1.8000000000000001E-4</v>
      </c>
      <c r="R214" s="146">
        <f>Q214*H214</f>
        <v>8.1365400000000011E-3</v>
      </c>
      <c r="S214" s="146">
        <v>0</v>
      </c>
      <c r="T214" s="147">
        <f>S214*H214</f>
        <v>0</v>
      </c>
      <c r="AR214" s="148" t="s">
        <v>207</v>
      </c>
      <c r="AT214" s="148" t="s">
        <v>272</v>
      </c>
      <c r="AU214" s="148" t="s">
        <v>82</v>
      </c>
      <c r="AY214" s="16" t="s">
        <v>152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6" t="s">
        <v>181</v>
      </c>
      <c r="BK214" s="149">
        <f>ROUND(I214*H214,2)</f>
        <v>0</v>
      </c>
      <c r="BL214" s="16" t="s">
        <v>159</v>
      </c>
      <c r="BM214" s="148" t="s">
        <v>1051</v>
      </c>
    </row>
    <row r="215" spans="2:65" s="12" customFormat="1" ht="11.25">
      <c r="B215" s="150"/>
      <c r="D215" s="151" t="s">
        <v>161</v>
      </c>
      <c r="E215" s="152" t="s">
        <v>1</v>
      </c>
      <c r="F215" s="153" t="s">
        <v>1052</v>
      </c>
      <c r="H215" s="154">
        <v>43.05</v>
      </c>
      <c r="I215" s="155"/>
      <c r="L215" s="150"/>
      <c r="M215" s="156"/>
      <c r="T215" s="157"/>
      <c r="AT215" s="152" t="s">
        <v>161</v>
      </c>
      <c r="AU215" s="152" t="s">
        <v>82</v>
      </c>
      <c r="AV215" s="12" t="s">
        <v>82</v>
      </c>
      <c r="AW215" s="12" t="s">
        <v>30</v>
      </c>
      <c r="AX215" s="12" t="s">
        <v>80</v>
      </c>
      <c r="AY215" s="152" t="s">
        <v>152</v>
      </c>
    </row>
    <row r="216" spans="2:65" s="12" customFormat="1" ht="11.25">
      <c r="B216" s="150"/>
      <c r="D216" s="151" t="s">
        <v>161</v>
      </c>
      <c r="F216" s="153" t="s">
        <v>1053</v>
      </c>
      <c r="H216" s="154">
        <v>45.203000000000003</v>
      </c>
      <c r="I216" s="155"/>
      <c r="L216" s="150"/>
      <c r="M216" s="156"/>
      <c r="T216" s="157"/>
      <c r="AT216" s="152" t="s">
        <v>161</v>
      </c>
      <c r="AU216" s="152" t="s">
        <v>82</v>
      </c>
      <c r="AV216" s="12" t="s">
        <v>82</v>
      </c>
      <c r="AW216" s="12" t="s">
        <v>4</v>
      </c>
      <c r="AX216" s="12" t="s">
        <v>80</v>
      </c>
      <c r="AY216" s="152" t="s">
        <v>152</v>
      </c>
    </row>
    <row r="217" spans="2:65" s="1" customFormat="1" ht="24.2" customHeight="1">
      <c r="B217" s="31"/>
      <c r="C217" s="136" t="s">
        <v>422</v>
      </c>
      <c r="D217" s="136" t="s">
        <v>155</v>
      </c>
      <c r="E217" s="137" t="s">
        <v>1054</v>
      </c>
      <c r="F217" s="138" t="s">
        <v>1055</v>
      </c>
      <c r="G217" s="139" t="s">
        <v>184</v>
      </c>
      <c r="H217" s="140">
        <v>22</v>
      </c>
      <c r="I217" s="141"/>
      <c r="J217" s="142">
        <f>ROUND(I217*H217,2)</f>
        <v>0</v>
      </c>
      <c r="K217" s="143"/>
      <c r="L217" s="31"/>
      <c r="M217" s="144" t="s">
        <v>1</v>
      </c>
      <c r="N217" s="145" t="s">
        <v>41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159</v>
      </c>
      <c r="AT217" s="148" t="s">
        <v>155</v>
      </c>
      <c r="AU217" s="148" t="s">
        <v>82</v>
      </c>
      <c r="AY217" s="16" t="s">
        <v>152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6" t="s">
        <v>181</v>
      </c>
      <c r="BK217" s="149">
        <f>ROUND(I217*H217,2)</f>
        <v>0</v>
      </c>
      <c r="BL217" s="16" t="s">
        <v>159</v>
      </c>
      <c r="BM217" s="148" t="s">
        <v>1056</v>
      </c>
    </row>
    <row r="218" spans="2:65" s="1" customFormat="1" ht="21.75" customHeight="1">
      <c r="B218" s="31"/>
      <c r="C218" s="165" t="s">
        <v>427</v>
      </c>
      <c r="D218" s="165" t="s">
        <v>272</v>
      </c>
      <c r="E218" s="166" t="s">
        <v>1057</v>
      </c>
      <c r="F218" s="167" t="s">
        <v>1058</v>
      </c>
      <c r="G218" s="168" t="s">
        <v>184</v>
      </c>
      <c r="H218" s="169">
        <v>23.1</v>
      </c>
      <c r="I218" s="170"/>
      <c r="J218" s="171">
        <f>ROUND(I218*H218,2)</f>
        <v>0</v>
      </c>
      <c r="K218" s="172"/>
      <c r="L218" s="173"/>
      <c r="M218" s="174" t="s">
        <v>1</v>
      </c>
      <c r="N218" s="175" t="s">
        <v>41</v>
      </c>
      <c r="P218" s="146">
        <f>O218*H218</f>
        <v>0</v>
      </c>
      <c r="Q218" s="146">
        <v>1.2E-4</v>
      </c>
      <c r="R218" s="146">
        <f>Q218*H218</f>
        <v>2.7720000000000002E-3</v>
      </c>
      <c r="S218" s="146">
        <v>0</v>
      </c>
      <c r="T218" s="147">
        <f>S218*H218</f>
        <v>0</v>
      </c>
      <c r="AR218" s="148" t="s">
        <v>207</v>
      </c>
      <c r="AT218" s="148" t="s">
        <v>272</v>
      </c>
      <c r="AU218" s="148" t="s">
        <v>82</v>
      </c>
      <c r="AY218" s="16" t="s">
        <v>152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6" t="s">
        <v>181</v>
      </c>
      <c r="BK218" s="149">
        <f>ROUND(I218*H218,2)</f>
        <v>0</v>
      </c>
      <c r="BL218" s="16" t="s">
        <v>159</v>
      </c>
      <c r="BM218" s="148" t="s">
        <v>1059</v>
      </c>
    </row>
    <row r="219" spans="2:65" s="12" customFormat="1" ht="11.25">
      <c r="B219" s="150"/>
      <c r="D219" s="151" t="s">
        <v>161</v>
      </c>
      <c r="F219" s="153" t="s">
        <v>1060</v>
      </c>
      <c r="H219" s="154">
        <v>23.1</v>
      </c>
      <c r="I219" s="155"/>
      <c r="L219" s="150"/>
      <c r="M219" s="156"/>
      <c r="T219" s="157"/>
      <c r="AT219" s="152" t="s">
        <v>161</v>
      </c>
      <c r="AU219" s="152" t="s">
        <v>82</v>
      </c>
      <c r="AV219" s="12" t="s">
        <v>82</v>
      </c>
      <c r="AW219" s="12" t="s">
        <v>4</v>
      </c>
      <c r="AX219" s="12" t="s">
        <v>80</v>
      </c>
      <c r="AY219" s="152" t="s">
        <v>152</v>
      </c>
    </row>
    <row r="220" spans="2:65" s="1" customFormat="1" ht="24.2" customHeight="1">
      <c r="B220" s="31"/>
      <c r="C220" s="136" t="s">
        <v>435</v>
      </c>
      <c r="D220" s="136" t="s">
        <v>155</v>
      </c>
      <c r="E220" s="137" t="s">
        <v>1061</v>
      </c>
      <c r="F220" s="138" t="s">
        <v>1062</v>
      </c>
      <c r="G220" s="139" t="s">
        <v>158</v>
      </c>
      <c r="H220" s="140">
        <v>7</v>
      </c>
      <c r="I220" s="141"/>
      <c r="J220" s="142">
        <f>ROUND(I220*H220,2)</f>
        <v>0</v>
      </c>
      <c r="K220" s="143"/>
      <c r="L220" s="31"/>
      <c r="M220" s="144" t="s">
        <v>1</v>
      </c>
      <c r="N220" s="145" t="s">
        <v>41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159</v>
      </c>
      <c r="AT220" s="148" t="s">
        <v>155</v>
      </c>
      <c r="AU220" s="148" t="s">
        <v>82</v>
      </c>
      <c r="AY220" s="16" t="s">
        <v>152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6" t="s">
        <v>181</v>
      </c>
      <c r="BK220" s="149">
        <f>ROUND(I220*H220,2)</f>
        <v>0</v>
      </c>
      <c r="BL220" s="16" t="s">
        <v>159</v>
      </c>
      <c r="BM220" s="148" t="s">
        <v>1063</v>
      </c>
    </row>
    <row r="221" spans="2:65" s="12" customFormat="1" ht="11.25">
      <c r="B221" s="150"/>
      <c r="D221" s="151" t="s">
        <v>161</v>
      </c>
      <c r="E221" s="152" t="s">
        <v>1</v>
      </c>
      <c r="F221" s="153" t="s">
        <v>199</v>
      </c>
      <c r="H221" s="154">
        <v>7</v>
      </c>
      <c r="I221" s="155"/>
      <c r="L221" s="150"/>
      <c r="M221" s="156"/>
      <c r="T221" s="157"/>
      <c r="AT221" s="152" t="s">
        <v>161</v>
      </c>
      <c r="AU221" s="152" t="s">
        <v>82</v>
      </c>
      <c r="AV221" s="12" t="s">
        <v>82</v>
      </c>
      <c r="AW221" s="12" t="s">
        <v>30</v>
      </c>
      <c r="AX221" s="12" t="s">
        <v>80</v>
      </c>
      <c r="AY221" s="152" t="s">
        <v>152</v>
      </c>
    </row>
    <row r="222" spans="2:65" s="1" customFormat="1" ht="24.2" customHeight="1">
      <c r="B222" s="31"/>
      <c r="C222" s="165" t="s">
        <v>441</v>
      </c>
      <c r="D222" s="165" t="s">
        <v>272</v>
      </c>
      <c r="E222" s="166" t="s">
        <v>1064</v>
      </c>
      <c r="F222" s="167" t="s">
        <v>1065</v>
      </c>
      <c r="G222" s="168" t="s">
        <v>158</v>
      </c>
      <c r="H222" s="169">
        <v>7</v>
      </c>
      <c r="I222" s="170"/>
      <c r="J222" s="171">
        <f>ROUND(I222*H222,2)</f>
        <v>0</v>
      </c>
      <c r="K222" s="172"/>
      <c r="L222" s="173"/>
      <c r="M222" s="174" t="s">
        <v>1</v>
      </c>
      <c r="N222" s="175" t="s">
        <v>41</v>
      </c>
      <c r="P222" s="146">
        <f>O222*H222</f>
        <v>0</v>
      </c>
      <c r="Q222" s="146">
        <v>4.0000000000000003E-5</v>
      </c>
      <c r="R222" s="146">
        <f>Q222*H222</f>
        <v>2.8000000000000003E-4</v>
      </c>
      <c r="S222" s="146">
        <v>0</v>
      </c>
      <c r="T222" s="147">
        <f>S222*H222</f>
        <v>0</v>
      </c>
      <c r="AR222" s="148" t="s">
        <v>207</v>
      </c>
      <c r="AT222" s="148" t="s">
        <v>272</v>
      </c>
      <c r="AU222" s="148" t="s">
        <v>82</v>
      </c>
      <c r="AY222" s="16" t="s">
        <v>152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6" t="s">
        <v>181</v>
      </c>
      <c r="BK222" s="149">
        <f>ROUND(I222*H222,2)</f>
        <v>0</v>
      </c>
      <c r="BL222" s="16" t="s">
        <v>159</v>
      </c>
      <c r="BM222" s="148" t="s">
        <v>1066</v>
      </c>
    </row>
    <row r="223" spans="2:65" s="12" customFormat="1" ht="11.25">
      <c r="B223" s="150"/>
      <c r="D223" s="151" t="s">
        <v>161</v>
      </c>
      <c r="E223" s="152" t="s">
        <v>1</v>
      </c>
      <c r="F223" s="153" t="s">
        <v>199</v>
      </c>
      <c r="H223" s="154">
        <v>7</v>
      </c>
      <c r="I223" s="155"/>
      <c r="L223" s="150"/>
      <c r="M223" s="156"/>
      <c r="T223" s="157"/>
      <c r="AT223" s="152" t="s">
        <v>161</v>
      </c>
      <c r="AU223" s="152" t="s">
        <v>82</v>
      </c>
      <c r="AV223" s="12" t="s">
        <v>82</v>
      </c>
      <c r="AW223" s="12" t="s">
        <v>30</v>
      </c>
      <c r="AX223" s="12" t="s">
        <v>80</v>
      </c>
      <c r="AY223" s="152" t="s">
        <v>152</v>
      </c>
    </row>
    <row r="224" spans="2:65" s="1" customFormat="1" ht="33" customHeight="1">
      <c r="B224" s="31"/>
      <c r="C224" s="136" t="s">
        <v>446</v>
      </c>
      <c r="D224" s="136" t="s">
        <v>155</v>
      </c>
      <c r="E224" s="137" t="s">
        <v>1067</v>
      </c>
      <c r="F224" s="138" t="s">
        <v>1068</v>
      </c>
      <c r="G224" s="139" t="s">
        <v>158</v>
      </c>
      <c r="H224" s="140">
        <v>2</v>
      </c>
      <c r="I224" s="141"/>
      <c r="J224" s="142">
        <f t="shared" ref="J224:J234" si="0">ROUND(I224*H224,2)</f>
        <v>0</v>
      </c>
      <c r="K224" s="143"/>
      <c r="L224" s="31"/>
      <c r="M224" s="144" t="s">
        <v>1</v>
      </c>
      <c r="N224" s="145" t="s">
        <v>41</v>
      </c>
      <c r="P224" s="146">
        <f t="shared" ref="P224:P234" si="1">O224*H224</f>
        <v>0</v>
      </c>
      <c r="Q224" s="146">
        <v>0</v>
      </c>
      <c r="R224" s="146">
        <f t="shared" ref="R224:R234" si="2">Q224*H224</f>
        <v>0</v>
      </c>
      <c r="S224" s="146">
        <v>0</v>
      </c>
      <c r="T224" s="147">
        <f t="shared" ref="T224:T234" si="3">S224*H224</f>
        <v>0</v>
      </c>
      <c r="AR224" s="148" t="s">
        <v>159</v>
      </c>
      <c r="AT224" s="148" t="s">
        <v>155</v>
      </c>
      <c r="AU224" s="148" t="s">
        <v>82</v>
      </c>
      <c r="AY224" s="16" t="s">
        <v>152</v>
      </c>
      <c r="BE224" s="149">
        <f t="shared" ref="BE224:BE234" si="4">IF(N224="základní",J224,0)</f>
        <v>0</v>
      </c>
      <c r="BF224" s="149">
        <f t="shared" ref="BF224:BF234" si="5">IF(N224="snížená",J224,0)</f>
        <v>0</v>
      </c>
      <c r="BG224" s="149">
        <f t="shared" ref="BG224:BG234" si="6">IF(N224="zákl. přenesená",J224,0)</f>
        <v>0</v>
      </c>
      <c r="BH224" s="149">
        <f t="shared" ref="BH224:BH234" si="7">IF(N224="sníž. přenesená",J224,0)</f>
        <v>0</v>
      </c>
      <c r="BI224" s="149">
        <f t="shared" ref="BI224:BI234" si="8">IF(N224="nulová",J224,0)</f>
        <v>0</v>
      </c>
      <c r="BJ224" s="16" t="s">
        <v>181</v>
      </c>
      <c r="BK224" s="149">
        <f t="shared" ref="BK224:BK234" si="9">ROUND(I224*H224,2)</f>
        <v>0</v>
      </c>
      <c r="BL224" s="16" t="s">
        <v>159</v>
      </c>
      <c r="BM224" s="148" t="s">
        <v>1069</v>
      </c>
    </row>
    <row r="225" spans="2:65" s="1" customFormat="1" ht="24.2" customHeight="1">
      <c r="B225" s="31"/>
      <c r="C225" s="165" t="s">
        <v>451</v>
      </c>
      <c r="D225" s="165" t="s">
        <v>272</v>
      </c>
      <c r="E225" s="166" t="s">
        <v>1070</v>
      </c>
      <c r="F225" s="167" t="s">
        <v>1071</v>
      </c>
      <c r="G225" s="168" t="s">
        <v>158</v>
      </c>
      <c r="H225" s="169">
        <v>2</v>
      </c>
      <c r="I225" s="170"/>
      <c r="J225" s="171">
        <f t="shared" si="0"/>
        <v>0</v>
      </c>
      <c r="K225" s="172"/>
      <c r="L225" s="173"/>
      <c r="M225" s="174" t="s">
        <v>1</v>
      </c>
      <c r="N225" s="175" t="s">
        <v>41</v>
      </c>
      <c r="P225" s="146">
        <f t="shared" si="1"/>
        <v>0</v>
      </c>
      <c r="Q225" s="146">
        <v>4.0000000000000003E-5</v>
      </c>
      <c r="R225" s="146">
        <f t="shared" si="2"/>
        <v>8.0000000000000007E-5</v>
      </c>
      <c r="S225" s="146">
        <v>0</v>
      </c>
      <c r="T225" s="147">
        <f t="shared" si="3"/>
        <v>0</v>
      </c>
      <c r="AR225" s="148" t="s">
        <v>207</v>
      </c>
      <c r="AT225" s="148" t="s">
        <v>272</v>
      </c>
      <c r="AU225" s="148" t="s">
        <v>82</v>
      </c>
      <c r="AY225" s="16" t="s">
        <v>152</v>
      </c>
      <c r="BE225" s="149">
        <f t="shared" si="4"/>
        <v>0</v>
      </c>
      <c r="BF225" s="149">
        <f t="shared" si="5"/>
        <v>0</v>
      </c>
      <c r="BG225" s="149">
        <f t="shared" si="6"/>
        <v>0</v>
      </c>
      <c r="BH225" s="149">
        <f t="shared" si="7"/>
        <v>0</v>
      </c>
      <c r="BI225" s="149">
        <f t="shared" si="8"/>
        <v>0</v>
      </c>
      <c r="BJ225" s="16" t="s">
        <v>181</v>
      </c>
      <c r="BK225" s="149">
        <f t="shared" si="9"/>
        <v>0</v>
      </c>
      <c r="BL225" s="16" t="s">
        <v>159</v>
      </c>
      <c r="BM225" s="148" t="s">
        <v>1072</v>
      </c>
    </row>
    <row r="226" spans="2:65" s="1" customFormat="1" ht="24.2" customHeight="1">
      <c r="B226" s="31"/>
      <c r="C226" s="136" t="s">
        <v>456</v>
      </c>
      <c r="D226" s="136" t="s">
        <v>155</v>
      </c>
      <c r="E226" s="137" t="s">
        <v>1073</v>
      </c>
      <c r="F226" s="138" t="s">
        <v>1074</v>
      </c>
      <c r="G226" s="139" t="s">
        <v>158</v>
      </c>
      <c r="H226" s="140">
        <v>2</v>
      </c>
      <c r="I226" s="141"/>
      <c r="J226" s="142">
        <f t="shared" si="0"/>
        <v>0</v>
      </c>
      <c r="K226" s="143"/>
      <c r="L226" s="31"/>
      <c r="M226" s="144" t="s">
        <v>1</v>
      </c>
      <c r="N226" s="145" t="s">
        <v>41</v>
      </c>
      <c r="P226" s="146">
        <f t="shared" si="1"/>
        <v>0</v>
      </c>
      <c r="Q226" s="146">
        <v>0</v>
      </c>
      <c r="R226" s="146">
        <f t="shared" si="2"/>
        <v>0</v>
      </c>
      <c r="S226" s="146">
        <v>0</v>
      </c>
      <c r="T226" s="147">
        <f t="shared" si="3"/>
        <v>0</v>
      </c>
      <c r="AR226" s="148" t="s">
        <v>159</v>
      </c>
      <c r="AT226" s="148" t="s">
        <v>155</v>
      </c>
      <c r="AU226" s="148" t="s">
        <v>82</v>
      </c>
      <c r="AY226" s="16" t="s">
        <v>152</v>
      </c>
      <c r="BE226" s="149">
        <f t="shared" si="4"/>
        <v>0</v>
      </c>
      <c r="BF226" s="149">
        <f t="shared" si="5"/>
        <v>0</v>
      </c>
      <c r="BG226" s="149">
        <f t="shared" si="6"/>
        <v>0</v>
      </c>
      <c r="BH226" s="149">
        <f t="shared" si="7"/>
        <v>0</v>
      </c>
      <c r="BI226" s="149">
        <f t="shared" si="8"/>
        <v>0</v>
      </c>
      <c r="BJ226" s="16" t="s">
        <v>181</v>
      </c>
      <c r="BK226" s="149">
        <f t="shared" si="9"/>
        <v>0</v>
      </c>
      <c r="BL226" s="16" t="s">
        <v>159</v>
      </c>
      <c r="BM226" s="148" t="s">
        <v>1075</v>
      </c>
    </row>
    <row r="227" spans="2:65" s="1" customFormat="1" ht="24.2" customHeight="1">
      <c r="B227" s="31"/>
      <c r="C227" s="165" t="s">
        <v>461</v>
      </c>
      <c r="D227" s="165" t="s">
        <v>272</v>
      </c>
      <c r="E227" s="166" t="s">
        <v>1076</v>
      </c>
      <c r="F227" s="167" t="s">
        <v>1077</v>
      </c>
      <c r="G227" s="168" t="s">
        <v>158</v>
      </c>
      <c r="H227" s="169">
        <v>2</v>
      </c>
      <c r="I227" s="170"/>
      <c r="J227" s="171">
        <f t="shared" si="0"/>
        <v>0</v>
      </c>
      <c r="K227" s="172"/>
      <c r="L227" s="173"/>
      <c r="M227" s="174" t="s">
        <v>1</v>
      </c>
      <c r="N227" s="175" t="s">
        <v>41</v>
      </c>
      <c r="P227" s="146">
        <f t="shared" si="1"/>
        <v>0</v>
      </c>
      <c r="Q227" s="146">
        <v>5.0000000000000002E-5</v>
      </c>
      <c r="R227" s="146">
        <f t="shared" si="2"/>
        <v>1E-4</v>
      </c>
      <c r="S227" s="146">
        <v>0</v>
      </c>
      <c r="T227" s="147">
        <f t="shared" si="3"/>
        <v>0</v>
      </c>
      <c r="AR227" s="148" t="s">
        <v>207</v>
      </c>
      <c r="AT227" s="148" t="s">
        <v>272</v>
      </c>
      <c r="AU227" s="148" t="s">
        <v>82</v>
      </c>
      <c r="AY227" s="16" t="s">
        <v>152</v>
      </c>
      <c r="BE227" s="149">
        <f t="shared" si="4"/>
        <v>0</v>
      </c>
      <c r="BF227" s="149">
        <f t="shared" si="5"/>
        <v>0</v>
      </c>
      <c r="BG227" s="149">
        <f t="shared" si="6"/>
        <v>0</v>
      </c>
      <c r="BH227" s="149">
        <f t="shared" si="7"/>
        <v>0</v>
      </c>
      <c r="BI227" s="149">
        <f t="shared" si="8"/>
        <v>0</v>
      </c>
      <c r="BJ227" s="16" t="s">
        <v>181</v>
      </c>
      <c r="BK227" s="149">
        <f t="shared" si="9"/>
        <v>0</v>
      </c>
      <c r="BL227" s="16" t="s">
        <v>159</v>
      </c>
      <c r="BM227" s="148" t="s">
        <v>1078</v>
      </c>
    </row>
    <row r="228" spans="2:65" s="1" customFormat="1" ht="24.2" customHeight="1">
      <c r="B228" s="31"/>
      <c r="C228" s="136" t="s">
        <v>466</v>
      </c>
      <c r="D228" s="136" t="s">
        <v>155</v>
      </c>
      <c r="E228" s="137" t="s">
        <v>1079</v>
      </c>
      <c r="F228" s="138" t="s">
        <v>1080</v>
      </c>
      <c r="G228" s="139" t="s">
        <v>158</v>
      </c>
      <c r="H228" s="140">
        <v>12</v>
      </c>
      <c r="I228" s="141"/>
      <c r="J228" s="142">
        <f t="shared" si="0"/>
        <v>0</v>
      </c>
      <c r="K228" s="143"/>
      <c r="L228" s="31"/>
      <c r="M228" s="144" t="s">
        <v>1</v>
      </c>
      <c r="N228" s="145" t="s">
        <v>41</v>
      </c>
      <c r="P228" s="146">
        <f t="shared" si="1"/>
        <v>0</v>
      </c>
      <c r="Q228" s="146">
        <v>0</v>
      </c>
      <c r="R228" s="146">
        <f t="shared" si="2"/>
        <v>0</v>
      </c>
      <c r="S228" s="146">
        <v>0</v>
      </c>
      <c r="T228" s="147">
        <f t="shared" si="3"/>
        <v>0</v>
      </c>
      <c r="AR228" s="148" t="s">
        <v>159</v>
      </c>
      <c r="AT228" s="148" t="s">
        <v>155</v>
      </c>
      <c r="AU228" s="148" t="s">
        <v>82</v>
      </c>
      <c r="AY228" s="16" t="s">
        <v>152</v>
      </c>
      <c r="BE228" s="149">
        <f t="shared" si="4"/>
        <v>0</v>
      </c>
      <c r="BF228" s="149">
        <f t="shared" si="5"/>
        <v>0</v>
      </c>
      <c r="BG228" s="149">
        <f t="shared" si="6"/>
        <v>0</v>
      </c>
      <c r="BH228" s="149">
        <f t="shared" si="7"/>
        <v>0</v>
      </c>
      <c r="BI228" s="149">
        <f t="shared" si="8"/>
        <v>0</v>
      </c>
      <c r="BJ228" s="16" t="s">
        <v>181</v>
      </c>
      <c r="BK228" s="149">
        <f t="shared" si="9"/>
        <v>0</v>
      </c>
      <c r="BL228" s="16" t="s">
        <v>159</v>
      </c>
      <c r="BM228" s="148" t="s">
        <v>1081</v>
      </c>
    </row>
    <row r="229" spans="2:65" s="1" customFormat="1" ht="24.2" customHeight="1">
      <c r="B229" s="31"/>
      <c r="C229" s="165" t="s">
        <v>470</v>
      </c>
      <c r="D229" s="165" t="s">
        <v>272</v>
      </c>
      <c r="E229" s="166" t="s">
        <v>1082</v>
      </c>
      <c r="F229" s="167" t="s">
        <v>1083</v>
      </c>
      <c r="G229" s="168" t="s">
        <v>158</v>
      </c>
      <c r="H229" s="169">
        <v>12</v>
      </c>
      <c r="I229" s="170"/>
      <c r="J229" s="171">
        <f t="shared" si="0"/>
        <v>0</v>
      </c>
      <c r="K229" s="172"/>
      <c r="L229" s="173"/>
      <c r="M229" s="174" t="s">
        <v>1</v>
      </c>
      <c r="N229" s="175" t="s">
        <v>41</v>
      </c>
      <c r="P229" s="146">
        <f t="shared" si="1"/>
        <v>0</v>
      </c>
      <c r="Q229" s="146">
        <v>4.0000000000000003E-5</v>
      </c>
      <c r="R229" s="146">
        <f t="shared" si="2"/>
        <v>4.8000000000000007E-4</v>
      </c>
      <c r="S229" s="146">
        <v>0</v>
      </c>
      <c r="T229" s="147">
        <f t="shared" si="3"/>
        <v>0</v>
      </c>
      <c r="AR229" s="148" t="s">
        <v>207</v>
      </c>
      <c r="AT229" s="148" t="s">
        <v>272</v>
      </c>
      <c r="AU229" s="148" t="s">
        <v>82</v>
      </c>
      <c r="AY229" s="16" t="s">
        <v>152</v>
      </c>
      <c r="BE229" s="149">
        <f t="shared" si="4"/>
        <v>0</v>
      </c>
      <c r="BF229" s="149">
        <f t="shared" si="5"/>
        <v>0</v>
      </c>
      <c r="BG229" s="149">
        <f t="shared" si="6"/>
        <v>0</v>
      </c>
      <c r="BH229" s="149">
        <f t="shared" si="7"/>
        <v>0</v>
      </c>
      <c r="BI229" s="149">
        <f t="shared" si="8"/>
        <v>0</v>
      </c>
      <c r="BJ229" s="16" t="s">
        <v>181</v>
      </c>
      <c r="BK229" s="149">
        <f t="shared" si="9"/>
        <v>0</v>
      </c>
      <c r="BL229" s="16" t="s">
        <v>159</v>
      </c>
      <c r="BM229" s="148" t="s">
        <v>1084</v>
      </c>
    </row>
    <row r="230" spans="2:65" s="1" customFormat="1" ht="24.2" customHeight="1">
      <c r="B230" s="31"/>
      <c r="C230" s="136" t="s">
        <v>477</v>
      </c>
      <c r="D230" s="136" t="s">
        <v>155</v>
      </c>
      <c r="E230" s="137" t="s">
        <v>1085</v>
      </c>
      <c r="F230" s="138" t="s">
        <v>1086</v>
      </c>
      <c r="G230" s="139" t="s">
        <v>158</v>
      </c>
      <c r="H230" s="140">
        <v>7</v>
      </c>
      <c r="I230" s="141"/>
      <c r="J230" s="142">
        <f t="shared" si="0"/>
        <v>0</v>
      </c>
      <c r="K230" s="143"/>
      <c r="L230" s="31"/>
      <c r="M230" s="144" t="s">
        <v>1</v>
      </c>
      <c r="N230" s="145" t="s">
        <v>41</v>
      </c>
      <c r="P230" s="146">
        <f t="shared" si="1"/>
        <v>0</v>
      </c>
      <c r="Q230" s="146">
        <v>0</v>
      </c>
      <c r="R230" s="146">
        <f t="shared" si="2"/>
        <v>0</v>
      </c>
      <c r="S230" s="146">
        <v>0</v>
      </c>
      <c r="T230" s="147">
        <f t="shared" si="3"/>
        <v>0</v>
      </c>
      <c r="AR230" s="148" t="s">
        <v>159</v>
      </c>
      <c r="AT230" s="148" t="s">
        <v>155</v>
      </c>
      <c r="AU230" s="148" t="s">
        <v>82</v>
      </c>
      <c r="AY230" s="16" t="s">
        <v>152</v>
      </c>
      <c r="BE230" s="149">
        <f t="shared" si="4"/>
        <v>0</v>
      </c>
      <c r="BF230" s="149">
        <f t="shared" si="5"/>
        <v>0</v>
      </c>
      <c r="BG230" s="149">
        <f t="shared" si="6"/>
        <v>0</v>
      </c>
      <c r="BH230" s="149">
        <f t="shared" si="7"/>
        <v>0</v>
      </c>
      <c r="BI230" s="149">
        <f t="shared" si="8"/>
        <v>0</v>
      </c>
      <c r="BJ230" s="16" t="s">
        <v>181</v>
      </c>
      <c r="BK230" s="149">
        <f t="shared" si="9"/>
        <v>0</v>
      </c>
      <c r="BL230" s="16" t="s">
        <v>159</v>
      </c>
      <c r="BM230" s="148" t="s">
        <v>1087</v>
      </c>
    </row>
    <row r="231" spans="2:65" s="1" customFormat="1" ht="24.2" customHeight="1">
      <c r="B231" s="31"/>
      <c r="C231" s="165" t="s">
        <v>481</v>
      </c>
      <c r="D231" s="165" t="s">
        <v>272</v>
      </c>
      <c r="E231" s="166" t="s">
        <v>1088</v>
      </c>
      <c r="F231" s="167" t="s">
        <v>1089</v>
      </c>
      <c r="G231" s="168" t="s">
        <v>158</v>
      </c>
      <c r="H231" s="169">
        <v>7</v>
      </c>
      <c r="I231" s="170"/>
      <c r="J231" s="171">
        <f t="shared" si="0"/>
        <v>0</v>
      </c>
      <c r="K231" s="172"/>
      <c r="L231" s="173"/>
      <c r="M231" s="174" t="s">
        <v>1</v>
      </c>
      <c r="N231" s="175" t="s">
        <v>41</v>
      </c>
      <c r="P231" s="146">
        <f t="shared" si="1"/>
        <v>0</v>
      </c>
      <c r="Q231" s="146">
        <v>6.0000000000000002E-5</v>
      </c>
      <c r="R231" s="146">
        <f t="shared" si="2"/>
        <v>4.2000000000000002E-4</v>
      </c>
      <c r="S231" s="146">
        <v>0</v>
      </c>
      <c r="T231" s="147">
        <f t="shared" si="3"/>
        <v>0</v>
      </c>
      <c r="AR231" s="148" t="s">
        <v>207</v>
      </c>
      <c r="AT231" s="148" t="s">
        <v>272</v>
      </c>
      <c r="AU231" s="148" t="s">
        <v>82</v>
      </c>
      <c r="AY231" s="16" t="s">
        <v>152</v>
      </c>
      <c r="BE231" s="149">
        <f t="shared" si="4"/>
        <v>0</v>
      </c>
      <c r="BF231" s="149">
        <f t="shared" si="5"/>
        <v>0</v>
      </c>
      <c r="BG231" s="149">
        <f t="shared" si="6"/>
        <v>0</v>
      </c>
      <c r="BH231" s="149">
        <f t="shared" si="7"/>
        <v>0</v>
      </c>
      <c r="BI231" s="149">
        <f t="shared" si="8"/>
        <v>0</v>
      </c>
      <c r="BJ231" s="16" t="s">
        <v>181</v>
      </c>
      <c r="BK231" s="149">
        <f t="shared" si="9"/>
        <v>0</v>
      </c>
      <c r="BL231" s="16" t="s">
        <v>159</v>
      </c>
      <c r="BM231" s="148" t="s">
        <v>1090</v>
      </c>
    </row>
    <row r="232" spans="2:65" s="1" customFormat="1" ht="24.2" customHeight="1">
      <c r="B232" s="31"/>
      <c r="C232" s="136" t="s">
        <v>486</v>
      </c>
      <c r="D232" s="136" t="s">
        <v>155</v>
      </c>
      <c r="E232" s="137" t="s">
        <v>1091</v>
      </c>
      <c r="F232" s="138" t="s">
        <v>1092</v>
      </c>
      <c r="G232" s="139" t="s">
        <v>158</v>
      </c>
      <c r="H232" s="140">
        <v>58</v>
      </c>
      <c r="I232" s="141"/>
      <c r="J232" s="142">
        <f t="shared" si="0"/>
        <v>0</v>
      </c>
      <c r="K232" s="143"/>
      <c r="L232" s="31"/>
      <c r="M232" s="144" t="s">
        <v>1</v>
      </c>
      <c r="N232" s="145" t="s">
        <v>41</v>
      </c>
      <c r="P232" s="146">
        <f t="shared" si="1"/>
        <v>0</v>
      </c>
      <c r="Q232" s="146">
        <v>0</v>
      </c>
      <c r="R232" s="146">
        <f t="shared" si="2"/>
        <v>0</v>
      </c>
      <c r="S232" s="146">
        <v>0</v>
      </c>
      <c r="T232" s="147">
        <f t="shared" si="3"/>
        <v>0</v>
      </c>
      <c r="AR232" s="148" t="s">
        <v>159</v>
      </c>
      <c r="AT232" s="148" t="s">
        <v>155</v>
      </c>
      <c r="AU232" s="148" t="s">
        <v>82</v>
      </c>
      <c r="AY232" s="16" t="s">
        <v>152</v>
      </c>
      <c r="BE232" s="149">
        <f t="shared" si="4"/>
        <v>0</v>
      </c>
      <c r="BF232" s="149">
        <f t="shared" si="5"/>
        <v>0</v>
      </c>
      <c r="BG232" s="149">
        <f t="shared" si="6"/>
        <v>0</v>
      </c>
      <c r="BH232" s="149">
        <f t="shared" si="7"/>
        <v>0</v>
      </c>
      <c r="BI232" s="149">
        <f t="shared" si="8"/>
        <v>0</v>
      </c>
      <c r="BJ232" s="16" t="s">
        <v>181</v>
      </c>
      <c r="BK232" s="149">
        <f t="shared" si="9"/>
        <v>0</v>
      </c>
      <c r="BL232" s="16" t="s">
        <v>159</v>
      </c>
      <c r="BM232" s="148" t="s">
        <v>1093</v>
      </c>
    </row>
    <row r="233" spans="2:65" s="1" customFormat="1" ht="24.2" customHeight="1">
      <c r="B233" s="31"/>
      <c r="C233" s="165" t="s">
        <v>492</v>
      </c>
      <c r="D233" s="165" t="s">
        <v>272</v>
      </c>
      <c r="E233" s="166" t="s">
        <v>1094</v>
      </c>
      <c r="F233" s="167" t="s">
        <v>1095</v>
      </c>
      <c r="G233" s="168" t="s">
        <v>158</v>
      </c>
      <c r="H233" s="169">
        <v>2</v>
      </c>
      <c r="I233" s="170"/>
      <c r="J233" s="171">
        <f t="shared" si="0"/>
        <v>0</v>
      </c>
      <c r="K233" s="172"/>
      <c r="L233" s="173"/>
      <c r="M233" s="174" t="s">
        <v>1</v>
      </c>
      <c r="N233" s="175" t="s">
        <v>41</v>
      </c>
      <c r="P233" s="146">
        <f t="shared" si="1"/>
        <v>0</v>
      </c>
      <c r="Q233" s="146">
        <v>6.9999999999999994E-5</v>
      </c>
      <c r="R233" s="146">
        <f t="shared" si="2"/>
        <v>1.3999999999999999E-4</v>
      </c>
      <c r="S233" s="146">
        <v>0</v>
      </c>
      <c r="T233" s="147">
        <f t="shared" si="3"/>
        <v>0</v>
      </c>
      <c r="AR233" s="148" t="s">
        <v>207</v>
      </c>
      <c r="AT233" s="148" t="s">
        <v>272</v>
      </c>
      <c r="AU233" s="148" t="s">
        <v>82</v>
      </c>
      <c r="AY233" s="16" t="s">
        <v>152</v>
      </c>
      <c r="BE233" s="149">
        <f t="shared" si="4"/>
        <v>0</v>
      </c>
      <c r="BF233" s="149">
        <f t="shared" si="5"/>
        <v>0</v>
      </c>
      <c r="BG233" s="149">
        <f t="shared" si="6"/>
        <v>0</v>
      </c>
      <c r="BH233" s="149">
        <f t="shared" si="7"/>
        <v>0</v>
      </c>
      <c r="BI233" s="149">
        <f t="shared" si="8"/>
        <v>0</v>
      </c>
      <c r="BJ233" s="16" t="s">
        <v>181</v>
      </c>
      <c r="BK233" s="149">
        <f t="shared" si="9"/>
        <v>0</v>
      </c>
      <c r="BL233" s="16" t="s">
        <v>159</v>
      </c>
      <c r="BM233" s="148" t="s">
        <v>1096</v>
      </c>
    </row>
    <row r="234" spans="2:65" s="1" customFormat="1" ht="24.2" customHeight="1">
      <c r="B234" s="31"/>
      <c r="C234" s="165" t="s">
        <v>497</v>
      </c>
      <c r="D234" s="165" t="s">
        <v>272</v>
      </c>
      <c r="E234" s="166" t="s">
        <v>1097</v>
      </c>
      <c r="F234" s="167" t="s">
        <v>1098</v>
      </c>
      <c r="G234" s="168" t="s">
        <v>158</v>
      </c>
      <c r="H234" s="169">
        <v>56</v>
      </c>
      <c r="I234" s="170"/>
      <c r="J234" s="171">
        <f t="shared" si="0"/>
        <v>0</v>
      </c>
      <c r="K234" s="172"/>
      <c r="L234" s="173"/>
      <c r="M234" s="174" t="s">
        <v>1</v>
      </c>
      <c r="N234" s="175" t="s">
        <v>41</v>
      </c>
      <c r="P234" s="146">
        <f t="shared" si="1"/>
        <v>0</v>
      </c>
      <c r="Q234" s="146">
        <v>6.9999999999999994E-5</v>
      </c>
      <c r="R234" s="146">
        <f t="shared" si="2"/>
        <v>3.9199999999999999E-3</v>
      </c>
      <c r="S234" s="146">
        <v>0</v>
      </c>
      <c r="T234" s="147">
        <f t="shared" si="3"/>
        <v>0</v>
      </c>
      <c r="AR234" s="148" t="s">
        <v>207</v>
      </c>
      <c r="AT234" s="148" t="s">
        <v>272</v>
      </c>
      <c r="AU234" s="148" t="s">
        <v>82</v>
      </c>
      <c r="AY234" s="16" t="s">
        <v>152</v>
      </c>
      <c r="BE234" s="149">
        <f t="shared" si="4"/>
        <v>0</v>
      </c>
      <c r="BF234" s="149">
        <f t="shared" si="5"/>
        <v>0</v>
      </c>
      <c r="BG234" s="149">
        <f t="shared" si="6"/>
        <v>0</v>
      </c>
      <c r="BH234" s="149">
        <f t="shared" si="7"/>
        <v>0</v>
      </c>
      <c r="BI234" s="149">
        <f t="shared" si="8"/>
        <v>0</v>
      </c>
      <c r="BJ234" s="16" t="s">
        <v>181</v>
      </c>
      <c r="BK234" s="149">
        <f t="shared" si="9"/>
        <v>0</v>
      </c>
      <c r="BL234" s="16" t="s">
        <v>159</v>
      </c>
      <c r="BM234" s="148" t="s">
        <v>1099</v>
      </c>
    </row>
    <row r="235" spans="2:65" s="12" customFormat="1" ht="11.25">
      <c r="B235" s="150"/>
      <c r="D235" s="151" t="s">
        <v>161</v>
      </c>
      <c r="E235" s="152" t="s">
        <v>1</v>
      </c>
      <c r="F235" s="153" t="s">
        <v>1100</v>
      </c>
      <c r="H235" s="154">
        <v>56</v>
      </c>
      <c r="I235" s="155"/>
      <c r="L235" s="150"/>
      <c r="M235" s="156"/>
      <c r="T235" s="157"/>
      <c r="AT235" s="152" t="s">
        <v>161</v>
      </c>
      <c r="AU235" s="152" t="s">
        <v>82</v>
      </c>
      <c r="AV235" s="12" t="s">
        <v>82</v>
      </c>
      <c r="AW235" s="12" t="s">
        <v>30</v>
      </c>
      <c r="AX235" s="12" t="s">
        <v>80</v>
      </c>
      <c r="AY235" s="152" t="s">
        <v>152</v>
      </c>
    </row>
    <row r="236" spans="2:65" s="1" customFormat="1" ht="16.5" customHeight="1">
      <c r="B236" s="31"/>
      <c r="C236" s="136" t="s">
        <v>503</v>
      </c>
      <c r="D236" s="136" t="s">
        <v>155</v>
      </c>
      <c r="E236" s="137" t="s">
        <v>1101</v>
      </c>
      <c r="F236" s="138" t="s">
        <v>1102</v>
      </c>
      <c r="G236" s="139" t="s">
        <v>397</v>
      </c>
      <c r="H236" s="140">
        <v>1</v>
      </c>
      <c r="I236" s="141"/>
      <c r="J236" s="142">
        <f>ROUND(I236*H236,2)</f>
        <v>0</v>
      </c>
      <c r="K236" s="143"/>
      <c r="L236" s="31"/>
      <c r="M236" s="144" t="s">
        <v>1</v>
      </c>
      <c r="N236" s="145" t="s">
        <v>41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159</v>
      </c>
      <c r="AT236" s="148" t="s">
        <v>155</v>
      </c>
      <c r="AU236" s="148" t="s">
        <v>82</v>
      </c>
      <c r="AY236" s="16" t="s">
        <v>152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6" t="s">
        <v>181</v>
      </c>
      <c r="BK236" s="149">
        <f>ROUND(I236*H236,2)</f>
        <v>0</v>
      </c>
      <c r="BL236" s="16" t="s">
        <v>159</v>
      </c>
      <c r="BM236" s="148" t="s">
        <v>1103</v>
      </c>
    </row>
    <row r="237" spans="2:65" s="12" customFormat="1" ht="11.25">
      <c r="B237" s="150"/>
      <c r="D237" s="151" t="s">
        <v>161</v>
      </c>
      <c r="E237" s="152" t="s">
        <v>1</v>
      </c>
      <c r="F237" s="153" t="s">
        <v>80</v>
      </c>
      <c r="H237" s="154">
        <v>1</v>
      </c>
      <c r="I237" s="155"/>
      <c r="L237" s="150"/>
      <c r="M237" s="156"/>
      <c r="T237" s="157"/>
      <c r="AT237" s="152" t="s">
        <v>161</v>
      </c>
      <c r="AU237" s="152" t="s">
        <v>82</v>
      </c>
      <c r="AV237" s="12" t="s">
        <v>82</v>
      </c>
      <c r="AW237" s="12" t="s">
        <v>30</v>
      </c>
      <c r="AX237" s="12" t="s">
        <v>80</v>
      </c>
      <c r="AY237" s="152" t="s">
        <v>152</v>
      </c>
    </row>
    <row r="238" spans="2:65" s="11" customFormat="1" ht="20.85" customHeight="1">
      <c r="B238" s="124"/>
      <c r="D238" s="125" t="s">
        <v>72</v>
      </c>
      <c r="E238" s="134" t="s">
        <v>1104</v>
      </c>
      <c r="F238" s="134" t="s">
        <v>1105</v>
      </c>
      <c r="I238" s="127"/>
      <c r="J238" s="135">
        <f>BK238</f>
        <v>0</v>
      </c>
      <c r="L238" s="124"/>
      <c r="M238" s="129"/>
      <c r="P238" s="130">
        <f>SUM(P239:P246)</f>
        <v>0</v>
      </c>
      <c r="R238" s="130">
        <f>SUM(R239:R246)</f>
        <v>0</v>
      </c>
      <c r="T238" s="131">
        <f>SUM(T239:T246)</f>
        <v>0</v>
      </c>
      <c r="AR238" s="125" t="s">
        <v>80</v>
      </c>
      <c r="AT238" s="132" t="s">
        <v>72</v>
      </c>
      <c r="AU238" s="132" t="s">
        <v>82</v>
      </c>
      <c r="AY238" s="125" t="s">
        <v>152</v>
      </c>
      <c r="BK238" s="133">
        <f>SUM(BK239:BK246)</f>
        <v>0</v>
      </c>
    </row>
    <row r="239" spans="2:65" s="1" customFormat="1" ht="21.75" customHeight="1">
      <c r="B239" s="31"/>
      <c r="C239" s="136" t="s">
        <v>509</v>
      </c>
      <c r="D239" s="136" t="s">
        <v>155</v>
      </c>
      <c r="E239" s="137" t="s">
        <v>1106</v>
      </c>
      <c r="F239" s="138" t="s">
        <v>1107</v>
      </c>
      <c r="G239" s="139" t="s">
        <v>924</v>
      </c>
      <c r="H239" s="140">
        <v>2</v>
      </c>
      <c r="I239" s="141"/>
      <c r="J239" s="142">
        <f>ROUND(I239*H239,2)</f>
        <v>0</v>
      </c>
      <c r="K239" s="143"/>
      <c r="L239" s="31"/>
      <c r="M239" s="144" t="s">
        <v>1</v>
      </c>
      <c r="N239" s="145" t="s">
        <v>41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159</v>
      </c>
      <c r="AT239" s="148" t="s">
        <v>155</v>
      </c>
      <c r="AU239" s="148" t="s">
        <v>153</v>
      </c>
      <c r="AY239" s="16" t="s">
        <v>152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6" t="s">
        <v>181</v>
      </c>
      <c r="BK239" s="149">
        <f>ROUND(I239*H239,2)</f>
        <v>0</v>
      </c>
      <c r="BL239" s="16" t="s">
        <v>159</v>
      </c>
      <c r="BM239" s="148" t="s">
        <v>1108</v>
      </c>
    </row>
    <row r="240" spans="2:65" s="12" customFormat="1" ht="11.25">
      <c r="B240" s="150"/>
      <c r="D240" s="151" t="s">
        <v>161</v>
      </c>
      <c r="E240" s="152" t="s">
        <v>1</v>
      </c>
      <c r="F240" s="153" t="s">
        <v>82</v>
      </c>
      <c r="H240" s="154">
        <v>2</v>
      </c>
      <c r="I240" s="155"/>
      <c r="L240" s="150"/>
      <c r="M240" s="156"/>
      <c r="T240" s="157"/>
      <c r="AT240" s="152" t="s">
        <v>161</v>
      </c>
      <c r="AU240" s="152" t="s">
        <v>153</v>
      </c>
      <c r="AV240" s="12" t="s">
        <v>82</v>
      </c>
      <c r="AW240" s="12" t="s">
        <v>30</v>
      </c>
      <c r="AX240" s="12" t="s">
        <v>80</v>
      </c>
      <c r="AY240" s="152" t="s">
        <v>152</v>
      </c>
    </row>
    <row r="241" spans="2:65" s="1" customFormat="1" ht="24.2" customHeight="1">
      <c r="B241" s="31"/>
      <c r="C241" s="136" t="s">
        <v>513</v>
      </c>
      <c r="D241" s="136" t="s">
        <v>155</v>
      </c>
      <c r="E241" s="137" t="s">
        <v>1109</v>
      </c>
      <c r="F241" s="138" t="s">
        <v>1110</v>
      </c>
      <c r="G241" s="139" t="s">
        <v>968</v>
      </c>
      <c r="H241" s="140">
        <v>2</v>
      </c>
      <c r="I241" s="141"/>
      <c r="J241" s="142">
        <f>ROUND(I241*H241,2)</f>
        <v>0</v>
      </c>
      <c r="K241" s="143"/>
      <c r="L241" s="31"/>
      <c r="M241" s="144" t="s">
        <v>1</v>
      </c>
      <c r="N241" s="145" t="s">
        <v>41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159</v>
      </c>
      <c r="AT241" s="148" t="s">
        <v>155</v>
      </c>
      <c r="AU241" s="148" t="s">
        <v>153</v>
      </c>
      <c r="AY241" s="16" t="s">
        <v>152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6" t="s">
        <v>181</v>
      </c>
      <c r="BK241" s="149">
        <f>ROUND(I241*H241,2)</f>
        <v>0</v>
      </c>
      <c r="BL241" s="16" t="s">
        <v>159</v>
      </c>
      <c r="BM241" s="148" t="s">
        <v>1111</v>
      </c>
    </row>
    <row r="242" spans="2:65" s="12" customFormat="1" ht="11.25">
      <c r="B242" s="150"/>
      <c r="D242" s="151" t="s">
        <v>161</v>
      </c>
      <c r="E242" s="152" t="s">
        <v>1</v>
      </c>
      <c r="F242" s="153" t="s">
        <v>82</v>
      </c>
      <c r="H242" s="154">
        <v>2</v>
      </c>
      <c r="I242" s="155"/>
      <c r="L242" s="150"/>
      <c r="M242" s="156"/>
      <c r="T242" s="157"/>
      <c r="AT242" s="152" t="s">
        <v>161</v>
      </c>
      <c r="AU242" s="152" t="s">
        <v>153</v>
      </c>
      <c r="AV242" s="12" t="s">
        <v>82</v>
      </c>
      <c r="AW242" s="12" t="s">
        <v>30</v>
      </c>
      <c r="AX242" s="12" t="s">
        <v>80</v>
      </c>
      <c r="AY242" s="152" t="s">
        <v>152</v>
      </c>
    </row>
    <row r="243" spans="2:65" s="1" customFormat="1" ht="24.2" customHeight="1">
      <c r="B243" s="31"/>
      <c r="C243" s="136" t="s">
        <v>518</v>
      </c>
      <c r="D243" s="136" t="s">
        <v>155</v>
      </c>
      <c r="E243" s="137" t="s">
        <v>1112</v>
      </c>
      <c r="F243" s="138" t="s">
        <v>1113</v>
      </c>
      <c r="G243" s="139" t="s">
        <v>397</v>
      </c>
      <c r="H243" s="140">
        <v>1</v>
      </c>
      <c r="I243" s="141"/>
      <c r="J243" s="142">
        <f>ROUND(I243*H243,2)</f>
        <v>0</v>
      </c>
      <c r="K243" s="143"/>
      <c r="L243" s="31"/>
      <c r="M243" s="144" t="s">
        <v>1</v>
      </c>
      <c r="N243" s="145" t="s">
        <v>41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159</v>
      </c>
      <c r="AT243" s="148" t="s">
        <v>155</v>
      </c>
      <c r="AU243" s="148" t="s">
        <v>153</v>
      </c>
      <c r="AY243" s="16" t="s">
        <v>152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6" t="s">
        <v>181</v>
      </c>
      <c r="BK243" s="149">
        <f>ROUND(I243*H243,2)</f>
        <v>0</v>
      </c>
      <c r="BL243" s="16" t="s">
        <v>159</v>
      </c>
      <c r="BM243" s="148" t="s">
        <v>1114</v>
      </c>
    </row>
    <row r="244" spans="2:65" s="12" customFormat="1" ht="11.25">
      <c r="B244" s="150"/>
      <c r="D244" s="151" t="s">
        <v>161</v>
      </c>
      <c r="E244" s="152" t="s">
        <v>1</v>
      </c>
      <c r="F244" s="153" t="s">
        <v>80</v>
      </c>
      <c r="H244" s="154">
        <v>1</v>
      </c>
      <c r="I244" s="155"/>
      <c r="L244" s="150"/>
      <c r="M244" s="156"/>
      <c r="T244" s="157"/>
      <c r="AT244" s="152" t="s">
        <v>161</v>
      </c>
      <c r="AU244" s="152" t="s">
        <v>153</v>
      </c>
      <c r="AV244" s="12" t="s">
        <v>82</v>
      </c>
      <c r="AW244" s="12" t="s">
        <v>30</v>
      </c>
      <c r="AX244" s="12" t="s">
        <v>80</v>
      </c>
      <c r="AY244" s="152" t="s">
        <v>152</v>
      </c>
    </row>
    <row r="245" spans="2:65" s="1" customFormat="1" ht="24.2" customHeight="1">
      <c r="B245" s="31"/>
      <c r="C245" s="136" t="s">
        <v>522</v>
      </c>
      <c r="D245" s="136" t="s">
        <v>155</v>
      </c>
      <c r="E245" s="137" t="s">
        <v>1115</v>
      </c>
      <c r="F245" s="138" t="s">
        <v>1116</v>
      </c>
      <c r="G245" s="139" t="s">
        <v>397</v>
      </c>
      <c r="H245" s="140">
        <v>1</v>
      </c>
      <c r="I245" s="141"/>
      <c r="J245" s="142">
        <f>ROUND(I245*H245,2)</f>
        <v>0</v>
      </c>
      <c r="K245" s="143"/>
      <c r="L245" s="31"/>
      <c r="M245" s="144" t="s">
        <v>1</v>
      </c>
      <c r="N245" s="145" t="s">
        <v>41</v>
      </c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AR245" s="148" t="s">
        <v>159</v>
      </c>
      <c r="AT245" s="148" t="s">
        <v>155</v>
      </c>
      <c r="AU245" s="148" t="s">
        <v>153</v>
      </c>
      <c r="AY245" s="16" t="s">
        <v>152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6" t="s">
        <v>181</v>
      </c>
      <c r="BK245" s="149">
        <f>ROUND(I245*H245,2)</f>
        <v>0</v>
      </c>
      <c r="BL245" s="16" t="s">
        <v>159</v>
      </c>
      <c r="BM245" s="148" t="s">
        <v>1117</v>
      </c>
    </row>
    <row r="246" spans="2:65" s="1" customFormat="1" ht="24.2" customHeight="1">
      <c r="B246" s="31"/>
      <c r="C246" s="136" t="s">
        <v>197</v>
      </c>
      <c r="D246" s="136" t="s">
        <v>155</v>
      </c>
      <c r="E246" s="137" t="s">
        <v>1118</v>
      </c>
      <c r="F246" s="138" t="s">
        <v>1119</v>
      </c>
      <c r="G246" s="139" t="s">
        <v>397</v>
      </c>
      <c r="H246" s="140">
        <v>1</v>
      </c>
      <c r="I246" s="141"/>
      <c r="J246" s="142">
        <f>ROUND(I246*H246,2)</f>
        <v>0</v>
      </c>
      <c r="K246" s="143"/>
      <c r="L246" s="31"/>
      <c r="M246" s="144" t="s">
        <v>1</v>
      </c>
      <c r="N246" s="145" t="s">
        <v>41</v>
      </c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AR246" s="148" t="s">
        <v>159</v>
      </c>
      <c r="AT246" s="148" t="s">
        <v>155</v>
      </c>
      <c r="AU246" s="148" t="s">
        <v>153</v>
      </c>
      <c r="AY246" s="16" t="s">
        <v>152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6" t="s">
        <v>181</v>
      </c>
      <c r="BK246" s="149">
        <f>ROUND(I246*H246,2)</f>
        <v>0</v>
      </c>
      <c r="BL246" s="16" t="s">
        <v>159</v>
      </c>
      <c r="BM246" s="148" t="s">
        <v>1120</v>
      </c>
    </row>
    <row r="247" spans="2:65" s="11" customFormat="1" ht="22.9" customHeight="1">
      <c r="B247" s="124"/>
      <c r="D247" s="125" t="s">
        <v>72</v>
      </c>
      <c r="E247" s="134" t="s">
        <v>1121</v>
      </c>
      <c r="F247" s="134" t="s">
        <v>1122</v>
      </c>
      <c r="I247" s="127"/>
      <c r="J247" s="135">
        <f>BK247</f>
        <v>0</v>
      </c>
      <c r="L247" s="124"/>
      <c r="M247" s="129"/>
      <c r="P247" s="130">
        <f>SUM(P248:P262)</f>
        <v>0</v>
      </c>
      <c r="R247" s="130">
        <f>SUM(R248:R262)</f>
        <v>0</v>
      </c>
      <c r="T247" s="131">
        <f>SUM(T248:T262)</f>
        <v>0</v>
      </c>
      <c r="AR247" s="125" t="s">
        <v>80</v>
      </c>
      <c r="AT247" s="132" t="s">
        <v>72</v>
      </c>
      <c r="AU247" s="132" t="s">
        <v>80</v>
      </c>
      <c r="AY247" s="125" t="s">
        <v>152</v>
      </c>
      <c r="BK247" s="133">
        <f>SUM(BK248:BK262)</f>
        <v>0</v>
      </c>
    </row>
    <row r="248" spans="2:65" s="1" customFormat="1" ht="37.9" customHeight="1">
      <c r="B248" s="31"/>
      <c r="C248" s="136" t="s">
        <v>529</v>
      </c>
      <c r="D248" s="136" t="s">
        <v>155</v>
      </c>
      <c r="E248" s="137" t="s">
        <v>1123</v>
      </c>
      <c r="F248" s="138" t="s">
        <v>1124</v>
      </c>
      <c r="G248" s="139" t="s">
        <v>158</v>
      </c>
      <c r="H248" s="140">
        <v>30</v>
      </c>
      <c r="I248" s="141"/>
      <c r="J248" s="142">
        <f>ROUND(I248*H248,2)</f>
        <v>0</v>
      </c>
      <c r="K248" s="143"/>
      <c r="L248" s="31"/>
      <c r="M248" s="144" t="s">
        <v>1</v>
      </c>
      <c r="N248" s="145" t="s">
        <v>41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257</v>
      </c>
      <c r="AT248" s="148" t="s">
        <v>155</v>
      </c>
      <c r="AU248" s="148" t="s">
        <v>82</v>
      </c>
      <c r="AY248" s="16" t="s">
        <v>152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6" t="s">
        <v>181</v>
      </c>
      <c r="BK248" s="149">
        <f>ROUND(I248*H248,2)</f>
        <v>0</v>
      </c>
      <c r="BL248" s="16" t="s">
        <v>257</v>
      </c>
      <c r="BM248" s="148" t="s">
        <v>1125</v>
      </c>
    </row>
    <row r="249" spans="2:65" s="12" customFormat="1" ht="11.25">
      <c r="B249" s="150"/>
      <c r="D249" s="151" t="s">
        <v>161</v>
      </c>
      <c r="E249" s="152" t="s">
        <v>1</v>
      </c>
      <c r="F249" s="153" t="s">
        <v>1126</v>
      </c>
      <c r="H249" s="154">
        <v>30</v>
      </c>
      <c r="I249" s="155"/>
      <c r="L249" s="150"/>
      <c r="M249" s="156"/>
      <c r="T249" s="157"/>
      <c r="AT249" s="152" t="s">
        <v>161</v>
      </c>
      <c r="AU249" s="152" t="s">
        <v>82</v>
      </c>
      <c r="AV249" s="12" t="s">
        <v>82</v>
      </c>
      <c r="AW249" s="12" t="s">
        <v>30</v>
      </c>
      <c r="AX249" s="12" t="s">
        <v>73</v>
      </c>
      <c r="AY249" s="152" t="s">
        <v>152</v>
      </c>
    </row>
    <row r="250" spans="2:65" s="13" customFormat="1" ht="11.25">
      <c r="B250" s="158"/>
      <c r="D250" s="151" t="s">
        <v>161</v>
      </c>
      <c r="E250" s="159" t="s">
        <v>1</v>
      </c>
      <c r="F250" s="160" t="s">
        <v>175</v>
      </c>
      <c r="H250" s="161">
        <v>30</v>
      </c>
      <c r="I250" s="162"/>
      <c r="L250" s="158"/>
      <c r="M250" s="163"/>
      <c r="T250" s="164"/>
      <c r="AT250" s="159" t="s">
        <v>161</v>
      </c>
      <c r="AU250" s="159" t="s">
        <v>82</v>
      </c>
      <c r="AV250" s="13" t="s">
        <v>159</v>
      </c>
      <c r="AW250" s="13" t="s">
        <v>30</v>
      </c>
      <c r="AX250" s="13" t="s">
        <v>80</v>
      </c>
      <c r="AY250" s="159" t="s">
        <v>152</v>
      </c>
    </row>
    <row r="251" spans="2:65" s="1" customFormat="1" ht="37.9" customHeight="1">
      <c r="B251" s="31"/>
      <c r="C251" s="136" t="s">
        <v>236</v>
      </c>
      <c r="D251" s="136" t="s">
        <v>155</v>
      </c>
      <c r="E251" s="137" t="s">
        <v>1127</v>
      </c>
      <c r="F251" s="138" t="s">
        <v>1128</v>
      </c>
      <c r="G251" s="139" t="s">
        <v>158</v>
      </c>
      <c r="H251" s="140">
        <v>4</v>
      </c>
      <c r="I251" s="141"/>
      <c r="J251" s="142">
        <f>ROUND(I251*H251,2)</f>
        <v>0</v>
      </c>
      <c r="K251" s="143"/>
      <c r="L251" s="31"/>
      <c r="M251" s="144" t="s">
        <v>1</v>
      </c>
      <c r="N251" s="145" t="s">
        <v>41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159</v>
      </c>
      <c r="AT251" s="148" t="s">
        <v>155</v>
      </c>
      <c r="AU251" s="148" t="s">
        <v>82</v>
      </c>
      <c r="AY251" s="16" t="s">
        <v>152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6" t="s">
        <v>181</v>
      </c>
      <c r="BK251" s="149">
        <f>ROUND(I251*H251,2)</f>
        <v>0</v>
      </c>
      <c r="BL251" s="16" t="s">
        <v>159</v>
      </c>
      <c r="BM251" s="148" t="s">
        <v>1129</v>
      </c>
    </row>
    <row r="252" spans="2:65" s="12" customFormat="1" ht="11.25">
      <c r="B252" s="150"/>
      <c r="D252" s="151" t="s">
        <v>161</v>
      </c>
      <c r="E252" s="152" t="s">
        <v>1</v>
      </c>
      <c r="F252" s="153" t="s">
        <v>845</v>
      </c>
      <c r="H252" s="154">
        <v>4</v>
      </c>
      <c r="I252" s="155"/>
      <c r="L252" s="150"/>
      <c r="M252" s="156"/>
      <c r="T252" s="157"/>
      <c r="AT252" s="152" t="s">
        <v>161</v>
      </c>
      <c r="AU252" s="152" t="s">
        <v>82</v>
      </c>
      <c r="AV252" s="12" t="s">
        <v>82</v>
      </c>
      <c r="AW252" s="12" t="s">
        <v>30</v>
      </c>
      <c r="AX252" s="12" t="s">
        <v>80</v>
      </c>
      <c r="AY252" s="152" t="s">
        <v>152</v>
      </c>
    </row>
    <row r="253" spans="2:65" s="1" customFormat="1" ht="16.5" customHeight="1">
      <c r="B253" s="31"/>
      <c r="C253" s="136" t="s">
        <v>263</v>
      </c>
      <c r="D253" s="136" t="s">
        <v>155</v>
      </c>
      <c r="E253" s="137" t="s">
        <v>1130</v>
      </c>
      <c r="F253" s="138" t="s">
        <v>1131</v>
      </c>
      <c r="G253" s="139" t="s">
        <v>184</v>
      </c>
      <c r="H253" s="140">
        <v>7</v>
      </c>
      <c r="I253" s="141"/>
      <c r="J253" s="142">
        <f t="shared" ref="J253:J260" si="10">ROUND(I253*H253,2)</f>
        <v>0</v>
      </c>
      <c r="K253" s="143"/>
      <c r="L253" s="31"/>
      <c r="M253" s="144" t="s">
        <v>1</v>
      </c>
      <c r="N253" s="145" t="s">
        <v>41</v>
      </c>
      <c r="P253" s="146">
        <f t="shared" ref="P253:P260" si="11">O253*H253</f>
        <v>0</v>
      </c>
      <c r="Q253" s="146">
        <v>0</v>
      </c>
      <c r="R253" s="146">
        <f t="shared" ref="R253:R260" si="12">Q253*H253</f>
        <v>0</v>
      </c>
      <c r="S253" s="146">
        <v>0</v>
      </c>
      <c r="T253" s="147">
        <f t="shared" ref="T253:T260" si="13">S253*H253</f>
        <v>0</v>
      </c>
      <c r="AR253" s="148" t="s">
        <v>159</v>
      </c>
      <c r="AT253" s="148" t="s">
        <v>155</v>
      </c>
      <c r="AU253" s="148" t="s">
        <v>82</v>
      </c>
      <c r="AY253" s="16" t="s">
        <v>152</v>
      </c>
      <c r="BE253" s="149">
        <f t="shared" ref="BE253:BE260" si="14">IF(N253="základní",J253,0)</f>
        <v>0</v>
      </c>
      <c r="BF253" s="149">
        <f t="shared" ref="BF253:BF260" si="15">IF(N253="snížená",J253,0)</f>
        <v>0</v>
      </c>
      <c r="BG253" s="149">
        <f t="shared" ref="BG253:BG260" si="16">IF(N253="zákl. přenesená",J253,0)</f>
        <v>0</v>
      </c>
      <c r="BH253" s="149">
        <f t="shared" ref="BH253:BH260" si="17">IF(N253="sníž. přenesená",J253,0)</f>
        <v>0</v>
      </c>
      <c r="BI253" s="149">
        <f t="shared" ref="BI253:BI260" si="18">IF(N253="nulová",J253,0)</f>
        <v>0</v>
      </c>
      <c r="BJ253" s="16" t="s">
        <v>181</v>
      </c>
      <c r="BK253" s="149">
        <f t="shared" ref="BK253:BK260" si="19">ROUND(I253*H253,2)</f>
        <v>0</v>
      </c>
      <c r="BL253" s="16" t="s">
        <v>159</v>
      </c>
      <c r="BM253" s="148" t="s">
        <v>1132</v>
      </c>
    </row>
    <row r="254" spans="2:65" s="1" customFormat="1" ht="16.5" customHeight="1">
      <c r="B254" s="31"/>
      <c r="C254" s="136" t="s">
        <v>544</v>
      </c>
      <c r="D254" s="136" t="s">
        <v>155</v>
      </c>
      <c r="E254" s="137" t="s">
        <v>1133</v>
      </c>
      <c r="F254" s="138" t="s">
        <v>1134</v>
      </c>
      <c r="G254" s="139" t="s">
        <v>968</v>
      </c>
      <c r="H254" s="140">
        <v>7</v>
      </c>
      <c r="I254" s="141"/>
      <c r="J254" s="142">
        <f t="shared" si="10"/>
        <v>0</v>
      </c>
      <c r="K254" s="143"/>
      <c r="L254" s="31"/>
      <c r="M254" s="144" t="s">
        <v>1</v>
      </c>
      <c r="N254" s="145" t="s">
        <v>41</v>
      </c>
      <c r="P254" s="146">
        <f t="shared" si="11"/>
        <v>0</v>
      </c>
      <c r="Q254" s="146">
        <v>0</v>
      </c>
      <c r="R254" s="146">
        <f t="shared" si="12"/>
        <v>0</v>
      </c>
      <c r="S254" s="146">
        <v>0</v>
      </c>
      <c r="T254" s="147">
        <f t="shared" si="13"/>
        <v>0</v>
      </c>
      <c r="AR254" s="148" t="s">
        <v>159</v>
      </c>
      <c r="AT254" s="148" t="s">
        <v>155</v>
      </c>
      <c r="AU254" s="148" t="s">
        <v>82</v>
      </c>
      <c r="AY254" s="16" t="s">
        <v>152</v>
      </c>
      <c r="BE254" s="149">
        <f t="shared" si="14"/>
        <v>0</v>
      </c>
      <c r="BF254" s="149">
        <f t="shared" si="15"/>
        <v>0</v>
      </c>
      <c r="BG254" s="149">
        <f t="shared" si="16"/>
        <v>0</v>
      </c>
      <c r="BH254" s="149">
        <f t="shared" si="17"/>
        <v>0</v>
      </c>
      <c r="BI254" s="149">
        <f t="shared" si="18"/>
        <v>0</v>
      </c>
      <c r="BJ254" s="16" t="s">
        <v>181</v>
      </c>
      <c r="BK254" s="149">
        <f t="shared" si="19"/>
        <v>0</v>
      </c>
      <c r="BL254" s="16" t="s">
        <v>159</v>
      </c>
      <c r="BM254" s="148" t="s">
        <v>1135</v>
      </c>
    </row>
    <row r="255" spans="2:65" s="1" customFormat="1" ht="16.5" customHeight="1">
      <c r="B255" s="31"/>
      <c r="C255" s="136" t="s">
        <v>550</v>
      </c>
      <c r="D255" s="136" t="s">
        <v>155</v>
      </c>
      <c r="E255" s="137" t="s">
        <v>1136</v>
      </c>
      <c r="F255" s="138" t="s">
        <v>1137</v>
      </c>
      <c r="G255" s="139" t="s">
        <v>968</v>
      </c>
      <c r="H255" s="140">
        <v>2</v>
      </c>
      <c r="I255" s="141"/>
      <c r="J255" s="142">
        <f t="shared" si="10"/>
        <v>0</v>
      </c>
      <c r="K255" s="143"/>
      <c r="L255" s="31"/>
      <c r="M255" s="144" t="s">
        <v>1</v>
      </c>
      <c r="N255" s="145" t="s">
        <v>41</v>
      </c>
      <c r="P255" s="146">
        <f t="shared" si="11"/>
        <v>0</v>
      </c>
      <c r="Q255" s="146">
        <v>0</v>
      </c>
      <c r="R255" s="146">
        <f t="shared" si="12"/>
        <v>0</v>
      </c>
      <c r="S255" s="146">
        <v>0</v>
      </c>
      <c r="T255" s="147">
        <f t="shared" si="13"/>
        <v>0</v>
      </c>
      <c r="AR255" s="148" t="s">
        <v>159</v>
      </c>
      <c r="AT255" s="148" t="s">
        <v>155</v>
      </c>
      <c r="AU255" s="148" t="s">
        <v>82</v>
      </c>
      <c r="AY255" s="16" t="s">
        <v>152</v>
      </c>
      <c r="BE255" s="149">
        <f t="shared" si="14"/>
        <v>0</v>
      </c>
      <c r="BF255" s="149">
        <f t="shared" si="15"/>
        <v>0</v>
      </c>
      <c r="BG255" s="149">
        <f t="shared" si="16"/>
        <v>0</v>
      </c>
      <c r="BH255" s="149">
        <f t="shared" si="17"/>
        <v>0</v>
      </c>
      <c r="BI255" s="149">
        <f t="shared" si="18"/>
        <v>0</v>
      </c>
      <c r="BJ255" s="16" t="s">
        <v>181</v>
      </c>
      <c r="BK255" s="149">
        <f t="shared" si="19"/>
        <v>0</v>
      </c>
      <c r="BL255" s="16" t="s">
        <v>159</v>
      </c>
      <c r="BM255" s="148" t="s">
        <v>1138</v>
      </c>
    </row>
    <row r="256" spans="2:65" s="1" customFormat="1" ht="24.2" customHeight="1">
      <c r="B256" s="31"/>
      <c r="C256" s="165" t="s">
        <v>558</v>
      </c>
      <c r="D256" s="165" t="s">
        <v>272</v>
      </c>
      <c r="E256" s="166" t="s">
        <v>1139</v>
      </c>
      <c r="F256" s="167" t="s">
        <v>1140</v>
      </c>
      <c r="G256" s="168" t="s">
        <v>968</v>
      </c>
      <c r="H256" s="169">
        <v>2</v>
      </c>
      <c r="I256" s="170"/>
      <c r="J256" s="171">
        <f t="shared" si="10"/>
        <v>0</v>
      </c>
      <c r="K256" s="172"/>
      <c r="L256" s="173"/>
      <c r="M256" s="174" t="s">
        <v>1</v>
      </c>
      <c r="N256" s="175" t="s">
        <v>41</v>
      </c>
      <c r="P256" s="146">
        <f t="shared" si="11"/>
        <v>0</v>
      </c>
      <c r="Q256" s="146">
        <v>0</v>
      </c>
      <c r="R256" s="146">
        <f t="shared" si="12"/>
        <v>0</v>
      </c>
      <c r="S256" s="146">
        <v>0</v>
      </c>
      <c r="T256" s="147">
        <f t="shared" si="13"/>
        <v>0</v>
      </c>
      <c r="AR256" s="148" t="s">
        <v>207</v>
      </c>
      <c r="AT256" s="148" t="s">
        <v>272</v>
      </c>
      <c r="AU256" s="148" t="s">
        <v>82</v>
      </c>
      <c r="AY256" s="16" t="s">
        <v>152</v>
      </c>
      <c r="BE256" s="149">
        <f t="shared" si="14"/>
        <v>0</v>
      </c>
      <c r="BF256" s="149">
        <f t="shared" si="15"/>
        <v>0</v>
      </c>
      <c r="BG256" s="149">
        <f t="shared" si="16"/>
        <v>0</v>
      </c>
      <c r="BH256" s="149">
        <f t="shared" si="17"/>
        <v>0</v>
      </c>
      <c r="BI256" s="149">
        <f t="shared" si="18"/>
        <v>0</v>
      </c>
      <c r="BJ256" s="16" t="s">
        <v>181</v>
      </c>
      <c r="BK256" s="149">
        <f t="shared" si="19"/>
        <v>0</v>
      </c>
      <c r="BL256" s="16" t="s">
        <v>159</v>
      </c>
      <c r="BM256" s="148" t="s">
        <v>1141</v>
      </c>
    </row>
    <row r="257" spans="2:65" s="1" customFormat="1" ht="24.2" customHeight="1">
      <c r="B257" s="31"/>
      <c r="C257" s="165" t="s">
        <v>563</v>
      </c>
      <c r="D257" s="165" t="s">
        <v>272</v>
      </c>
      <c r="E257" s="166" t="s">
        <v>1142</v>
      </c>
      <c r="F257" s="167" t="s">
        <v>1143</v>
      </c>
      <c r="G257" s="168" t="s">
        <v>968</v>
      </c>
      <c r="H257" s="169">
        <v>6</v>
      </c>
      <c r="I257" s="170"/>
      <c r="J257" s="171">
        <f t="shared" si="10"/>
        <v>0</v>
      </c>
      <c r="K257" s="172"/>
      <c r="L257" s="173"/>
      <c r="M257" s="174" t="s">
        <v>1</v>
      </c>
      <c r="N257" s="175" t="s">
        <v>41</v>
      </c>
      <c r="P257" s="146">
        <f t="shared" si="11"/>
        <v>0</v>
      </c>
      <c r="Q257" s="146">
        <v>0</v>
      </c>
      <c r="R257" s="146">
        <f t="shared" si="12"/>
        <v>0</v>
      </c>
      <c r="S257" s="146">
        <v>0</v>
      </c>
      <c r="T257" s="147">
        <f t="shared" si="13"/>
        <v>0</v>
      </c>
      <c r="AR257" s="148" t="s">
        <v>207</v>
      </c>
      <c r="AT257" s="148" t="s">
        <v>272</v>
      </c>
      <c r="AU257" s="148" t="s">
        <v>82</v>
      </c>
      <c r="AY257" s="16" t="s">
        <v>152</v>
      </c>
      <c r="BE257" s="149">
        <f t="shared" si="14"/>
        <v>0</v>
      </c>
      <c r="BF257" s="149">
        <f t="shared" si="15"/>
        <v>0</v>
      </c>
      <c r="BG257" s="149">
        <f t="shared" si="16"/>
        <v>0</v>
      </c>
      <c r="BH257" s="149">
        <f t="shared" si="17"/>
        <v>0</v>
      </c>
      <c r="BI257" s="149">
        <f t="shared" si="18"/>
        <v>0</v>
      </c>
      <c r="BJ257" s="16" t="s">
        <v>181</v>
      </c>
      <c r="BK257" s="149">
        <f t="shared" si="19"/>
        <v>0</v>
      </c>
      <c r="BL257" s="16" t="s">
        <v>159</v>
      </c>
      <c r="BM257" s="148" t="s">
        <v>1144</v>
      </c>
    </row>
    <row r="258" spans="2:65" s="1" customFormat="1" ht="24.2" customHeight="1">
      <c r="B258" s="31"/>
      <c r="C258" s="165" t="s">
        <v>569</v>
      </c>
      <c r="D258" s="165" t="s">
        <v>272</v>
      </c>
      <c r="E258" s="166" t="s">
        <v>1145</v>
      </c>
      <c r="F258" s="167" t="s">
        <v>1146</v>
      </c>
      <c r="G258" s="168" t="s">
        <v>968</v>
      </c>
      <c r="H258" s="169">
        <v>4</v>
      </c>
      <c r="I258" s="170"/>
      <c r="J258" s="171">
        <f t="shared" si="10"/>
        <v>0</v>
      </c>
      <c r="K258" s="172"/>
      <c r="L258" s="173"/>
      <c r="M258" s="174" t="s">
        <v>1</v>
      </c>
      <c r="N258" s="175" t="s">
        <v>41</v>
      </c>
      <c r="P258" s="146">
        <f t="shared" si="11"/>
        <v>0</v>
      </c>
      <c r="Q258" s="146">
        <v>0</v>
      </c>
      <c r="R258" s="146">
        <f t="shared" si="12"/>
        <v>0</v>
      </c>
      <c r="S258" s="146">
        <v>0</v>
      </c>
      <c r="T258" s="147">
        <f t="shared" si="13"/>
        <v>0</v>
      </c>
      <c r="AR258" s="148" t="s">
        <v>207</v>
      </c>
      <c r="AT258" s="148" t="s">
        <v>272</v>
      </c>
      <c r="AU258" s="148" t="s">
        <v>82</v>
      </c>
      <c r="AY258" s="16" t="s">
        <v>152</v>
      </c>
      <c r="BE258" s="149">
        <f t="shared" si="14"/>
        <v>0</v>
      </c>
      <c r="BF258" s="149">
        <f t="shared" si="15"/>
        <v>0</v>
      </c>
      <c r="BG258" s="149">
        <f t="shared" si="16"/>
        <v>0</v>
      </c>
      <c r="BH258" s="149">
        <f t="shared" si="17"/>
        <v>0</v>
      </c>
      <c r="BI258" s="149">
        <f t="shared" si="18"/>
        <v>0</v>
      </c>
      <c r="BJ258" s="16" t="s">
        <v>181</v>
      </c>
      <c r="BK258" s="149">
        <f t="shared" si="19"/>
        <v>0</v>
      </c>
      <c r="BL258" s="16" t="s">
        <v>159</v>
      </c>
      <c r="BM258" s="148" t="s">
        <v>1147</v>
      </c>
    </row>
    <row r="259" spans="2:65" s="1" customFormat="1" ht="24.2" customHeight="1">
      <c r="B259" s="31"/>
      <c r="C259" s="165" t="s">
        <v>574</v>
      </c>
      <c r="D259" s="165" t="s">
        <v>272</v>
      </c>
      <c r="E259" s="166" t="s">
        <v>1148</v>
      </c>
      <c r="F259" s="167" t="s">
        <v>1149</v>
      </c>
      <c r="G259" s="168" t="s">
        <v>968</v>
      </c>
      <c r="H259" s="169">
        <v>9</v>
      </c>
      <c r="I259" s="170"/>
      <c r="J259" s="171">
        <f t="shared" si="10"/>
        <v>0</v>
      </c>
      <c r="K259" s="172"/>
      <c r="L259" s="173"/>
      <c r="M259" s="174" t="s">
        <v>1</v>
      </c>
      <c r="N259" s="175" t="s">
        <v>41</v>
      </c>
      <c r="P259" s="146">
        <f t="shared" si="11"/>
        <v>0</v>
      </c>
      <c r="Q259" s="146">
        <v>0</v>
      </c>
      <c r="R259" s="146">
        <f t="shared" si="12"/>
        <v>0</v>
      </c>
      <c r="S259" s="146">
        <v>0</v>
      </c>
      <c r="T259" s="147">
        <f t="shared" si="13"/>
        <v>0</v>
      </c>
      <c r="AR259" s="148" t="s">
        <v>207</v>
      </c>
      <c r="AT259" s="148" t="s">
        <v>272</v>
      </c>
      <c r="AU259" s="148" t="s">
        <v>82</v>
      </c>
      <c r="AY259" s="16" t="s">
        <v>152</v>
      </c>
      <c r="BE259" s="149">
        <f t="shared" si="14"/>
        <v>0</v>
      </c>
      <c r="BF259" s="149">
        <f t="shared" si="15"/>
        <v>0</v>
      </c>
      <c r="BG259" s="149">
        <f t="shared" si="16"/>
        <v>0</v>
      </c>
      <c r="BH259" s="149">
        <f t="shared" si="17"/>
        <v>0</v>
      </c>
      <c r="BI259" s="149">
        <f t="shared" si="18"/>
        <v>0</v>
      </c>
      <c r="BJ259" s="16" t="s">
        <v>181</v>
      </c>
      <c r="BK259" s="149">
        <f t="shared" si="19"/>
        <v>0</v>
      </c>
      <c r="BL259" s="16" t="s">
        <v>159</v>
      </c>
      <c r="BM259" s="148" t="s">
        <v>1150</v>
      </c>
    </row>
    <row r="260" spans="2:65" s="1" customFormat="1" ht="24.2" customHeight="1">
      <c r="B260" s="31"/>
      <c r="C260" s="165" t="s">
        <v>582</v>
      </c>
      <c r="D260" s="165" t="s">
        <v>272</v>
      </c>
      <c r="E260" s="166" t="s">
        <v>1151</v>
      </c>
      <c r="F260" s="167" t="s">
        <v>1152</v>
      </c>
      <c r="G260" s="168" t="s">
        <v>968</v>
      </c>
      <c r="H260" s="169">
        <v>10</v>
      </c>
      <c r="I260" s="170"/>
      <c r="J260" s="171">
        <f t="shared" si="10"/>
        <v>0</v>
      </c>
      <c r="K260" s="172"/>
      <c r="L260" s="173"/>
      <c r="M260" s="174" t="s">
        <v>1</v>
      </c>
      <c r="N260" s="175" t="s">
        <v>41</v>
      </c>
      <c r="P260" s="146">
        <f t="shared" si="11"/>
        <v>0</v>
      </c>
      <c r="Q260" s="146">
        <v>0</v>
      </c>
      <c r="R260" s="146">
        <f t="shared" si="12"/>
        <v>0</v>
      </c>
      <c r="S260" s="146">
        <v>0</v>
      </c>
      <c r="T260" s="147">
        <f t="shared" si="13"/>
        <v>0</v>
      </c>
      <c r="AR260" s="148" t="s">
        <v>207</v>
      </c>
      <c r="AT260" s="148" t="s">
        <v>272</v>
      </c>
      <c r="AU260" s="148" t="s">
        <v>82</v>
      </c>
      <c r="AY260" s="16" t="s">
        <v>152</v>
      </c>
      <c r="BE260" s="149">
        <f t="shared" si="14"/>
        <v>0</v>
      </c>
      <c r="BF260" s="149">
        <f t="shared" si="15"/>
        <v>0</v>
      </c>
      <c r="BG260" s="149">
        <f t="shared" si="16"/>
        <v>0</v>
      </c>
      <c r="BH260" s="149">
        <f t="shared" si="17"/>
        <v>0</v>
      </c>
      <c r="BI260" s="149">
        <f t="shared" si="18"/>
        <v>0</v>
      </c>
      <c r="BJ260" s="16" t="s">
        <v>181</v>
      </c>
      <c r="BK260" s="149">
        <f t="shared" si="19"/>
        <v>0</v>
      </c>
      <c r="BL260" s="16" t="s">
        <v>159</v>
      </c>
      <c r="BM260" s="148" t="s">
        <v>1153</v>
      </c>
    </row>
    <row r="261" spans="2:65" s="12" customFormat="1" ht="11.25">
      <c r="B261" s="150"/>
      <c r="D261" s="151" t="s">
        <v>161</v>
      </c>
      <c r="E261" s="152" t="s">
        <v>1</v>
      </c>
      <c r="F261" s="153" t="s">
        <v>222</v>
      </c>
      <c r="H261" s="154">
        <v>10</v>
      </c>
      <c r="I261" s="155"/>
      <c r="L261" s="150"/>
      <c r="M261" s="156"/>
      <c r="T261" s="157"/>
      <c r="AT261" s="152" t="s">
        <v>161</v>
      </c>
      <c r="AU261" s="152" t="s">
        <v>82</v>
      </c>
      <c r="AV261" s="12" t="s">
        <v>82</v>
      </c>
      <c r="AW261" s="12" t="s">
        <v>30</v>
      </c>
      <c r="AX261" s="12" t="s">
        <v>80</v>
      </c>
      <c r="AY261" s="152" t="s">
        <v>152</v>
      </c>
    </row>
    <row r="262" spans="2:65" s="1" customFormat="1" ht="24.2" customHeight="1">
      <c r="B262" s="31"/>
      <c r="C262" s="165" t="s">
        <v>592</v>
      </c>
      <c r="D262" s="165" t="s">
        <v>272</v>
      </c>
      <c r="E262" s="166" t="s">
        <v>1154</v>
      </c>
      <c r="F262" s="167" t="s">
        <v>1155</v>
      </c>
      <c r="G262" s="168" t="s">
        <v>968</v>
      </c>
      <c r="H262" s="169">
        <v>2</v>
      </c>
      <c r="I262" s="170"/>
      <c r="J262" s="171">
        <f>ROUND(I262*H262,2)</f>
        <v>0</v>
      </c>
      <c r="K262" s="172"/>
      <c r="L262" s="173"/>
      <c r="M262" s="174" t="s">
        <v>1</v>
      </c>
      <c r="N262" s="175" t="s">
        <v>41</v>
      </c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AR262" s="148" t="s">
        <v>207</v>
      </c>
      <c r="AT262" s="148" t="s">
        <v>272</v>
      </c>
      <c r="AU262" s="148" t="s">
        <v>82</v>
      </c>
      <c r="AY262" s="16" t="s">
        <v>152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6" t="s">
        <v>181</v>
      </c>
      <c r="BK262" s="149">
        <f>ROUND(I262*H262,2)</f>
        <v>0</v>
      </c>
      <c r="BL262" s="16" t="s">
        <v>159</v>
      </c>
      <c r="BM262" s="148" t="s">
        <v>1156</v>
      </c>
    </row>
    <row r="263" spans="2:65" s="11" customFormat="1" ht="22.9" customHeight="1">
      <c r="B263" s="124"/>
      <c r="D263" s="125" t="s">
        <v>72</v>
      </c>
      <c r="E263" s="134" t="s">
        <v>1157</v>
      </c>
      <c r="F263" s="134" t="s">
        <v>1158</v>
      </c>
      <c r="I263" s="127"/>
      <c r="J263" s="135">
        <f>BK263</f>
        <v>0</v>
      </c>
      <c r="L263" s="124"/>
      <c r="M263" s="129"/>
      <c r="P263" s="130">
        <f>SUM(P264:P270)</f>
        <v>0</v>
      </c>
      <c r="R263" s="130">
        <f>SUM(R264:R270)</f>
        <v>0</v>
      </c>
      <c r="T263" s="131">
        <f>SUM(T264:T270)</f>
        <v>0</v>
      </c>
      <c r="AR263" s="125" t="s">
        <v>82</v>
      </c>
      <c r="AT263" s="132" t="s">
        <v>72</v>
      </c>
      <c r="AU263" s="132" t="s">
        <v>80</v>
      </c>
      <c r="AY263" s="125" t="s">
        <v>152</v>
      </c>
      <c r="BK263" s="133">
        <f>SUM(BK264:BK270)</f>
        <v>0</v>
      </c>
    </row>
    <row r="264" spans="2:65" s="1" customFormat="1" ht="24.2" customHeight="1">
      <c r="B264" s="31"/>
      <c r="C264" s="136" t="s">
        <v>1159</v>
      </c>
      <c r="D264" s="136" t="s">
        <v>155</v>
      </c>
      <c r="E264" s="137" t="s">
        <v>1160</v>
      </c>
      <c r="F264" s="138" t="s">
        <v>1161</v>
      </c>
      <c r="G264" s="139" t="s">
        <v>158</v>
      </c>
      <c r="H264" s="140">
        <v>1</v>
      </c>
      <c r="I264" s="141"/>
      <c r="J264" s="142">
        <f>ROUND(I264*H264,2)</f>
        <v>0</v>
      </c>
      <c r="K264" s="143"/>
      <c r="L264" s="31"/>
      <c r="M264" s="144" t="s">
        <v>1</v>
      </c>
      <c r="N264" s="145" t="s">
        <v>41</v>
      </c>
      <c r="P264" s="146">
        <f>O264*H264</f>
        <v>0</v>
      </c>
      <c r="Q264" s="146">
        <v>0</v>
      </c>
      <c r="R264" s="146">
        <f>Q264*H264</f>
        <v>0</v>
      </c>
      <c r="S264" s="146">
        <v>0</v>
      </c>
      <c r="T264" s="147">
        <f>S264*H264</f>
        <v>0</v>
      </c>
      <c r="AR264" s="148" t="s">
        <v>257</v>
      </c>
      <c r="AT264" s="148" t="s">
        <v>155</v>
      </c>
      <c r="AU264" s="148" t="s">
        <v>82</v>
      </c>
      <c r="AY264" s="16" t="s">
        <v>152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6" t="s">
        <v>181</v>
      </c>
      <c r="BK264" s="149">
        <f>ROUND(I264*H264,2)</f>
        <v>0</v>
      </c>
      <c r="BL264" s="16" t="s">
        <v>257</v>
      </c>
      <c r="BM264" s="148" t="s">
        <v>1162</v>
      </c>
    </row>
    <row r="265" spans="2:65" s="12" customFormat="1" ht="11.25">
      <c r="B265" s="150"/>
      <c r="D265" s="151" t="s">
        <v>161</v>
      </c>
      <c r="E265" s="152" t="s">
        <v>1</v>
      </c>
      <c r="F265" s="153" t="s">
        <v>80</v>
      </c>
      <c r="H265" s="154">
        <v>1</v>
      </c>
      <c r="I265" s="155"/>
      <c r="L265" s="150"/>
      <c r="M265" s="156"/>
      <c r="T265" s="157"/>
      <c r="AT265" s="152" t="s">
        <v>161</v>
      </c>
      <c r="AU265" s="152" t="s">
        <v>82</v>
      </c>
      <c r="AV265" s="12" t="s">
        <v>82</v>
      </c>
      <c r="AW265" s="12" t="s">
        <v>30</v>
      </c>
      <c r="AX265" s="12" t="s">
        <v>80</v>
      </c>
      <c r="AY265" s="152" t="s">
        <v>152</v>
      </c>
    </row>
    <row r="266" spans="2:65" s="1" customFormat="1" ht="16.5" customHeight="1">
      <c r="B266" s="31"/>
      <c r="C266" s="136" t="s">
        <v>1163</v>
      </c>
      <c r="D266" s="136" t="s">
        <v>155</v>
      </c>
      <c r="E266" s="137" t="s">
        <v>1164</v>
      </c>
      <c r="F266" s="138" t="s">
        <v>1165</v>
      </c>
      <c r="G266" s="139" t="s">
        <v>397</v>
      </c>
      <c r="H266" s="140">
        <v>1</v>
      </c>
      <c r="I266" s="141"/>
      <c r="J266" s="142">
        <f>ROUND(I266*H266,2)</f>
        <v>0</v>
      </c>
      <c r="K266" s="143"/>
      <c r="L266" s="31"/>
      <c r="M266" s="144" t="s">
        <v>1</v>
      </c>
      <c r="N266" s="145" t="s">
        <v>41</v>
      </c>
      <c r="P266" s="146">
        <f>O266*H266</f>
        <v>0</v>
      </c>
      <c r="Q266" s="146">
        <v>0</v>
      </c>
      <c r="R266" s="146">
        <f>Q266*H266</f>
        <v>0</v>
      </c>
      <c r="S266" s="146">
        <v>0</v>
      </c>
      <c r="T266" s="147">
        <f>S266*H266</f>
        <v>0</v>
      </c>
      <c r="AR266" s="148" t="s">
        <v>159</v>
      </c>
      <c r="AT266" s="148" t="s">
        <v>155</v>
      </c>
      <c r="AU266" s="148" t="s">
        <v>82</v>
      </c>
      <c r="AY266" s="16" t="s">
        <v>152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6" t="s">
        <v>181</v>
      </c>
      <c r="BK266" s="149">
        <f>ROUND(I266*H266,2)</f>
        <v>0</v>
      </c>
      <c r="BL266" s="16" t="s">
        <v>159</v>
      </c>
      <c r="BM266" s="148" t="s">
        <v>1166</v>
      </c>
    </row>
    <row r="267" spans="2:65" s="12" customFormat="1" ht="11.25">
      <c r="B267" s="150"/>
      <c r="D267" s="151" t="s">
        <v>161</v>
      </c>
      <c r="E267" s="152" t="s">
        <v>1</v>
      </c>
      <c r="F267" s="153" t="s">
        <v>80</v>
      </c>
      <c r="H267" s="154">
        <v>1</v>
      </c>
      <c r="I267" s="155"/>
      <c r="L267" s="150"/>
      <c r="M267" s="156"/>
      <c r="T267" s="157"/>
      <c r="AT267" s="152" t="s">
        <v>161</v>
      </c>
      <c r="AU267" s="152" t="s">
        <v>82</v>
      </c>
      <c r="AV267" s="12" t="s">
        <v>82</v>
      </c>
      <c r="AW267" s="12" t="s">
        <v>30</v>
      </c>
      <c r="AX267" s="12" t="s">
        <v>80</v>
      </c>
      <c r="AY267" s="152" t="s">
        <v>152</v>
      </c>
    </row>
    <row r="268" spans="2:65" s="1" customFormat="1" ht="16.5" customHeight="1">
      <c r="B268" s="31"/>
      <c r="C268" s="136" t="s">
        <v>1167</v>
      </c>
      <c r="D268" s="136" t="s">
        <v>155</v>
      </c>
      <c r="E268" s="137" t="s">
        <v>1168</v>
      </c>
      <c r="F268" s="138" t="s">
        <v>1169</v>
      </c>
      <c r="G268" s="139" t="s">
        <v>397</v>
      </c>
      <c r="H268" s="140">
        <v>1</v>
      </c>
      <c r="I268" s="141"/>
      <c r="J268" s="142">
        <f>ROUND(I268*H268,2)</f>
        <v>0</v>
      </c>
      <c r="K268" s="143"/>
      <c r="L268" s="31"/>
      <c r="M268" s="144" t="s">
        <v>1</v>
      </c>
      <c r="N268" s="145" t="s">
        <v>41</v>
      </c>
      <c r="P268" s="146">
        <f>O268*H268</f>
        <v>0</v>
      </c>
      <c r="Q268" s="146">
        <v>0</v>
      </c>
      <c r="R268" s="146">
        <f>Q268*H268</f>
        <v>0</v>
      </c>
      <c r="S268" s="146">
        <v>0</v>
      </c>
      <c r="T268" s="147">
        <f>S268*H268</f>
        <v>0</v>
      </c>
      <c r="AR268" s="148" t="s">
        <v>286</v>
      </c>
      <c r="AT268" s="148" t="s">
        <v>155</v>
      </c>
      <c r="AU268" s="148" t="s">
        <v>82</v>
      </c>
      <c r="AY268" s="16" t="s">
        <v>152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6" t="s">
        <v>181</v>
      </c>
      <c r="BK268" s="149">
        <f>ROUND(I268*H268,2)</f>
        <v>0</v>
      </c>
      <c r="BL268" s="16" t="s">
        <v>286</v>
      </c>
      <c r="BM268" s="148" t="s">
        <v>1170</v>
      </c>
    </row>
    <row r="269" spans="2:65" s="1" customFormat="1" ht="16.5" customHeight="1">
      <c r="B269" s="31"/>
      <c r="C269" s="136" t="s">
        <v>1171</v>
      </c>
      <c r="D269" s="136" t="s">
        <v>155</v>
      </c>
      <c r="E269" s="137" t="s">
        <v>1172</v>
      </c>
      <c r="F269" s="138" t="s">
        <v>1173</v>
      </c>
      <c r="G269" s="139" t="s">
        <v>924</v>
      </c>
      <c r="H269" s="140">
        <v>16</v>
      </c>
      <c r="I269" s="141"/>
      <c r="J269" s="142">
        <f>ROUND(I269*H269,2)</f>
        <v>0</v>
      </c>
      <c r="K269" s="143"/>
      <c r="L269" s="31"/>
      <c r="M269" s="144" t="s">
        <v>1</v>
      </c>
      <c r="N269" s="145" t="s">
        <v>41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286</v>
      </c>
      <c r="AT269" s="148" t="s">
        <v>155</v>
      </c>
      <c r="AU269" s="148" t="s">
        <v>82</v>
      </c>
      <c r="AY269" s="16" t="s">
        <v>152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6" t="s">
        <v>181</v>
      </c>
      <c r="BK269" s="149">
        <f>ROUND(I269*H269,2)</f>
        <v>0</v>
      </c>
      <c r="BL269" s="16" t="s">
        <v>286</v>
      </c>
      <c r="BM269" s="148" t="s">
        <v>1174</v>
      </c>
    </row>
    <row r="270" spans="2:65" s="12" customFormat="1" ht="11.25">
      <c r="B270" s="150"/>
      <c r="D270" s="151" t="s">
        <v>161</v>
      </c>
      <c r="E270" s="152" t="s">
        <v>1</v>
      </c>
      <c r="F270" s="153" t="s">
        <v>257</v>
      </c>
      <c r="H270" s="154">
        <v>16</v>
      </c>
      <c r="I270" s="155"/>
      <c r="L270" s="150"/>
      <c r="M270" s="156"/>
      <c r="T270" s="157"/>
      <c r="AT270" s="152" t="s">
        <v>161</v>
      </c>
      <c r="AU270" s="152" t="s">
        <v>82</v>
      </c>
      <c r="AV270" s="12" t="s">
        <v>82</v>
      </c>
      <c r="AW270" s="12" t="s">
        <v>30</v>
      </c>
      <c r="AX270" s="12" t="s">
        <v>80</v>
      </c>
      <c r="AY270" s="152" t="s">
        <v>152</v>
      </c>
    </row>
    <row r="271" spans="2:65" s="11" customFormat="1" ht="22.9" customHeight="1">
      <c r="B271" s="124"/>
      <c r="D271" s="125" t="s">
        <v>72</v>
      </c>
      <c r="E271" s="134" t="s">
        <v>1175</v>
      </c>
      <c r="F271" s="134" t="s">
        <v>1176</v>
      </c>
      <c r="I271" s="127"/>
      <c r="J271" s="135">
        <f>BK271</f>
        <v>0</v>
      </c>
      <c r="L271" s="124"/>
      <c r="M271" s="129"/>
      <c r="P271" s="130">
        <f>SUM(P272:P273)</f>
        <v>0</v>
      </c>
      <c r="R271" s="130">
        <f>SUM(R272:R273)</f>
        <v>8.0000000000000004E-4</v>
      </c>
      <c r="T271" s="131">
        <f>SUM(T272:T273)</f>
        <v>0</v>
      </c>
      <c r="AR271" s="125" t="s">
        <v>82</v>
      </c>
      <c r="AT271" s="132" t="s">
        <v>72</v>
      </c>
      <c r="AU271" s="132" t="s">
        <v>80</v>
      </c>
      <c r="AY271" s="125" t="s">
        <v>152</v>
      </c>
      <c r="BK271" s="133">
        <f>SUM(BK272:BK273)</f>
        <v>0</v>
      </c>
    </row>
    <row r="272" spans="2:65" s="1" customFormat="1" ht="16.5" customHeight="1">
      <c r="B272" s="31"/>
      <c r="C272" s="136" t="s">
        <v>1177</v>
      </c>
      <c r="D272" s="136" t="s">
        <v>155</v>
      </c>
      <c r="E272" s="137" t="s">
        <v>1178</v>
      </c>
      <c r="F272" s="138" t="s">
        <v>1179</v>
      </c>
      <c r="G272" s="139" t="s">
        <v>158</v>
      </c>
      <c r="H272" s="140">
        <v>4</v>
      </c>
      <c r="I272" s="141"/>
      <c r="J272" s="142">
        <f>ROUND(I272*H272,2)</f>
        <v>0</v>
      </c>
      <c r="K272" s="143"/>
      <c r="L272" s="31"/>
      <c r="M272" s="144" t="s">
        <v>1</v>
      </c>
      <c r="N272" s="145" t="s">
        <v>41</v>
      </c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AR272" s="148" t="s">
        <v>257</v>
      </c>
      <c r="AT272" s="148" t="s">
        <v>155</v>
      </c>
      <c r="AU272" s="148" t="s">
        <v>82</v>
      </c>
      <c r="AY272" s="16" t="s">
        <v>152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6" t="s">
        <v>181</v>
      </c>
      <c r="BK272" s="149">
        <f>ROUND(I272*H272,2)</f>
        <v>0</v>
      </c>
      <c r="BL272" s="16" t="s">
        <v>257</v>
      </c>
      <c r="BM272" s="148" t="s">
        <v>1180</v>
      </c>
    </row>
    <row r="273" spans="2:65" s="1" customFormat="1" ht="16.5" customHeight="1">
      <c r="B273" s="31"/>
      <c r="C273" s="165" t="s">
        <v>1181</v>
      </c>
      <c r="D273" s="165" t="s">
        <v>272</v>
      </c>
      <c r="E273" s="166" t="s">
        <v>1182</v>
      </c>
      <c r="F273" s="167" t="s">
        <v>1183</v>
      </c>
      <c r="G273" s="168" t="s">
        <v>158</v>
      </c>
      <c r="H273" s="169">
        <v>4</v>
      </c>
      <c r="I273" s="170"/>
      <c r="J273" s="171">
        <f>ROUND(I273*H273,2)</f>
        <v>0</v>
      </c>
      <c r="K273" s="172"/>
      <c r="L273" s="173"/>
      <c r="M273" s="191" t="s">
        <v>1</v>
      </c>
      <c r="N273" s="192" t="s">
        <v>41</v>
      </c>
      <c r="O273" s="188"/>
      <c r="P273" s="189">
        <f>O273*H273</f>
        <v>0</v>
      </c>
      <c r="Q273" s="189">
        <v>2.0000000000000001E-4</v>
      </c>
      <c r="R273" s="189">
        <f>Q273*H273</f>
        <v>8.0000000000000004E-4</v>
      </c>
      <c r="S273" s="189">
        <v>0</v>
      </c>
      <c r="T273" s="190">
        <f>S273*H273</f>
        <v>0</v>
      </c>
      <c r="AR273" s="148" t="s">
        <v>362</v>
      </c>
      <c r="AT273" s="148" t="s">
        <v>272</v>
      </c>
      <c r="AU273" s="148" t="s">
        <v>82</v>
      </c>
      <c r="AY273" s="16" t="s">
        <v>152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6" t="s">
        <v>181</v>
      </c>
      <c r="BK273" s="149">
        <f>ROUND(I273*H273,2)</f>
        <v>0</v>
      </c>
      <c r="BL273" s="16" t="s">
        <v>257</v>
      </c>
      <c r="BM273" s="148" t="s">
        <v>1184</v>
      </c>
    </row>
    <row r="274" spans="2:65" s="1" customFormat="1" ht="6.95" customHeight="1">
      <c r="B274" s="43"/>
      <c r="C274" s="44"/>
      <c r="D274" s="44"/>
      <c r="E274" s="44"/>
      <c r="F274" s="44"/>
      <c r="G274" s="44"/>
      <c r="H274" s="44"/>
      <c r="I274" s="44"/>
      <c r="J274" s="44"/>
      <c r="K274" s="44"/>
      <c r="L274" s="31"/>
    </row>
  </sheetData>
  <sheetProtection algorithmName="SHA-512" hashValue="MHKMaGPALJHcOmbqjzFETr2rDgQvYYr+ogwZoXo5myfnR26er+4RTc2lJXwkxkcrHPVoR4P1ahwLaoxWmFiRFg==" saltValue="CT61A7wDR06NjRfUF5e1ZlmYDxpQzc0h5VNnGxzewLRGwAEYRZTWqDRlNLFC101IMRNsWEJMJ1b4vHkkpK903g==" spinCount="100000" sheet="1" objects="1" scenarios="1" formatColumns="0" formatRows="0" autoFilter="0"/>
  <autoFilter ref="C130:K273" xr:uid="{00000000-0009-0000-0000-000004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1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5" t="str">
        <f>'Rekapitulace stavby'!K6</f>
        <v>Stavební úpravy objektu Joštova č.p. 3</v>
      </c>
      <c r="F7" s="236"/>
      <c r="G7" s="236"/>
      <c r="H7" s="236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5" t="s">
        <v>108</v>
      </c>
      <c r="F9" s="237"/>
      <c r="G9" s="237"/>
      <c r="H9" s="237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93" t="s">
        <v>1185</v>
      </c>
      <c r="F11" s="237"/>
      <c r="G11" s="237"/>
      <c r="H11" s="23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17. 7. 2023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8" t="str">
        <f>'Rekapitulace stavby'!E14</f>
        <v>Vyplň údaj</v>
      </c>
      <c r="F20" s="219"/>
      <c r="G20" s="219"/>
      <c r="H20" s="219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ROUND(J132,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5">
        <f>ROUND((SUM(BE132:BE210)),  2)</f>
        <v>0</v>
      </c>
      <c r="I35" s="95">
        <v>0.21</v>
      </c>
      <c r="J35" s="85">
        <f>ROUND(((SUM(BE132:BE210))*I35),  2)</f>
        <v>0</v>
      </c>
      <c r="L35" s="31"/>
    </row>
    <row r="36" spans="2:12" s="1" customFormat="1" ht="14.45" customHeight="1">
      <c r="B36" s="31"/>
      <c r="E36" s="26" t="s">
        <v>39</v>
      </c>
      <c r="F36" s="85">
        <f>ROUND((SUM(BF132:BF210)),  2)</f>
        <v>0</v>
      </c>
      <c r="I36" s="95">
        <v>0.12</v>
      </c>
      <c r="J36" s="85">
        <f>ROUND(((SUM(BF132:BF210))*I36),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5">
        <f>ROUND((SUM(BG132:BG210)),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5">
        <f>ROUND((SUM(BH132:BH210)),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5">
        <f>ROUND((SUM(BI132:BI210)),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5" t="str">
        <f>E7</f>
        <v>Stavební úpravy objektu Joštova č.p. 3</v>
      </c>
      <c r="F85" s="236"/>
      <c r="G85" s="236"/>
      <c r="H85" s="236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5" t="s">
        <v>108</v>
      </c>
      <c r="F87" s="237"/>
      <c r="G87" s="237"/>
      <c r="H87" s="237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93" t="str">
        <f>E11</f>
        <v>D143 - Vytápění</v>
      </c>
      <c r="F89" s="237"/>
      <c r="G89" s="237"/>
      <c r="H89" s="237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17. 7. 2023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J132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598</v>
      </c>
      <c r="E99" s="109"/>
      <c r="F99" s="109"/>
      <c r="G99" s="109"/>
      <c r="H99" s="109"/>
      <c r="I99" s="109"/>
      <c r="J99" s="110">
        <f>J133</f>
        <v>0</v>
      </c>
      <c r="L99" s="107"/>
    </row>
    <row r="100" spans="2:47" s="9" customFormat="1" ht="19.899999999999999" customHeight="1">
      <c r="B100" s="111"/>
      <c r="D100" s="112" t="s">
        <v>118</v>
      </c>
      <c r="E100" s="113"/>
      <c r="F100" s="113"/>
      <c r="G100" s="113"/>
      <c r="H100" s="113"/>
      <c r="I100" s="113"/>
      <c r="J100" s="114">
        <f>J134</f>
        <v>0</v>
      </c>
      <c r="L100" s="111"/>
    </row>
    <row r="101" spans="2:47" s="9" customFormat="1" ht="14.85" customHeight="1">
      <c r="B101" s="111"/>
      <c r="D101" s="112" t="s">
        <v>120</v>
      </c>
      <c r="E101" s="113"/>
      <c r="F101" s="113"/>
      <c r="G101" s="113"/>
      <c r="H101" s="113"/>
      <c r="I101" s="113"/>
      <c r="J101" s="114">
        <f>J135</f>
        <v>0</v>
      </c>
      <c r="L101" s="111"/>
    </row>
    <row r="102" spans="2:47" s="9" customFormat="1" ht="19.899999999999999" customHeight="1">
      <c r="B102" s="111"/>
      <c r="D102" s="112" t="s">
        <v>122</v>
      </c>
      <c r="E102" s="113"/>
      <c r="F102" s="113"/>
      <c r="G102" s="113"/>
      <c r="H102" s="113"/>
      <c r="I102" s="113"/>
      <c r="J102" s="114">
        <f>J138</f>
        <v>0</v>
      </c>
      <c r="L102" s="111"/>
    </row>
    <row r="103" spans="2:47" s="9" customFormat="1" ht="19.899999999999999" customHeight="1">
      <c r="B103" s="111"/>
      <c r="D103" s="112" t="s">
        <v>1186</v>
      </c>
      <c r="E103" s="113"/>
      <c r="F103" s="113"/>
      <c r="G103" s="113"/>
      <c r="H103" s="113"/>
      <c r="I103" s="113"/>
      <c r="J103" s="114">
        <f>J147</f>
        <v>0</v>
      </c>
      <c r="L103" s="111"/>
    </row>
    <row r="104" spans="2:47" s="9" customFormat="1" ht="19.899999999999999" customHeight="1">
      <c r="B104" s="111"/>
      <c r="D104" s="112" t="s">
        <v>599</v>
      </c>
      <c r="E104" s="113"/>
      <c r="F104" s="113"/>
      <c r="G104" s="113"/>
      <c r="H104" s="113"/>
      <c r="I104" s="113"/>
      <c r="J104" s="114">
        <f>J148</f>
        <v>0</v>
      </c>
      <c r="L104" s="111"/>
    </row>
    <row r="105" spans="2:47" s="8" customFormat="1" ht="24.95" customHeight="1">
      <c r="B105" s="107"/>
      <c r="D105" s="108" t="s">
        <v>125</v>
      </c>
      <c r="E105" s="109"/>
      <c r="F105" s="109"/>
      <c r="G105" s="109"/>
      <c r="H105" s="109"/>
      <c r="I105" s="109"/>
      <c r="J105" s="110">
        <f>J154</f>
        <v>0</v>
      </c>
      <c r="L105" s="107"/>
    </row>
    <row r="106" spans="2:47" s="9" customFormat="1" ht="19.899999999999999" customHeight="1">
      <c r="B106" s="111"/>
      <c r="D106" s="112" t="s">
        <v>129</v>
      </c>
      <c r="E106" s="113"/>
      <c r="F106" s="113"/>
      <c r="G106" s="113"/>
      <c r="H106" s="113"/>
      <c r="I106" s="113"/>
      <c r="J106" s="114">
        <f>J155</f>
        <v>0</v>
      </c>
      <c r="L106" s="111"/>
    </row>
    <row r="107" spans="2:47" s="9" customFormat="1" ht="19.899999999999999" customHeight="1">
      <c r="B107" s="111"/>
      <c r="D107" s="112" t="s">
        <v>1187</v>
      </c>
      <c r="E107" s="113"/>
      <c r="F107" s="113"/>
      <c r="G107" s="113"/>
      <c r="H107" s="113"/>
      <c r="I107" s="113"/>
      <c r="J107" s="114">
        <f>J168</f>
        <v>0</v>
      </c>
      <c r="L107" s="111"/>
    </row>
    <row r="108" spans="2:47" s="9" customFormat="1" ht="19.899999999999999" customHeight="1">
      <c r="B108" s="111"/>
      <c r="D108" s="112" t="s">
        <v>1188</v>
      </c>
      <c r="E108" s="113"/>
      <c r="F108" s="113"/>
      <c r="G108" s="113"/>
      <c r="H108" s="113"/>
      <c r="I108" s="113"/>
      <c r="J108" s="114">
        <f>J171</f>
        <v>0</v>
      </c>
      <c r="L108" s="111"/>
    </row>
    <row r="109" spans="2:47" s="9" customFormat="1" ht="19.899999999999999" customHeight="1">
      <c r="B109" s="111"/>
      <c r="D109" s="112" t="s">
        <v>1189</v>
      </c>
      <c r="E109" s="113"/>
      <c r="F109" s="113"/>
      <c r="G109" s="113"/>
      <c r="H109" s="113"/>
      <c r="I109" s="113"/>
      <c r="J109" s="114">
        <f>J187</f>
        <v>0</v>
      </c>
      <c r="L109" s="111"/>
    </row>
    <row r="110" spans="2:47" s="9" customFormat="1" ht="19.899999999999999" customHeight="1">
      <c r="B110" s="111"/>
      <c r="D110" s="112" t="s">
        <v>1190</v>
      </c>
      <c r="E110" s="113"/>
      <c r="F110" s="113"/>
      <c r="G110" s="113"/>
      <c r="H110" s="113"/>
      <c r="I110" s="113"/>
      <c r="J110" s="114">
        <f>J197</f>
        <v>0</v>
      </c>
      <c r="L110" s="111"/>
    </row>
    <row r="111" spans="2:47" s="1" customFormat="1" ht="21.75" customHeight="1">
      <c r="B111" s="31"/>
      <c r="L111" s="31"/>
    </row>
    <row r="112" spans="2:47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1"/>
    </row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31"/>
    </row>
    <row r="117" spans="2:12" s="1" customFormat="1" ht="24.95" customHeight="1">
      <c r="B117" s="31"/>
      <c r="C117" s="20" t="s">
        <v>138</v>
      </c>
      <c r="L117" s="31"/>
    </row>
    <row r="118" spans="2:12" s="1" customFormat="1" ht="6.95" customHeight="1">
      <c r="B118" s="31"/>
      <c r="L118" s="31"/>
    </row>
    <row r="119" spans="2:12" s="1" customFormat="1" ht="12" customHeight="1">
      <c r="B119" s="31"/>
      <c r="C119" s="26" t="s">
        <v>16</v>
      </c>
      <c r="L119" s="31"/>
    </row>
    <row r="120" spans="2:12" s="1" customFormat="1" ht="16.5" customHeight="1">
      <c r="B120" s="31"/>
      <c r="E120" s="235" t="str">
        <f>E7</f>
        <v>Stavební úpravy objektu Joštova č.p. 3</v>
      </c>
      <c r="F120" s="236"/>
      <c r="G120" s="236"/>
      <c r="H120" s="236"/>
      <c r="L120" s="31"/>
    </row>
    <row r="121" spans="2:12" ht="12" customHeight="1">
      <c r="B121" s="19"/>
      <c r="C121" s="26" t="s">
        <v>107</v>
      </c>
      <c r="L121" s="19"/>
    </row>
    <row r="122" spans="2:12" s="1" customFormat="1" ht="16.5" customHeight="1">
      <c r="B122" s="31"/>
      <c r="E122" s="235" t="s">
        <v>108</v>
      </c>
      <c r="F122" s="237"/>
      <c r="G122" s="237"/>
      <c r="H122" s="237"/>
      <c r="L122" s="31"/>
    </row>
    <row r="123" spans="2:12" s="1" customFormat="1" ht="12" customHeight="1">
      <c r="B123" s="31"/>
      <c r="C123" s="26" t="s">
        <v>109</v>
      </c>
      <c r="L123" s="31"/>
    </row>
    <row r="124" spans="2:12" s="1" customFormat="1" ht="16.5" customHeight="1">
      <c r="B124" s="31"/>
      <c r="E124" s="193" t="str">
        <f>E11</f>
        <v>D143 - Vytápění</v>
      </c>
      <c r="F124" s="237"/>
      <c r="G124" s="237"/>
      <c r="H124" s="237"/>
      <c r="L124" s="31"/>
    </row>
    <row r="125" spans="2:12" s="1" customFormat="1" ht="6.95" customHeight="1">
      <c r="B125" s="31"/>
      <c r="L125" s="31"/>
    </row>
    <row r="126" spans="2:12" s="1" customFormat="1" ht="12" customHeight="1">
      <c r="B126" s="31"/>
      <c r="C126" s="26" t="s">
        <v>20</v>
      </c>
      <c r="F126" s="24" t="str">
        <f>F14</f>
        <v xml:space="preserve"> </v>
      </c>
      <c r="I126" s="26" t="s">
        <v>22</v>
      </c>
      <c r="J126" s="51" t="str">
        <f>IF(J14="","",J14)</f>
        <v>17. 7. 2023</v>
      </c>
      <c r="L126" s="31"/>
    </row>
    <row r="127" spans="2:12" s="1" customFormat="1" ht="6.95" customHeight="1">
      <c r="B127" s="31"/>
      <c r="L127" s="31"/>
    </row>
    <row r="128" spans="2:12" s="1" customFormat="1" ht="15.2" customHeight="1">
      <c r="B128" s="31"/>
      <c r="C128" s="26" t="s">
        <v>24</v>
      </c>
      <c r="F128" s="24" t="str">
        <f>E17</f>
        <v xml:space="preserve"> </v>
      </c>
      <c r="I128" s="26" t="s">
        <v>29</v>
      </c>
      <c r="J128" s="29" t="str">
        <f>E23</f>
        <v xml:space="preserve"> </v>
      </c>
      <c r="L128" s="31"/>
    </row>
    <row r="129" spans="2:65" s="1" customFormat="1" ht="15.2" customHeight="1">
      <c r="B129" s="31"/>
      <c r="C129" s="26" t="s">
        <v>27</v>
      </c>
      <c r="F129" s="24" t="str">
        <f>IF(E20="","",E20)</f>
        <v>Vyplň údaj</v>
      </c>
      <c r="I129" s="26" t="s">
        <v>31</v>
      </c>
      <c r="J129" s="29" t="str">
        <f>E26</f>
        <v xml:space="preserve"> </v>
      </c>
      <c r="L129" s="31"/>
    </row>
    <row r="130" spans="2:65" s="1" customFormat="1" ht="10.35" customHeight="1">
      <c r="B130" s="31"/>
      <c r="L130" s="31"/>
    </row>
    <row r="131" spans="2:65" s="10" customFormat="1" ht="29.25" customHeight="1">
      <c r="B131" s="115"/>
      <c r="C131" s="116" t="s">
        <v>139</v>
      </c>
      <c r="D131" s="117" t="s">
        <v>58</v>
      </c>
      <c r="E131" s="117" t="s">
        <v>54</v>
      </c>
      <c r="F131" s="117" t="s">
        <v>55</v>
      </c>
      <c r="G131" s="117" t="s">
        <v>140</v>
      </c>
      <c r="H131" s="117" t="s">
        <v>141</v>
      </c>
      <c r="I131" s="117" t="s">
        <v>142</v>
      </c>
      <c r="J131" s="118" t="s">
        <v>113</v>
      </c>
      <c r="K131" s="119" t="s">
        <v>143</v>
      </c>
      <c r="L131" s="115"/>
      <c r="M131" s="58" t="s">
        <v>1</v>
      </c>
      <c r="N131" s="59" t="s">
        <v>37</v>
      </c>
      <c r="O131" s="59" t="s">
        <v>144</v>
      </c>
      <c r="P131" s="59" t="s">
        <v>145</v>
      </c>
      <c r="Q131" s="59" t="s">
        <v>146</v>
      </c>
      <c r="R131" s="59" t="s">
        <v>147</v>
      </c>
      <c r="S131" s="59" t="s">
        <v>148</v>
      </c>
      <c r="T131" s="60" t="s">
        <v>149</v>
      </c>
    </row>
    <row r="132" spans="2:65" s="1" customFormat="1" ht="22.9" customHeight="1">
      <c r="B132" s="31"/>
      <c r="C132" s="63" t="s">
        <v>150</v>
      </c>
      <c r="J132" s="120">
        <f>BK132</f>
        <v>0</v>
      </c>
      <c r="L132" s="31"/>
      <c r="M132" s="61"/>
      <c r="N132" s="52"/>
      <c r="O132" s="52"/>
      <c r="P132" s="121">
        <f>P133+P154</f>
        <v>0</v>
      </c>
      <c r="Q132" s="52"/>
      <c r="R132" s="121">
        <f>R133+R154</f>
        <v>0.31872679999999998</v>
      </c>
      <c r="S132" s="52"/>
      <c r="T132" s="122">
        <f>T133+T154</f>
        <v>0.36506</v>
      </c>
      <c r="AT132" s="16" t="s">
        <v>72</v>
      </c>
      <c r="AU132" s="16" t="s">
        <v>115</v>
      </c>
      <c r="BK132" s="123">
        <f>BK133+BK154</f>
        <v>0</v>
      </c>
    </row>
    <row r="133" spans="2:65" s="11" customFormat="1" ht="25.9" customHeight="1">
      <c r="B133" s="124"/>
      <c r="D133" s="125" t="s">
        <v>72</v>
      </c>
      <c r="E133" s="126" t="s">
        <v>151</v>
      </c>
      <c r="F133" s="126" t="s">
        <v>600</v>
      </c>
      <c r="I133" s="127"/>
      <c r="J133" s="128">
        <f>BK133</f>
        <v>0</v>
      </c>
      <c r="L133" s="124"/>
      <c r="M133" s="129"/>
      <c r="P133" s="130">
        <f>P134+P138+P147+P148</f>
        <v>0</v>
      </c>
      <c r="R133" s="130">
        <f>R134+R138+R147+R148</f>
        <v>0.18257999999999999</v>
      </c>
      <c r="T133" s="131">
        <f>T134+T138+T147+T148</f>
        <v>0.36506</v>
      </c>
      <c r="AR133" s="125" t="s">
        <v>80</v>
      </c>
      <c r="AT133" s="132" t="s">
        <v>72</v>
      </c>
      <c r="AU133" s="132" t="s">
        <v>73</v>
      </c>
      <c r="AY133" s="125" t="s">
        <v>152</v>
      </c>
      <c r="BK133" s="133">
        <f>BK134+BK138+BK147+BK148</f>
        <v>0</v>
      </c>
    </row>
    <row r="134" spans="2:65" s="11" customFormat="1" ht="22.9" customHeight="1">
      <c r="B134" s="124"/>
      <c r="D134" s="125" t="s">
        <v>72</v>
      </c>
      <c r="E134" s="134" t="s">
        <v>190</v>
      </c>
      <c r="F134" s="134" t="s">
        <v>196</v>
      </c>
      <c r="I134" s="127"/>
      <c r="J134" s="135">
        <f>BK134</f>
        <v>0</v>
      </c>
      <c r="L134" s="124"/>
      <c r="M134" s="129"/>
      <c r="P134" s="130">
        <f>P135</f>
        <v>0</v>
      </c>
      <c r="R134" s="130">
        <f>R135</f>
        <v>0.18239999999999998</v>
      </c>
      <c r="T134" s="131">
        <f>T135</f>
        <v>0</v>
      </c>
      <c r="AR134" s="125" t="s">
        <v>80</v>
      </c>
      <c r="AT134" s="132" t="s">
        <v>72</v>
      </c>
      <c r="AU134" s="132" t="s">
        <v>80</v>
      </c>
      <c r="AY134" s="125" t="s">
        <v>152</v>
      </c>
      <c r="BK134" s="133">
        <f>BK135</f>
        <v>0</v>
      </c>
    </row>
    <row r="135" spans="2:65" s="11" customFormat="1" ht="20.85" customHeight="1">
      <c r="B135" s="124"/>
      <c r="D135" s="125" t="s">
        <v>72</v>
      </c>
      <c r="E135" s="134" t="s">
        <v>236</v>
      </c>
      <c r="F135" s="134" t="s">
        <v>237</v>
      </c>
      <c r="I135" s="127"/>
      <c r="J135" s="135">
        <f>BK135</f>
        <v>0</v>
      </c>
      <c r="L135" s="124"/>
      <c r="M135" s="129"/>
      <c r="P135" s="130">
        <f>SUM(P136:P137)</f>
        <v>0</v>
      </c>
      <c r="R135" s="130">
        <f>SUM(R136:R137)</f>
        <v>0.18239999999999998</v>
      </c>
      <c r="T135" s="131">
        <f>SUM(T136:T137)</f>
        <v>0</v>
      </c>
      <c r="AR135" s="125" t="s">
        <v>80</v>
      </c>
      <c r="AT135" s="132" t="s">
        <v>72</v>
      </c>
      <c r="AU135" s="132" t="s">
        <v>82</v>
      </c>
      <c r="AY135" s="125" t="s">
        <v>152</v>
      </c>
      <c r="BK135" s="133">
        <f>SUM(BK136:BK137)</f>
        <v>0</v>
      </c>
    </row>
    <row r="136" spans="2:65" s="1" customFormat="1" ht="21.75" customHeight="1">
      <c r="B136" s="31"/>
      <c r="C136" s="136" t="s">
        <v>80</v>
      </c>
      <c r="D136" s="136" t="s">
        <v>155</v>
      </c>
      <c r="E136" s="137" t="s">
        <v>1191</v>
      </c>
      <c r="F136" s="138" t="s">
        <v>1192</v>
      </c>
      <c r="G136" s="139" t="s">
        <v>165</v>
      </c>
      <c r="H136" s="140">
        <v>4.8</v>
      </c>
      <c r="I136" s="141"/>
      <c r="J136" s="142">
        <f>ROUND(I136*H136,2)</f>
        <v>0</v>
      </c>
      <c r="K136" s="143"/>
      <c r="L136" s="31"/>
      <c r="M136" s="144" t="s">
        <v>1</v>
      </c>
      <c r="N136" s="145" t="s">
        <v>39</v>
      </c>
      <c r="P136" s="146">
        <f>O136*H136</f>
        <v>0</v>
      </c>
      <c r="Q136" s="146">
        <v>3.7999999999999999E-2</v>
      </c>
      <c r="R136" s="146">
        <f>Q136*H136</f>
        <v>0.18239999999999998</v>
      </c>
      <c r="S136" s="146">
        <v>0</v>
      </c>
      <c r="T136" s="147">
        <f>S136*H136</f>
        <v>0</v>
      </c>
      <c r="AR136" s="148" t="s">
        <v>159</v>
      </c>
      <c r="AT136" s="148" t="s">
        <v>155</v>
      </c>
      <c r="AU136" s="148" t="s">
        <v>153</v>
      </c>
      <c r="AY136" s="16" t="s">
        <v>152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6" t="s">
        <v>82</v>
      </c>
      <c r="BK136" s="149">
        <f>ROUND(I136*H136,2)</f>
        <v>0</v>
      </c>
      <c r="BL136" s="16" t="s">
        <v>159</v>
      </c>
      <c r="BM136" s="148" t="s">
        <v>1193</v>
      </c>
    </row>
    <row r="137" spans="2:65" s="12" customFormat="1" ht="11.25">
      <c r="B137" s="150"/>
      <c r="D137" s="151" t="s">
        <v>161</v>
      </c>
      <c r="E137" s="152" t="s">
        <v>1</v>
      </c>
      <c r="F137" s="153" t="s">
        <v>1194</v>
      </c>
      <c r="H137" s="154">
        <v>4.8</v>
      </c>
      <c r="I137" s="155"/>
      <c r="L137" s="150"/>
      <c r="M137" s="156"/>
      <c r="T137" s="157"/>
      <c r="AT137" s="152" t="s">
        <v>161</v>
      </c>
      <c r="AU137" s="152" t="s">
        <v>153</v>
      </c>
      <c r="AV137" s="12" t="s">
        <v>82</v>
      </c>
      <c r="AW137" s="12" t="s">
        <v>30</v>
      </c>
      <c r="AX137" s="12" t="s">
        <v>80</v>
      </c>
      <c r="AY137" s="152" t="s">
        <v>152</v>
      </c>
    </row>
    <row r="138" spans="2:65" s="11" customFormat="1" ht="22.9" customHeight="1">
      <c r="B138" s="124"/>
      <c r="D138" s="125" t="s">
        <v>72</v>
      </c>
      <c r="E138" s="134" t="s">
        <v>212</v>
      </c>
      <c r="F138" s="134" t="s">
        <v>280</v>
      </c>
      <c r="I138" s="127"/>
      <c r="J138" s="135">
        <f>BK138</f>
        <v>0</v>
      </c>
      <c r="L138" s="124"/>
      <c r="M138" s="129"/>
      <c r="P138" s="130">
        <f>SUM(P139:P146)</f>
        <v>0</v>
      </c>
      <c r="R138" s="130">
        <f>SUM(R139:R146)</f>
        <v>1.8000000000000001E-4</v>
      </c>
      <c r="T138" s="131">
        <f>SUM(T139:T146)</f>
        <v>0.36506</v>
      </c>
      <c r="AR138" s="125" t="s">
        <v>80</v>
      </c>
      <c r="AT138" s="132" t="s">
        <v>72</v>
      </c>
      <c r="AU138" s="132" t="s">
        <v>80</v>
      </c>
      <c r="AY138" s="125" t="s">
        <v>152</v>
      </c>
      <c r="BK138" s="133">
        <f>SUM(BK139:BK146)</f>
        <v>0</v>
      </c>
    </row>
    <row r="139" spans="2:65" s="1" customFormat="1" ht="24.2" customHeight="1">
      <c r="B139" s="31"/>
      <c r="C139" s="136" t="s">
        <v>82</v>
      </c>
      <c r="D139" s="136" t="s">
        <v>155</v>
      </c>
      <c r="E139" s="137" t="s">
        <v>1195</v>
      </c>
      <c r="F139" s="138" t="s">
        <v>1196</v>
      </c>
      <c r="G139" s="139" t="s">
        <v>1197</v>
      </c>
      <c r="H139" s="140">
        <v>1</v>
      </c>
      <c r="I139" s="141"/>
      <c r="J139" s="142">
        <f>ROUND(I139*H139,2)</f>
        <v>0</v>
      </c>
      <c r="K139" s="143"/>
      <c r="L139" s="31"/>
      <c r="M139" s="144" t="s">
        <v>1</v>
      </c>
      <c r="N139" s="145" t="s">
        <v>39</v>
      </c>
      <c r="P139" s="146">
        <f>O139*H139</f>
        <v>0</v>
      </c>
      <c r="Q139" s="146">
        <v>2.0000000000000002E-5</v>
      </c>
      <c r="R139" s="146">
        <f>Q139*H139</f>
        <v>2.0000000000000002E-5</v>
      </c>
      <c r="S139" s="146">
        <v>3.2000000000000002E-3</v>
      </c>
      <c r="T139" s="147">
        <f>S139*H139</f>
        <v>3.2000000000000002E-3</v>
      </c>
      <c r="AR139" s="148" t="s">
        <v>257</v>
      </c>
      <c r="AT139" s="148" t="s">
        <v>155</v>
      </c>
      <c r="AU139" s="148" t="s">
        <v>82</v>
      </c>
      <c r="AY139" s="16" t="s">
        <v>152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6" t="s">
        <v>82</v>
      </c>
      <c r="BK139" s="149">
        <f>ROUND(I139*H139,2)</f>
        <v>0</v>
      </c>
      <c r="BL139" s="16" t="s">
        <v>257</v>
      </c>
      <c r="BM139" s="148" t="s">
        <v>1198</v>
      </c>
    </row>
    <row r="140" spans="2:65" s="12" customFormat="1" ht="11.25">
      <c r="B140" s="150"/>
      <c r="D140" s="151" t="s">
        <v>161</v>
      </c>
      <c r="E140" s="152" t="s">
        <v>1</v>
      </c>
      <c r="F140" s="153" t="s">
        <v>80</v>
      </c>
      <c r="H140" s="154">
        <v>1</v>
      </c>
      <c r="I140" s="155"/>
      <c r="L140" s="150"/>
      <c r="M140" s="156"/>
      <c r="T140" s="157"/>
      <c r="AT140" s="152" t="s">
        <v>161</v>
      </c>
      <c r="AU140" s="152" t="s">
        <v>82</v>
      </c>
      <c r="AV140" s="12" t="s">
        <v>82</v>
      </c>
      <c r="AW140" s="12" t="s">
        <v>30</v>
      </c>
      <c r="AX140" s="12" t="s">
        <v>80</v>
      </c>
      <c r="AY140" s="152" t="s">
        <v>152</v>
      </c>
    </row>
    <row r="141" spans="2:65" s="1" customFormat="1" ht="24.2" customHeight="1">
      <c r="B141" s="31"/>
      <c r="C141" s="136" t="s">
        <v>153</v>
      </c>
      <c r="D141" s="136" t="s">
        <v>155</v>
      </c>
      <c r="E141" s="137" t="s">
        <v>604</v>
      </c>
      <c r="F141" s="138" t="s">
        <v>605</v>
      </c>
      <c r="G141" s="139" t="s">
        <v>158</v>
      </c>
      <c r="H141" s="140">
        <v>2</v>
      </c>
      <c r="I141" s="141"/>
      <c r="J141" s="142">
        <f>ROUND(I141*H141,2)</f>
        <v>0</v>
      </c>
      <c r="K141" s="143"/>
      <c r="L141" s="31"/>
      <c r="M141" s="144" t="s">
        <v>1</v>
      </c>
      <c r="N141" s="145" t="s">
        <v>39</v>
      </c>
      <c r="P141" s="146">
        <f>O141*H141</f>
        <v>0</v>
      </c>
      <c r="Q141" s="146">
        <v>8.0000000000000007E-5</v>
      </c>
      <c r="R141" s="146">
        <f>Q141*H141</f>
        <v>1.6000000000000001E-4</v>
      </c>
      <c r="S141" s="146">
        <v>2.4930000000000001E-2</v>
      </c>
      <c r="T141" s="147">
        <f>S141*H141</f>
        <v>4.9860000000000002E-2</v>
      </c>
      <c r="AR141" s="148" t="s">
        <v>257</v>
      </c>
      <c r="AT141" s="148" t="s">
        <v>155</v>
      </c>
      <c r="AU141" s="148" t="s">
        <v>82</v>
      </c>
      <c r="AY141" s="16" t="s">
        <v>152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6" t="s">
        <v>82</v>
      </c>
      <c r="BK141" s="149">
        <f>ROUND(I141*H141,2)</f>
        <v>0</v>
      </c>
      <c r="BL141" s="16" t="s">
        <v>257</v>
      </c>
      <c r="BM141" s="148" t="s">
        <v>1199</v>
      </c>
    </row>
    <row r="142" spans="2:65" s="12" customFormat="1" ht="11.25">
      <c r="B142" s="150"/>
      <c r="D142" s="151" t="s">
        <v>161</v>
      </c>
      <c r="E142" s="152" t="s">
        <v>1</v>
      </c>
      <c r="F142" s="153" t="s">
        <v>162</v>
      </c>
      <c r="H142" s="154">
        <v>2</v>
      </c>
      <c r="I142" s="155"/>
      <c r="L142" s="150"/>
      <c r="M142" s="156"/>
      <c r="T142" s="157"/>
      <c r="AT142" s="152" t="s">
        <v>161</v>
      </c>
      <c r="AU142" s="152" t="s">
        <v>82</v>
      </c>
      <c r="AV142" s="12" t="s">
        <v>82</v>
      </c>
      <c r="AW142" s="12" t="s">
        <v>30</v>
      </c>
      <c r="AX142" s="12" t="s">
        <v>80</v>
      </c>
      <c r="AY142" s="152" t="s">
        <v>152</v>
      </c>
    </row>
    <row r="143" spans="2:65" s="1" customFormat="1" ht="24.2" customHeight="1">
      <c r="B143" s="31"/>
      <c r="C143" s="136" t="s">
        <v>159</v>
      </c>
      <c r="D143" s="136" t="s">
        <v>155</v>
      </c>
      <c r="E143" s="137" t="s">
        <v>1200</v>
      </c>
      <c r="F143" s="138" t="s">
        <v>1201</v>
      </c>
      <c r="G143" s="139" t="s">
        <v>184</v>
      </c>
      <c r="H143" s="140">
        <v>24</v>
      </c>
      <c r="I143" s="141"/>
      <c r="J143" s="142">
        <f>ROUND(I143*H143,2)</f>
        <v>0</v>
      </c>
      <c r="K143" s="143"/>
      <c r="L143" s="31"/>
      <c r="M143" s="144" t="s">
        <v>1</v>
      </c>
      <c r="N143" s="145" t="s">
        <v>39</v>
      </c>
      <c r="P143" s="146">
        <f>O143*H143</f>
        <v>0</v>
      </c>
      <c r="Q143" s="146">
        <v>0</v>
      </c>
      <c r="R143" s="146">
        <f>Q143*H143</f>
        <v>0</v>
      </c>
      <c r="S143" s="146">
        <v>1.2999999999999999E-2</v>
      </c>
      <c r="T143" s="147">
        <f>S143*H143</f>
        <v>0.312</v>
      </c>
      <c r="AR143" s="148" t="s">
        <v>159</v>
      </c>
      <c r="AT143" s="148" t="s">
        <v>155</v>
      </c>
      <c r="AU143" s="148" t="s">
        <v>82</v>
      </c>
      <c r="AY143" s="16" t="s">
        <v>152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6" t="s">
        <v>82</v>
      </c>
      <c r="BK143" s="149">
        <f>ROUND(I143*H143,2)</f>
        <v>0</v>
      </c>
      <c r="BL143" s="16" t="s">
        <v>159</v>
      </c>
      <c r="BM143" s="148" t="s">
        <v>1202</v>
      </c>
    </row>
    <row r="144" spans="2:65" s="12" customFormat="1" ht="11.25">
      <c r="B144" s="150"/>
      <c r="D144" s="151" t="s">
        <v>161</v>
      </c>
      <c r="E144" s="152" t="s">
        <v>1</v>
      </c>
      <c r="F144" s="153" t="s">
        <v>1203</v>
      </c>
      <c r="H144" s="154">
        <v>7.5</v>
      </c>
      <c r="I144" s="155"/>
      <c r="L144" s="150"/>
      <c r="M144" s="156"/>
      <c r="T144" s="157"/>
      <c r="AT144" s="152" t="s">
        <v>161</v>
      </c>
      <c r="AU144" s="152" t="s">
        <v>82</v>
      </c>
      <c r="AV144" s="12" t="s">
        <v>82</v>
      </c>
      <c r="AW144" s="12" t="s">
        <v>30</v>
      </c>
      <c r="AX144" s="12" t="s">
        <v>73</v>
      </c>
      <c r="AY144" s="152" t="s">
        <v>152</v>
      </c>
    </row>
    <row r="145" spans="2:65" s="12" customFormat="1" ht="11.25">
      <c r="B145" s="150"/>
      <c r="D145" s="151" t="s">
        <v>161</v>
      </c>
      <c r="E145" s="152" t="s">
        <v>1</v>
      </c>
      <c r="F145" s="153" t="s">
        <v>1204</v>
      </c>
      <c r="H145" s="154">
        <v>16.5</v>
      </c>
      <c r="I145" s="155"/>
      <c r="L145" s="150"/>
      <c r="M145" s="156"/>
      <c r="T145" s="157"/>
      <c r="AT145" s="152" t="s">
        <v>161</v>
      </c>
      <c r="AU145" s="152" t="s">
        <v>82</v>
      </c>
      <c r="AV145" s="12" t="s">
        <v>82</v>
      </c>
      <c r="AW145" s="12" t="s">
        <v>30</v>
      </c>
      <c r="AX145" s="12" t="s">
        <v>73</v>
      </c>
      <c r="AY145" s="152" t="s">
        <v>152</v>
      </c>
    </row>
    <row r="146" spans="2:65" s="13" customFormat="1" ht="11.25">
      <c r="B146" s="158"/>
      <c r="D146" s="151" t="s">
        <v>161</v>
      </c>
      <c r="E146" s="159" t="s">
        <v>1</v>
      </c>
      <c r="F146" s="160" t="s">
        <v>175</v>
      </c>
      <c r="H146" s="161">
        <v>24</v>
      </c>
      <c r="I146" s="162"/>
      <c r="L146" s="158"/>
      <c r="M146" s="163"/>
      <c r="T146" s="164"/>
      <c r="AT146" s="159" t="s">
        <v>161</v>
      </c>
      <c r="AU146" s="159" t="s">
        <v>82</v>
      </c>
      <c r="AV146" s="13" t="s">
        <v>159</v>
      </c>
      <c r="AW146" s="13" t="s">
        <v>30</v>
      </c>
      <c r="AX146" s="13" t="s">
        <v>80</v>
      </c>
      <c r="AY146" s="159" t="s">
        <v>152</v>
      </c>
    </row>
    <row r="147" spans="2:65" s="11" customFormat="1" ht="22.9" customHeight="1">
      <c r="B147" s="124"/>
      <c r="D147" s="125" t="s">
        <v>72</v>
      </c>
      <c r="E147" s="134" t="s">
        <v>936</v>
      </c>
      <c r="F147" s="134" t="s">
        <v>937</v>
      </c>
      <c r="I147" s="127"/>
      <c r="J147" s="135">
        <f>BK147</f>
        <v>0</v>
      </c>
      <c r="L147" s="124"/>
      <c r="M147" s="129"/>
      <c r="P147" s="130">
        <v>0</v>
      </c>
      <c r="R147" s="130">
        <v>0</v>
      </c>
      <c r="T147" s="131">
        <v>0</v>
      </c>
      <c r="AR147" s="125" t="s">
        <v>80</v>
      </c>
      <c r="AT147" s="132" t="s">
        <v>72</v>
      </c>
      <c r="AU147" s="132" t="s">
        <v>80</v>
      </c>
      <c r="AY147" s="125" t="s">
        <v>152</v>
      </c>
      <c r="BK147" s="133">
        <v>0</v>
      </c>
    </row>
    <row r="148" spans="2:65" s="11" customFormat="1" ht="22.9" customHeight="1">
      <c r="B148" s="124"/>
      <c r="D148" s="125" t="s">
        <v>72</v>
      </c>
      <c r="E148" s="134" t="s">
        <v>673</v>
      </c>
      <c r="F148" s="134" t="s">
        <v>674</v>
      </c>
      <c r="I148" s="127"/>
      <c r="J148" s="135">
        <f>BK148</f>
        <v>0</v>
      </c>
      <c r="L148" s="124"/>
      <c r="M148" s="129"/>
      <c r="P148" s="130">
        <f>SUM(P149:P153)</f>
        <v>0</v>
      </c>
      <c r="R148" s="130">
        <f>SUM(R149:R153)</f>
        <v>0</v>
      </c>
      <c r="T148" s="131">
        <f>SUM(T149:T153)</f>
        <v>0</v>
      </c>
      <c r="AR148" s="125" t="s">
        <v>80</v>
      </c>
      <c r="AT148" s="132" t="s">
        <v>72</v>
      </c>
      <c r="AU148" s="132" t="s">
        <v>80</v>
      </c>
      <c r="AY148" s="125" t="s">
        <v>152</v>
      </c>
      <c r="BK148" s="133">
        <f>SUM(BK149:BK153)</f>
        <v>0</v>
      </c>
    </row>
    <row r="149" spans="2:65" s="1" customFormat="1" ht="24.2" customHeight="1">
      <c r="B149" s="31"/>
      <c r="C149" s="136" t="s">
        <v>181</v>
      </c>
      <c r="D149" s="136" t="s">
        <v>155</v>
      </c>
      <c r="E149" s="137" t="s">
        <v>675</v>
      </c>
      <c r="F149" s="138" t="s">
        <v>1205</v>
      </c>
      <c r="G149" s="139" t="s">
        <v>260</v>
      </c>
      <c r="H149" s="140">
        <v>0.36499999999999999</v>
      </c>
      <c r="I149" s="141"/>
      <c r="J149" s="142">
        <f>ROUND(I149*H149,2)</f>
        <v>0</v>
      </c>
      <c r="K149" s="143"/>
      <c r="L149" s="31"/>
      <c r="M149" s="144" t="s">
        <v>1</v>
      </c>
      <c r="N149" s="145" t="s">
        <v>39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159</v>
      </c>
      <c r="AT149" s="148" t="s">
        <v>155</v>
      </c>
      <c r="AU149" s="148" t="s">
        <v>82</v>
      </c>
      <c r="AY149" s="16" t="s">
        <v>152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6" t="s">
        <v>82</v>
      </c>
      <c r="BK149" s="149">
        <f>ROUND(I149*H149,2)</f>
        <v>0</v>
      </c>
      <c r="BL149" s="16" t="s">
        <v>159</v>
      </c>
      <c r="BM149" s="148" t="s">
        <v>1206</v>
      </c>
    </row>
    <row r="150" spans="2:65" s="1" customFormat="1" ht="24.2" customHeight="1">
      <c r="B150" s="31"/>
      <c r="C150" s="136" t="s">
        <v>190</v>
      </c>
      <c r="D150" s="136" t="s">
        <v>155</v>
      </c>
      <c r="E150" s="137" t="s">
        <v>678</v>
      </c>
      <c r="F150" s="138" t="s">
        <v>679</v>
      </c>
      <c r="G150" s="139" t="s">
        <v>260</v>
      </c>
      <c r="H150" s="140">
        <v>8.76</v>
      </c>
      <c r="I150" s="141"/>
      <c r="J150" s="142">
        <f>ROUND(I150*H150,2)</f>
        <v>0</v>
      </c>
      <c r="K150" s="143"/>
      <c r="L150" s="31"/>
      <c r="M150" s="144" t="s">
        <v>1</v>
      </c>
      <c r="N150" s="145" t="s">
        <v>39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159</v>
      </c>
      <c r="AT150" s="148" t="s">
        <v>155</v>
      </c>
      <c r="AU150" s="148" t="s">
        <v>82</v>
      </c>
      <c r="AY150" s="16" t="s">
        <v>152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6" t="s">
        <v>82</v>
      </c>
      <c r="BK150" s="149">
        <f>ROUND(I150*H150,2)</f>
        <v>0</v>
      </c>
      <c r="BL150" s="16" t="s">
        <v>159</v>
      </c>
      <c r="BM150" s="148" t="s">
        <v>1207</v>
      </c>
    </row>
    <row r="151" spans="2:65" s="12" customFormat="1" ht="11.25">
      <c r="B151" s="150"/>
      <c r="D151" s="151" t="s">
        <v>161</v>
      </c>
      <c r="F151" s="153" t="s">
        <v>1208</v>
      </c>
      <c r="H151" s="154">
        <v>8.76</v>
      </c>
      <c r="I151" s="155"/>
      <c r="L151" s="150"/>
      <c r="M151" s="156"/>
      <c r="T151" s="157"/>
      <c r="AT151" s="152" t="s">
        <v>161</v>
      </c>
      <c r="AU151" s="152" t="s">
        <v>82</v>
      </c>
      <c r="AV151" s="12" t="s">
        <v>82</v>
      </c>
      <c r="AW151" s="12" t="s">
        <v>4</v>
      </c>
      <c r="AX151" s="12" t="s">
        <v>80</v>
      </c>
      <c r="AY151" s="152" t="s">
        <v>152</v>
      </c>
    </row>
    <row r="152" spans="2:65" s="1" customFormat="1" ht="24.2" customHeight="1">
      <c r="B152" s="31"/>
      <c r="C152" s="136" t="s">
        <v>199</v>
      </c>
      <c r="D152" s="136" t="s">
        <v>155</v>
      </c>
      <c r="E152" s="137" t="s">
        <v>682</v>
      </c>
      <c r="F152" s="138" t="s">
        <v>683</v>
      </c>
      <c r="G152" s="139" t="s">
        <v>260</v>
      </c>
      <c r="H152" s="140">
        <v>0.36499999999999999</v>
      </c>
      <c r="I152" s="141"/>
      <c r="J152" s="142">
        <f>ROUND(I152*H152,2)</f>
        <v>0</v>
      </c>
      <c r="K152" s="143"/>
      <c r="L152" s="31"/>
      <c r="M152" s="144" t="s">
        <v>1</v>
      </c>
      <c r="N152" s="145" t="s">
        <v>39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159</v>
      </c>
      <c r="AT152" s="148" t="s">
        <v>155</v>
      </c>
      <c r="AU152" s="148" t="s">
        <v>82</v>
      </c>
      <c r="AY152" s="16" t="s">
        <v>152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6" t="s">
        <v>82</v>
      </c>
      <c r="BK152" s="149">
        <f>ROUND(I152*H152,2)</f>
        <v>0</v>
      </c>
      <c r="BL152" s="16" t="s">
        <v>159</v>
      </c>
      <c r="BM152" s="148" t="s">
        <v>1209</v>
      </c>
    </row>
    <row r="153" spans="2:65" s="1" customFormat="1" ht="24.2" customHeight="1">
      <c r="B153" s="31"/>
      <c r="C153" s="136" t="s">
        <v>207</v>
      </c>
      <c r="D153" s="136" t="s">
        <v>155</v>
      </c>
      <c r="E153" s="137" t="s">
        <v>1210</v>
      </c>
      <c r="F153" s="138" t="s">
        <v>1211</v>
      </c>
      <c r="G153" s="139" t="s">
        <v>260</v>
      </c>
      <c r="H153" s="140">
        <v>0.36499999999999999</v>
      </c>
      <c r="I153" s="141"/>
      <c r="J153" s="142">
        <f>ROUND(I153*H153,2)</f>
        <v>0</v>
      </c>
      <c r="K153" s="143"/>
      <c r="L153" s="31"/>
      <c r="M153" s="144" t="s">
        <v>1</v>
      </c>
      <c r="N153" s="145" t="s">
        <v>39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159</v>
      </c>
      <c r="AT153" s="148" t="s">
        <v>155</v>
      </c>
      <c r="AU153" s="148" t="s">
        <v>82</v>
      </c>
      <c r="AY153" s="16" t="s">
        <v>152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6" t="s">
        <v>82</v>
      </c>
      <c r="BK153" s="149">
        <f>ROUND(I153*H153,2)</f>
        <v>0</v>
      </c>
      <c r="BL153" s="16" t="s">
        <v>159</v>
      </c>
      <c r="BM153" s="148" t="s">
        <v>1212</v>
      </c>
    </row>
    <row r="154" spans="2:65" s="11" customFormat="1" ht="25.9" customHeight="1">
      <c r="B154" s="124"/>
      <c r="D154" s="125" t="s">
        <v>72</v>
      </c>
      <c r="E154" s="126" t="s">
        <v>293</v>
      </c>
      <c r="F154" s="126" t="s">
        <v>293</v>
      </c>
      <c r="I154" s="127"/>
      <c r="J154" s="128">
        <f>BK154</f>
        <v>0</v>
      </c>
      <c r="L154" s="124"/>
      <c r="M154" s="129"/>
      <c r="P154" s="130">
        <f>P155+P168+P171+P187+P197</f>
        <v>0</v>
      </c>
      <c r="R154" s="130">
        <f>R155+R168+R171+R187+R197</f>
        <v>0.13614680000000001</v>
      </c>
      <c r="T154" s="131">
        <f>T155+T168+T171+T187+T197</f>
        <v>0</v>
      </c>
      <c r="AR154" s="125" t="s">
        <v>82</v>
      </c>
      <c r="AT154" s="132" t="s">
        <v>72</v>
      </c>
      <c r="AU154" s="132" t="s">
        <v>73</v>
      </c>
      <c r="AY154" s="125" t="s">
        <v>152</v>
      </c>
      <c r="BK154" s="133">
        <f>BK155+BK168+BK171+BK187+BK197</f>
        <v>0</v>
      </c>
    </row>
    <row r="155" spans="2:65" s="11" customFormat="1" ht="22.9" customHeight="1">
      <c r="B155" s="124"/>
      <c r="D155" s="125" t="s">
        <v>72</v>
      </c>
      <c r="E155" s="134" t="s">
        <v>339</v>
      </c>
      <c r="F155" s="134" t="s">
        <v>340</v>
      </c>
      <c r="I155" s="127"/>
      <c r="J155" s="135">
        <f>BK155</f>
        <v>0</v>
      </c>
      <c r="L155" s="124"/>
      <c r="M155" s="129"/>
      <c r="P155" s="130">
        <f>SUM(P156:P167)</f>
        <v>0</v>
      </c>
      <c r="R155" s="130">
        <f>SUM(R156:R167)</f>
        <v>3.1639999999999997E-3</v>
      </c>
      <c r="T155" s="131">
        <f>SUM(T156:T167)</f>
        <v>0</v>
      </c>
      <c r="AR155" s="125" t="s">
        <v>82</v>
      </c>
      <c r="AT155" s="132" t="s">
        <v>72</v>
      </c>
      <c r="AU155" s="132" t="s">
        <v>80</v>
      </c>
      <c r="AY155" s="125" t="s">
        <v>152</v>
      </c>
      <c r="BK155" s="133">
        <f>SUM(BK156:BK167)</f>
        <v>0</v>
      </c>
    </row>
    <row r="156" spans="2:65" s="1" customFormat="1" ht="33" customHeight="1">
      <c r="B156" s="31"/>
      <c r="C156" s="136" t="s">
        <v>212</v>
      </c>
      <c r="D156" s="136" t="s">
        <v>155</v>
      </c>
      <c r="E156" s="137" t="s">
        <v>1213</v>
      </c>
      <c r="F156" s="138" t="s">
        <v>1214</v>
      </c>
      <c r="G156" s="139" t="s">
        <v>184</v>
      </c>
      <c r="H156" s="140">
        <v>45.2</v>
      </c>
      <c r="I156" s="141"/>
      <c r="J156" s="142">
        <f>ROUND(I156*H156,2)</f>
        <v>0</v>
      </c>
      <c r="K156" s="143"/>
      <c r="L156" s="31"/>
      <c r="M156" s="144" t="s">
        <v>1</v>
      </c>
      <c r="N156" s="145" t="s">
        <v>39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257</v>
      </c>
      <c r="AT156" s="148" t="s">
        <v>155</v>
      </c>
      <c r="AU156" s="148" t="s">
        <v>82</v>
      </c>
      <c r="AY156" s="16" t="s">
        <v>152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6" t="s">
        <v>82</v>
      </c>
      <c r="BK156" s="149">
        <f>ROUND(I156*H156,2)</f>
        <v>0</v>
      </c>
      <c r="BL156" s="16" t="s">
        <v>257</v>
      </c>
      <c r="BM156" s="148" t="s">
        <v>1215</v>
      </c>
    </row>
    <row r="157" spans="2:65" s="12" customFormat="1" ht="11.25">
      <c r="B157" s="150"/>
      <c r="D157" s="151" t="s">
        <v>161</v>
      </c>
      <c r="E157" s="152" t="s">
        <v>1</v>
      </c>
      <c r="F157" s="153" t="s">
        <v>1216</v>
      </c>
      <c r="H157" s="154">
        <v>45.2</v>
      </c>
      <c r="I157" s="155"/>
      <c r="L157" s="150"/>
      <c r="M157" s="156"/>
      <c r="T157" s="157"/>
      <c r="AT157" s="152" t="s">
        <v>161</v>
      </c>
      <c r="AU157" s="152" t="s">
        <v>82</v>
      </c>
      <c r="AV157" s="12" t="s">
        <v>82</v>
      </c>
      <c r="AW157" s="12" t="s">
        <v>30</v>
      </c>
      <c r="AX157" s="12" t="s">
        <v>73</v>
      </c>
      <c r="AY157" s="152" t="s">
        <v>152</v>
      </c>
    </row>
    <row r="158" spans="2:65" s="1" customFormat="1" ht="24.2" customHeight="1">
      <c r="B158" s="31"/>
      <c r="C158" s="165" t="s">
        <v>222</v>
      </c>
      <c r="D158" s="165" t="s">
        <v>272</v>
      </c>
      <c r="E158" s="166" t="s">
        <v>1217</v>
      </c>
      <c r="F158" s="167" t="s">
        <v>1218</v>
      </c>
      <c r="G158" s="168" t="s">
        <v>184</v>
      </c>
      <c r="H158" s="169">
        <v>6</v>
      </c>
      <c r="I158" s="170"/>
      <c r="J158" s="171">
        <f>ROUND(I158*H158,2)</f>
        <v>0</v>
      </c>
      <c r="K158" s="172"/>
      <c r="L158" s="173"/>
      <c r="M158" s="174" t="s">
        <v>1</v>
      </c>
      <c r="N158" s="175" t="s">
        <v>39</v>
      </c>
      <c r="P158" s="146">
        <f>O158*H158</f>
        <v>0</v>
      </c>
      <c r="Q158" s="146">
        <v>6.9999999999999994E-5</v>
      </c>
      <c r="R158" s="146">
        <f>Q158*H158</f>
        <v>4.1999999999999996E-4</v>
      </c>
      <c r="S158" s="146">
        <v>0</v>
      </c>
      <c r="T158" s="147">
        <f>S158*H158</f>
        <v>0</v>
      </c>
      <c r="AR158" s="148" t="s">
        <v>362</v>
      </c>
      <c r="AT158" s="148" t="s">
        <v>272</v>
      </c>
      <c r="AU158" s="148" t="s">
        <v>82</v>
      </c>
      <c r="AY158" s="16" t="s">
        <v>152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6" t="s">
        <v>82</v>
      </c>
      <c r="BK158" s="149">
        <f>ROUND(I158*H158,2)</f>
        <v>0</v>
      </c>
      <c r="BL158" s="16" t="s">
        <v>257</v>
      </c>
      <c r="BM158" s="148" t="s">
        <v>1219</v>
      </c>
    </row>
    <row r="159" spans="2:65" s="12" customFormat="1" ht="11.25">
      <c r="B159" s="150"/>
      <c r="D159" s="151" t="s">
        <v>161</v>
      </c>
      <c r="E159" s="152" t="s">
        <v>1</v>
      </c>
      <c r="F159" s="153" t="s">
        <v>1220</v>
      </c>
      <c r="H159" s="154">
        <v>3.6</v>
      </c>
      <c r="I159" s="155"/>
      <c r="L159" s="150"/>
      <c r="M159" s="156"/>
      <c r="T159" s="157"/>
      <c r="AT159" s="152" t="s">
        <v>161</v>
      </c>
      <c r="AU159" s="152" t="s">
        <v>82</v>
      </c>
      <c r="AV159" s="12" t="s">
        <v>82</v>
      </c>
      <c r="AW159" s="12" t="s">
        <v>30</v>
      </c>
      <c r="AX159" s="12" t="s">
        <v>73</v>
      </c>
      <c r="AY159" s="152" t="s">
        <v>152</v>
      </c>
    </row>
    <row r="160" spans="2:65" s="12" customFormat="1" ht="11.25">
      <c r="B160" s="150"/>
      <c r="D160" s="151" t="s">
        <v>161</v>
      </c>
      <c r="E160" s="152" t="s">
        <v>1</v>
      </c>
      <c r="F160" s="153" t="s">
        <v>1221</v>
      </c>
      <c r="H160" s="154">
        <v>2.4</v>
      </c>
      <c r="I160" s="155"/>
      <c r="L160" s="150"/>
      <c r="M160" s="156"/>
      <c r="T160" s="157"/>
      <c r="AT160" s="152" t="s">
        <v>161</v>
      </c>
      <c r="AU160" s="152" t="s">
        <v>82</v>
      </c>
      <c r="AV160" s="12" t="s">
        <v>82</v>
      </c>
      <c r="AW160" s="12" t="s">
        <v>30</v>
      </c>
      <c r="AX160" s="12" t="s">
        <v>73</v>
      </c>
      <c r="AY160" s="152" t="s">
        <v>152</v>
      </c>
    </row>
    <row r="161" spans="2:65" s="13" customFormat="1" ht="11.25">
      <c r="B161" s="158"/>
      <c r="D161" s="151" t="s">
        <v>161</v>
      </c>
      <c r="E161" s="159" t="s">
        <v>1</v>
      </c>
      <c r="F161" s="160" t="s">
        <v>175</v>
      </c>
      <c r="H161" s="161">
        <v>6</v>
      </c>
      <c r="I161" s="162"/>
      <c r="L161" s="158"/>
      <c r="M161" s="163"/>
      <c r="T161" s="164"/>
      <c r="AT161" s="159" t="s">
        <v>161</v>
      </c>
      <c r="AU161" s="159" t="s">
        <v>82</v>
      </c>
      <c r="AV161" s="13" t="s">
        <v>159</v>
      </c>
      <c r="AW161" s="13" t="s">
        <v>30</v>
      </c>
      <c r="AX161" s="13" t="s">
        <v>80</v>
      </c>
      <c r="AY161" s="159" t="s">
        <v>152</v>
      </c>
    </row>
    <row r="162" spans="2:65" s="1" customFormat="1" ht="24.2" customHeight="1">
      <c r="B162" s="31"/>
      <c r="C162" s="165" t="s">
        <v>226</v>
      </c>
      <c r="D162" s="165" t="s">
        <v>272</v>
      </c>
      <c r="E162" s="166" t="s">
        <v>1222</v>
      </c>
      <c r="F162" s="167" t="s">
        <v>1223</v>
      </c>
      <c r="G162" s="168" t="s">
        <v>184</v>
      </c>
      <c r="H162" s="169">
        <v>39.200000000000003</v>
      </c>
      <c r="I162" s="170"/>
      <c r="J162" s="171">
        <f>ROUND(I162*H162,2)</f>
        <v>0</v>
      </c>
      <c r="K162" s="172"/>
      <c r="L162" s="173"/>
      <c r="M162" s="174" t="s">
        <v>1</v>
      </c>
      <c r="N162" s="175" t="s">
        <v>39</v>
      </c>
      <c r="P162" s="146">
        <f>O162*H162</f>
        <v>0</v>
      </c>
      <c r="Q162" s="146">
        <v>6.9999999999999994E-5</v>
      </c>
      <c r="R162" s="146">
        <f>Q162*H162</f>
        <v>2.7439999999999999E-3</v>
      </c>
      <c r="S162" s="146">
        <v>0</v>
      </c>
      <c r="T162" s="147">
        <f>S162*H162</f>
        <v>0</v>
      </c>
      <c r="AR162" s="148" t="s">
        <v>362</v>
      </c>
      <c r="AT162" s="148" t="s">
        <v>272</v>
      </c>
      <c r="AU162" s="148" t="s">
        <v>82</v>
      </c>
      <c r="AY162" s="16" t="s">
        <v>152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6" t="s">
        <v>82</v>
      </c>
      <c r="BK162" s="149">
        <f>ROUND(I162*H162,2)</f>
        <v>0</v>
      </c>
      <c r="BL162" s="16" t="s">
        <v>257</v>
      </c>
      <c r="BM162" s="148" t="s">
        <v>1224</v>
      </c>
    </row>
    <row r="163" spans="2:65" s="12" customFormat="1" ht="11.25">
      <c r="B163" s="150"/>
      <c r="D163" s="151" t="s">
        <v>161</v>
      </c>
      <c r="E163" s="152" t="s">
        <v>1</v>
      </c>
      <c r="F163" s="153" t="s">
        <v>1225</v>
      </c>
      <c r="H163" s="154">
        <v>4.4000000000000004</v>
      </c>
      <c r="I163" s="155"/>
      <c r="L163" s="150"/>
      <c r="M163" s="156"/>
      <c r="T163" s="157"/>
      <c r="AT163" s="152" t="s">
        <v>161</v>
      </c>
      <c r="AU163" s="152" t="s">
        <v>82</v>
      </c>
      <c r="AV163" s="12" t="s">
        <v>82</v>
      </c>
      <c r="AW163" s="12" t="s">
        <v>30</v>
      </c>
      <c r="AX163" s="12" t="s">
        <v>73</v>
      </c>
      <c r="AY163" s="152" t="s">
        <v>152</v>
      </c>
    </row>
    <row r="164" spans="2:65" s="12" customFormat="1" ht="11.25">
      <c r="B164" s="150"/>
      <c r="D164" s="151" t="s">
        <v>161</v>
      </c>
      <c r="E164" s="152" t="s">
        <v>1</v>
      </c>
      <c r="F164" s="153" t="s">
        <v>1226</v>
      </c>
      <c r="H164" s="154">
        <v>15.8</v>
      </c>
      <c r="I164" s="155"/>
      <c r="L164" s="150"/>
      <c r="M164" s="156"/>
      <c r="T164" s="157"/>
      <c r="AT164" s="152" t="s">
        <v>161</v>
      </c>
      <c r="AU164" s="152" t="s">
        <v>82</v>
      </c>
      <c r="AV164" s="12" t="s">
        <v>82</v>
      </c>
      <c r="AW164" s="12" t="s">
        <v>30</v>
      </c>
      <c r="AX164" s="12" t="s">
        <v>73</v>
      </c>
      <c r="AY164" s="152" t="s">
        <v>152</v>
      </c>
    </row>
    <row r="165" spans="2:65" s="12" customFormat="1" ht="11.25">
      <c r="B165" s="150"/>
      <c r="D165" s="151" t="s">
        <v>161</v>
      </c>
      <c r="E165" s="152" t="s">
        <v>1</v>
      </c>
      <c r="F165" s="153" t="s">
        <v>1227</v>
      </c>
      <c r="H165" s="154">
        <v>5</v>
      </c>
      <c r="I165" s="155"/>
      <c r="L165" s="150"/>
      <c r="M165" s="156"/>
      <c r="T165" s="157"/>
      <c r="AT165" s="152" t="s">
        <v>161</v>
      </c>
      <c r="AU165" s="152" t="s">
        <v>82</v>
      </c>
      <c r="AV165" s="12" t="s">
        <v>82</v>
      </c>
      <c r="AW165" s="12" t="s">
        <v>30</v>
      </c>
      <c r="AX165" s="12" t="s">
        <v>73</v>
      </c>
      <c r="AY165" s="152" t="s">
        <v>152</v>
      </c>
    </row>
    <row r="166" spans="2:65" s="12" customFormat="1" ht="11.25">
      <c r="B166" s="150"/>
      <c r="D166" s="151" t="s">
        <v>161</v>
      </c>
      <c r="E166" s="152" t="s">
        <v>1</v>
      </c>
      <c r="F166" s="153" t="s">
        <v>1228</v>
      </c>
      <c r="H166" s="154">
        <v>14</v>
      </c>
      <c r="I166" s="155"/>
      <c r="L166" s="150"/>
      <c r="M166" s="156"/>
      <c r="T166" s="157"/>
      <c r="AT166" s="152" t="s">
        <v>161</v>
      </c>
      <c r="AU166" s="152" t="s">
        <v>82</v>
      </c>
      <c r="AV166" s="12" t="s">
        <v>82</v>
      </c>
      <c r="AW166" s="12" t="s">
        <v>30</v>
      </c>
      <c r="AX166" s="12" t="s">
        <v>73</v>
      </c>
      <c r="AY166" s="152" t="s">
        <v>152</v>
      </c>
    </row>
    <row r="167" spans="2:65" s="1" customFormat="1" ht="24.2" customHeight="1">
      <c r="B167" s="31"/>
      <c r="C167" s="136" t="s">
        <v>8</v>
      </c>
      <c r="D167" s="136" t="s">
        <v>155</v>
      </c>
      <c r="E167" s="137" t="s">
        <v>1229</v>
      </c>
      <c r="F167" s="138" t="s">
        <v>1230</v>
      </c>
      <c r="G167" s="139" t="s">
        <v>260</v>
      </c>
      <c r="H167" s="140">
        <v>3.0000000000000001E-3</v>
      </c>
      <c r="I167" s="141"/>
      <c r="J167" s="142">
        <f>ROUND(I167*H167,2)</f>
        <v>0</v>
      </c>
      <c r="K167" s="143"/>
      <c r="L167" s="31"/>
      <c r="M167" s="144" t="s">
        <v>1</v>
      </c>
      <c r="N167" s="145" t="s">
        <v>39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257</v>
      </c>
      <c r="AT167" s="148" t="s">
        <v>155</v>
      </c>
      <c r="AU167" s="148" t="s">
        <v>82</v>
      </c>
      <c r="AY167" s="16" t="s">
        <v>152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82</v>
      </c>
      <c r="BK167" s="149">
        <f>ROUND(I167*H167,2)</f>
        <v>0</v>
      </c>
      <c r="BL167" s="16" t="s">
        <v>257</v>
      </c>
      <c r="BM167" s="148" t="s">
        <v>1231</v>
      </c>
    </row>
    <row r="168" spans="2:65" s="11" customFormat="1" ht="22.9" customHeight="1">
      <c r="B168" s="124"/>
      <c r="D168" s="125" t="s">
        <v>72</v>
      </c>
      <c r="E168" s="134" t="s">
        <v>1232</v>
      </c>
      <c r="F168" s="134" t="s">
        <v>1233</v>
      </c>
      <c r="I168" s="127"/>
      <c r="J168" s="135">
        <f>BK168</f>
        <v>0</v>
      </c>
      <c r="L168" s="124"/>
      <c r="M168" s="129"/>
      <c r="P168" s="130">
        <f>SUM(P169:P170)</f>
        <v>0</v>
      </c>
      <c r="R168" s="130">
        <f>SUM(R169:R170)</f>
        <v>0</v>
      </c>
      <c r="T168" s="131">
        <f>SUM(T169:T170)</f>
        <v>0</v>
      </c>
      <c r="AR168" s="125" t="s">
        <v>82</v>
      </c>
      <c r="AT168" s="132" t="s">
        <v>72</v>
      </c>
      <c r="AU168" s="132" t="s">
        <v>80</v>
      </c>
      <c r="AY168" s="125" t="s">
        <v>152</v>
      </c>
      <c r="BK168" s="133">
        <f>SUM(BK169:BK170)</f>
        <v>0</v>
      </c>
    </row>
    <row r="169" spans="2:65" s="1" customFormat="1" ht="16.5" customHeight="1">
      <c r="B169" s="31"/>
      <c r="C169" s="136" t="s">
        <v>238</v>
      </c>
      <c r="D169" s="136" t="s">
        <v>155</v>
      </c>
      <c r="E169" s="137" t="s">
        <v>1234</v>
      </c>
      <c r="F169" s="138" t="s">
        <v>1235</v>
      </c>
      <c r="G169" s="139" t="s">
        <v>924</v>
      </c>
      <c r="H169" s="140">
        <v>12</v>
      </c>
      <c r="I169" s="141"/>
      <c r="J169" s="142">
        <f>ROUND(I169*H169,2)</f>
        <v>0</v>
      </c>
      <c r="K169" s="143"/>
      <c r="L169" s="31"/>
      <c r="M169" s="144" t="s">
        <v>1</v>
      </c>
      <c r="N169" s="145" t="s">
        <v>39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257</v>
      </c>
      <c r="AT169" s="148" t="s">
        <v>155</v>
      </c>
      <c r="AU169" s="148" t="s">
        <v>82</v>
      </c>
      <c r="AY169" s="16" t="s">
        <v>152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6" t="s">
        <v>82</v>
      </c>
      <c r="BK169" s="149">
        <f>ROUND(I169*H169,2)</f>
        <v>0</v>
      </c>
      <c r="BL169" s="16" t="s">
        <v>257</v>
      </c>
      <c r="BM169" s="148" t="s">
        <v>1236</v>
      </c>
    </row>
    <row r="170" spans="2:65" s="12" customFormat="1" ht="11.25">
      <c r="B170" s="150"/>
      <c r="D170" s="151" t="s">
        <v>161</v>
      </c>
      <c r="E170" s="152" t="s">
        <v>1</v>
      </c>
      <c r="F170" s="153" t="s">
        <v>1237</v>
      </c>
      <c r="H170" s="154">
        <v>12</v>
      </c>
      <c r="I170" s="155"/>
      <c r="L170" s="150"/>
      <c r="M170" s="156"/>
      <c r="T170" s="157"/>
      <c r="AT170" s="152" t="s">
        <v>161</v>
      </c>
      <c r="AU170" s="152" t="s">
        <v>82</v>
      </c>
      <c r="AV170" s="12" t="s">
        <v>82</v>
      </c>
      <c r="AW170" s="12" t="s">
        <v>30</v>
      </c>
      <c r="AX170" s="12" t="s">
        <v>73</v>
      </c>
      <c r="AY170" s="152" t="s">
        <v>152</v>
      </c>
    </row>
    <row r="171" spans="2:65" s="11" customFormat="1" ht="22.9" customHeight="1">
      <c r="B171" s="124"/>
      <c r="D171" s="125" t="s">
        <v>72</v>
      </c>
      <c r="E171" s="134" t="s">
        <v>1238</v>
      </c>
      <c r="F171" s="134" t="s">
        <v>1239</v>
      </c>
      <c r="I171" s="127"/>
      <c r="J171" s="135">
        <f>BK171</f>
        <v>0</v>
      </c>
      <c r="L171" s="124"/>
      <c r="M171" s="129"/>
      <c r="P171" s="130">
        <f>SUM(P172:P186)</f>
        <v>0</v>
      </c>
      <c r="R171" s="130">
        <f>SUM(R172:R186)</f>
        <v>2.81228E-2</v>
      </c>
      <c r="T171" s="131">
        <f>SUM(T172:T186)</f>
        <v>0</v>
      </c>
      <c r="AR171" s="125" t="s">
        <v>82</v>
      </c>
      <c r="AT171" s="132" t="s">
        <v>72</v>
      </c>
      <c r="AU171" s="132" t="s">
        <v>80</v>
      </c>
      <c r="AY171" s="125" t="s">
        <v>152</v>
      </c>
      <c r="BK171" s="133">
        <f>SUM(BK172:BK186)</f>
        <v>0</v>
      </c>
    </row>
    <row r="172" spans="2:65" s="1" customFormat="1" ht="24.2" customHeight="1">
      <c r="B172" s="31"/>
      <c r="C172" s="136" t="s">
        <v>245</v>
      </c>
      <c r="D172" s="136" t="s">
        <v>155</v>
      </c>
      <c r="E172" s="137" t="s">
        <v>1240</v>
      </c>
      <c r="F172" s="138" t="s">
        <v>1241</v>
      </c>
      <c r="G172" s="139" t="s">
        <v>184</v>
      </c>
      <c r="H172" s="140">
        <v>12.44</v>
      </c>
      <c r="I172" s="141"/>
      <c r="J172" s="142">
        <f>ROUND(I172*H172,2)</f>
        <v>0</v>
      </c>
      <c r="K172" s="143"/>
      <c r="L172" s="31"/>
      <c r="M172" s="144" t="s">
        <v>1</v>
      </c>
      <c r="N172" s="145" t="s">
        <v>39</v>
      </c>
      <c r="P172" s="146">
        <f>O172*H172</f>
        <v>0</v>
      </c>
      <c r="Q172" s="146">
        <v>4.6999999999999999E-4</v>
      </c>
      <c r="R172" s="146">
        <f>Q172*H172</f>
        <v>5.8467999999999992E-3</v>
      </c>
      <c r="S172" s="146">
        <v>0</v>
      </c>
      <c r="T172" s="147">
        <f>S172*H172</f>
        <v>0</v>
      </c>
      <c r="AR172" s="148" t="s">
        <v>257</v>
      </c>
      <c r="AT172" s="148" t="s">
        <v>155</v>
      </c>
      <c r="AU172" s="148" t="s">
        <v>82</v>
      </c>
      <c r="AY172" s="16" t="s">
        <v>152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6" t="s">
        <v>82</v>
      </c>
      <c r="BK172" s="149">
        <f>ROUND(I172*H172,2)</f>
        <v>0</v>
      </c>
      <c r="BL172" s="16" t="s">
        <v>257</v>
      </c>
      <c r="BM172" s="148" t="s">
        <v>1242</v>
      </c>
    </row>
    <row r="173" spans="2:65" s="12" customFormat="1" ht="11.25">
      <c r="B173" s="150"/>
      <c r="D173" s="151" t="s">
        <v>161</v>
      </c>
      <c r="E173" s="152" t="s">
        <v>1</v>
      </c>
      <c r="F173" s="153" t="s">
        <v>1243</v>
      </c>
      <c r="H173" s="154">
        <v>0.24</v>
      </c>
      <c r="I173" s="155"/>
      <c r="L173" s="150"/>
      <c r="M173" s="156"/>
      <c r="T173" s="157"/>
      <c r="AT173" s="152" t="s">
        <v>161</v>
      </c>
      <c r="AU173" s="152" t="s">
        <v>82</v>
      </c>
      <c r="AV173" s="12" t="s">
        <v>82</v>
      </c>
      <c r="AW173" s="12" t="s">
        <v>30</v>
      </c>
      <c r="AX173" s="12" t="s">
        <v>73</v>
      </c>
      <c r="AY173" s="152" t="s">
        <v>152</v>
      </c>
    </row>
    <row r="174" spans="2:65" s="12" customFormat="1" ht="11.25">
      <c r="B174" s="150"/>
      <c r="D174" s="151" t="s">
        <v>161</v>
      </c>
      <c r="E174" s="152" t="s">
        <v>1</v>
      </c>
      <c r="F174" s="153" t="s">
        <v>1244</v>
      </c>
      <c r="H174" s="154">
        <v>12.2</v>
      </c>
      <c r="I174" s="155"/>
      <c r="L174" s="150"/>
      <c r="M174" s="156"/>
      <c r="T174" s="157"/>
      <c r="AT174" s="152" t="s">
        <v>161</v>
      </c>
      <c r="AU174" s="152" t="s">
        <v>82</v>
      </c>
      <c r="AV174" s="12" t="s">
        <v>82</v>
      </c>
      <c r="AW174" s="12" t="s">
        <v>30</v>
      </c>
      <c r="AX174" s="12" t="s">
        <v>73</v>
      </c>
      <c r="AY174" s="152" t="s">
        <v>152</v>
      </c>
    </row>
    <row r="175" spans="2:65" s="1" customFormat="1" ht="24.2" customHeight="1">
      <c r="B175" s="31"/>
      <c r="C175" s="136" t="s">
        <v>252</v>
      </c>
      <c r="D175" s="136" t="s">
        <v>155</v>
      </c>
      <c r="E175" s="137" t="s">
        <v>1245</v>
      </c>
      <c r="F175" s="138" t="s">
        <v>1246</v>
      </c>
      <c r="G175" s="139" t="s">
        <v>184</v>
      </c>
      <c r="H175" s="140">
        <v>38.200000000000003</v>
      </c>
      <c r="I175" s="141"/>
      <c r="J175" s="142">
        <f>ROUND(I175*H175,2)</f>
        <v>0</v>
      </c>
      <c r="K175" s="143"/>
      <c r="L175" s="31"/>
      <c r="M175" s="144" t="s">
        <v>1</v>
      </c>
      <c r="N175" s="145" t="s">
        <v>39</v>
      </c>
      <c r="P175" s="146">
        <f>O175*H175</f>
        <v>0</v>
      </c>
      <c r="Q175" s="146">
        <v>5.8E-4</v>
      </c>
      <c r="R175" s="146">
        <f>Q175*H175</f>
        <v>2.2156000000000002E-2</v>
      </c>
      <c r="S175" s="146">
        <v>0</v>
      </c>
      <c r="T175" s="147">
        <f>S175*H175</f>
        <v>0</v>
      </c>
      <c r="AR175" s="148" t="s">
        <v>257</v>
      </c>
      <c r="AT175" s="148" t="s">
        <v>155</v>
      </c>
      <c r="AU175" s="148" t="s">
        <v>82</v>
      </c>
      <c r="AY175" s="16" t="s">
        <v>152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6" t="s">
        <v>82</v>
      </c>
      <c r="BK175" s="149">
        <f>ROUND(I175*H175,2)</f>
        <v>0</v>
      </c>
      <c r="BL175" s="16" t="s">
        <v>257</v>
      </c>
      <c r="BM175" s="148" t="s">
        <v>1247</v>
      </c>
    </row>
    <row r="176" spans="2:65" s="12" customFormat="1" ht="11.25">
      <c r="B176" s="150"/>
      <c r="D176" s="151" t="s">
        <v>161</v>
      </c>
      <c r="E176" s="152" t="s">
        <v>1</v>
      </c>
      <c r="F176" s="153" t="s">
        <v>1248</v>
      </c>
      <c r="H176" s="154">
        <v>8.8000000000000007</v>
      </c>
      <c r="I176" s="155"/>
      <c r="L176" s="150"/>
      <c r="M176" s="156"/>
      <c r="T176" s="157"/>
      <c r="AT176" s="152" t="s">
        <v>161</v>
      </c>
      <c r="AU176" s="152" t="s">
        <v>82</v>
      </c>
      <c r="AV176" s="12" t="s">
        <v>82</v>
      </c>
      <c r="AW176" s="12" t="s">
        <v>30</v>
      </c>
      <c r="AX176" s="12" t="s">
        <v>73</v>
      </c>
      <c r="AY176" s="152" t="s">
        <v>152</v>
      </c>
    </row>
    <row r="177" spans="2:65" s="12" customFormat="1" ht="11.25">
      <c r="B177" s="150"/>
      <c r="D177" s="151" t="s">
        <v>161</v>
      </c>
      <c r="E177" s="152" t="s">
        <v>1</v>
      </c>
      <c r="F177" s="153" t="s">
        <v>1249</v>
      </c>
      <c r="H177" s="154">
        <v>29.4</v>
      </c>
      <c r="I177" s="155"/>
      <c r="L177" s="150"/>
      <c r="M177" s="156"/>
      <c r="T177" s="157"/>
      <c r="AT177" s="152" t="s">
        <v>161</v>
      </c>
      <c r="AU177" s="152" t="s">
        <v>82</v>
      </c>
      <c r="AV177" s="12" t="s">
        <v>82</v>
      </c>
      <c r="AW177" s="12" t="s">
        <v>30</v>
      </c>
      <c r="AX177" s="12" t="s">
        <v>73</v>
      </c>
      <c r="AY177" s="152" t="s">
        <v>152</v>
      </c>
    </row>
    <row r="178" spans="2:65" s="13" customFormat="1" ht="11.25">
      <c r="B178" s="158"/>
      <c r="D178" s="151" t="s">
        <v>161</v>
      </c>
      <c r="E178" s="159" t="s">
        <v>1</v>
      </c>
      <c r="F178" s="160" t="s">
        <v>175</v>
      </c>
      <c r="H178" s="161">
        <v>38.200000000000003</v>
      </c>
      <c r="I178" s="162"/>
      <c r="L178" s="158"/>
      <c r="M178" s="163"/>
      <c r="T178" s="164"/>
      <c r="AT178" s="159" t="s">
        <v>161</v>
      </c>
      <c r="AU178" s="159" t="s">
        <v>82</v>
      </c>
      <c r="AV178" s="13" t="s">
        <v>159</v>
      </c>
      <c r="AW178" s="13" t="s">
        <v>30</v>
      </c>
      <c r="AX178" s="13" t="s">
        <v>80</v>
      </c>
      <c r="AY178" s="159" t="s">
        <v>152</v>
      </c>
    </row>
    <row r="179" spans="2:65" s="1" customFormat="1" ht="24.2" customHeight="1">
      <c r="B179" s="31"/>
      <c r="C179" s="136" t="s">
        <v>257</v>
      </c>
      <c r="D179" s="136" t="s">
        <v>155</v>
      </c>
      <c r="E179" s="137" t="s">
        <v>1250</v>
      </c>
      <c r="F179" s="138" t="s">
        <v>1251</v>
      </c>
      <c r="G179" s="139" t="s">
        <v>158</v>
      </c>
      <c r="H179" s="140">
        <v>2</v>
      </c>
      <c r="I179" s="141"/>
      <c r="J179" s="142">
        <f>ROUND(I179*H179,2)</f>
        <v>0</v>
      </c>
      <c r="K179" s="143"/>
      <c r="L179" s="31"/>
      <c r="M179" s="144" t="s">
        <v>1</v>
      </c>
      <c r="N179" s="145" t="s">
        <v>39</v>
      </c>
      <c r="P179" s="146">
        <f>O179*H179</f>
        <v>0</v>
      </c>
      <c r="Q179" s="146">
        <v>1.0000000000000001E-5</v>
      </c>
      <c r="R179" s="146">
        <f>Q179*H179</f>
        <v>2.0000000000000002E-5</v>
      </c>
      <c r="S179" s="146">
        <v>0</v>
      </c>
      <c r="T179" s="147">
        <f>S179*H179</f>
        <v>0</v>
      </c>
      <c r="AR179" s="148" t="s">
        <v>257</v>
      </c>
      <c r="AT179" s="148" t="s">
        <v>155</v>
      </c>
      <c r="AU179" s="148" t="s">
        <v>82</v>
      </c>
      <c r="AY179" s="16" t="s">
        <v>152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6" t="s">
        <v>82</v>
      </c>
      <c r="BK179" s="149">
        <f>ROUND(I179*H179,2)</f>
        <v>0</v>
      </c>
      <c r="BL179" s="16" t="s">
        <v>257</v>
      </c>
      <c r="BM179" s="148" t="s">
        <v>1252</v>
      </c>
    </row>
    <row r="180" spans="2:65" s="12" customFormat="1" ht="11.25">
      <c r="B180" s="150"/>
      <c r="D180" s="151" t="s">
        <v>161</v>
      </c>
      <c r="E180" s="152" t="s">
        <v>1</v>
      </c>
      <c r="F180" s="153" t="s">
        <v>82</v>
      </c>
      <c r="H180" s="154">
        <v>2</v>
      </c>
      <c r="I180" s="155"/>
      <c r="L180" s="150"/>
      <c r="M180" s="156"/>
      <c r="T180" s="157"/>
      <c r="AT180" s="152" t="s">
        <v>161</v>
      </c>
      <c r="AU180" s="152" t="s">
        <v>82</v>
      </c>
      <c r="AV180" s="12" t="s">
        <v>82</v>
      </c>
      <c r="AW180" s="12" t="s">
        <v>30</v>
      </c>
      <c r="AX180" s="12" t="s">
        <v>80</v>
      </c>
      <c r="AY180" s="152" t="s">
        <v>152</v>
      </c>
    </row>
    <row r="181" spans="2:65" s="1" customFormat="1" ht="24.2" customHeight="1">
      <c r="B181" s="31"/>
      <c r="C181" s="136" t="s">
        <v>265</v>
      </c>
      <c r="D181" s="136" t="s">
        <v>155</v>
      </c>
      <c r="E181" s="137" t="s">
        <v>1253</v>
      </c>
      <c r="F181" s="138" t="s">
        <v>1254</v>
      </c>
      <c r="G181" s="139" t="s">
        <v>158</v>
      </c>
      <c r="H181" s="140">
        <v>2</v>
      </c>
      <c r="I181" s="141"/>
      <c r="J181" s="142">
        <f>ROUND(I181*H181,2)</f>
        <v>0</v>
      </c>
      <c r="K181" s="143"/>
      <c r="L181" s="31"/>
      <c r="M181" s="144" t="s">
        <v>1</v>
      </c>
      <c r="N181" s="145" t="s">
        <v>39</v>
      </c>
      <c r="P181" s="146">
        <f>O181*H181</f>
        <v>0</v>
      </c>
      <c r="Q181" s="146">
        <v>2.0000000000000002E-5</v>
      </c>
      <c r="R181" s="146">
        <f>Q181*H181</f>
        <v>4.0000000000000003E-5</v>
      </c>
      <c r="S181" s="146">
        <v>0</v>
      </c>
      <c r="T181" s="147">
        <f>S181*H181</f>
        <v>0</v>
      </c>
      <c r="AR181" s="148" t="s">
        <v>257</v>
      </c>
      <c r="AT181" s="148" t="s">
        <v>155</v>
      </c>
      <c r="AU181" s="148" t="s">
        <v>82</v>
      </c>
      <c r="AY181" s="16" t="s">
        <v>152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6" t="s">
        <v>82</v>
      </c>
      <c r="BK181" s="149">
        <f>ROUND(I181*H181,2)</f>
        <v>0</v>
      </c>
      <c r="BL181" s="16" t="s">
        <v>257</v>
      </c>
      <c r="BM181" s="148" t="s">
        <v>1255</v>
      </c>
    </row>
    <row r="182" spans="2:65" s="12" customFormat="1" ht="11.25">
      <c r="B182" s="150"/>
      <c r="D182" s="151" t="s">
        <v>161</v>
      </c>
      <c r="E182" s="152" t="s">
        <v>1</v>
      </c>
      <c r="F182" s="153" t="s">
        <v>82</v>
      </c>
      <c r="H182" s="154">
        <v>2</v>
      </c>
      <c r="I182" s="155"/>
      <c r="L182" s="150"/>
      <c r="M182" s="156"/>
      <c r="T182" s="157"/>
      <c r="AT182" s="152" t="s">
        <v>161</v>
      </c>
      <c r="AU182" s="152" t="s">
        <v>82</v>
      </c>
      <c r="AV182" s="12" t="s">
        <v>82</v>
      </c>
      <c r="AW182" s="12" t="s">
        <v>30</v>
      </c>
      <c r="AX182" s="12" t="s">
        <v>80</v>
      </c>
      <c r="AY182" s="152" t="s">
        <v>152</v>
      </c>
    </row>
    <row r="183" spans="2:65" s="1" customFormat="1" ht="24.2" customHeight="1">
      <c r="B183" s="31"/>
      <c r="C183" s="136" t="s">
        <v>271</v>
      </c>
      <c r="D183" s="136" t="s">
        <v>155</v>
      </c>
      <c r="E183" s="137" t="s">
        <v>1256</v>
      </c>
      <c r="F183" s="138" t="s">
        <v>1257</v>
      </c>
      <c r="G183" s="139" t="s">
        <v>158</v>
      </c>
      <c r="H183" s="140">
        <v>2</v>
      </c>
      <c r="I183" s="141"/>
      <c r="J183" s="142">
        <f>ROUND(I183*H183,2)</f>
        <v>0</v>
      </c>
      <c r="K183" s="143"/>
      <c r="L183" s="31"/>
      <c r="M183" s="144" t="s">
        <v>1</v>
      </c>
      <c r="N183" s="145" t="s">
        <v>39</v>
      </c>
      <c r="P183" s="146">
        <f>O183*H183</f>
        <v>0</v>
      </c>
      <c r="Q183" s="146">
        <v>3.0000000000000001E-5</v>
      </c>
      <c r="R183" s="146">
        <f>Q183*H183</f>
        <v>6.0000000000000002E-5</v>
      </c>
      <c r="S183" s="146">
        <v>0</v>
      </c>
      <c r="T183" s="147">
        <f>S183*H183</f>
        <v>0</v>
      </c>
      <c r="AR183" s="148" t="s">
        <v>257</v>
      </c>
      <c r="AT183" s="148" t="s">
        <v>155</v>
      </c>
      <c r="AU183" s="148" t="s">
        <v>82</v>
      </c>
      <c r="AY183" s="16" t="s">
        <v>152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6" t="s">
        <v>82</v>
      </c>
      <c r="BK183" s="149">
        <f>ROUND(I183*H183,2)</f>
        <v>0</v>
      </c>
      <c r="BL183" s="16" t="s">
        <v>257</v>
      </c>
      <c r="BM183" s="148" t="s">
        <v>1258</v>
      </c>
    </row>
    <row r="184" spans="2:65" s="1" customFormat="1" ht="16.5" customHeight="1">
      <c r="B184" s="31"/>
      <c r="C184" s="136" t="s">
        <v>276</v>
      </c>
      <c r="D184" s="136" t="s">
        <v>155</v>
      </c>
      <c r="E184" s="137" t="s">
        <v>1259</v>
      </c>
      <c r="F184" s="138" t="s">
        <v>1260</v>
      </c>
      <c r="G184" s="139" t="s">
        <v>184</v>
      </c>
      <c r="H184" s="140">
        <v>50.7</v>
      </c>
      <c r="I184" s="141"/>
      <c r="J184" s="142">
        <f>ROUND(I184*H184,2)</f>
        <v>0</v>
      </c>
      <c r="K184" s="143"/>
      <c r="L184" s="31"/>
      <c r="M184" s="144" t="s">
        <v>1</v>
      </c>
      <c r="N184" s="145" t="s">
        <v>39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257</v>
      </c>
      <c r="AT184" s="148" t="s">
        <v>155</v>
      </c>
      <c r="AU184" s="148" t="s">
        <v>82</v>
      </c>
      <c r="AY184" s="16" t="s">
        <v>152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6" t="s">
        <v>82</v>
      </c>
      <c r="BK184" s="149">
        <f>ROUND(I184*H184,2)</f>
        <v>0</v>
      </c>
      <c r="BL184" s="16" t="s">
        <v>257</v>
      </c>
      <c r="BM184" s="148" t="s">
        <v>1261</v>
      </c>
    </row>
    <row r="185" spans="2:65" s="12" customFormat="1" ht="11.25">
      <c r="B185" s="150"/>
      <c r="D185" s="151" t="s">
        <v>161</v>
      </c>
      <c r="E185" s="152" t="s">
        <v>1</v>
      </c>
      <c r="F185" s="153" t="s">
        <v>1262</v>
      </c>
      <c r="H185" s="154">
        <v>50.7</v>
      </c>
      <c r="I185" s="155"/>
      <c r="L185" s="150"/>
      <c r="M185" s="156"/>
      <c r="T185" s="157"/>
      <c r="AT185" s="152" t="s">
        <v>161</v>
      </c>
      <c r="AU185" s="152" t="s">
        <v>82</v>
      </c>
      <c r="AV185" s="12" t="s">
        <v>82</v>
      </c>
      <c r="AW185" s="12" t="s">
        <v>30</v>
      </c>
      <c r="AX185" s="12" t="s">
        <v>80</v>
      </c>
      <c r="AY185" s="152" t="s">
        <v>152</v>
      </c>
    </row>
    <row r="186" spans="2:65" s="1" customFormat="1" ht="24.2" customHeight="1">
      <c r="B186" s="31"/>
      <c r="C186" s="136" t="s">
        <v>283</v>
      </c>
      <c r="D186" s="136" t="s">
        <v>155</v>
      </c>
      <c r="E186" s="137" t="s">
        <v>1263</v>
      </c>
      <c r="F186" s="138" t="s">
        <v>1264</v>
      </c>
      <c r="G186" s="139" t="s">
        <v>260</v>
      </c>
      <c r="H186" s="140">
        <v>2.8000000000000001E-2</v>
      </c>
      <c r="I186" s="141"/>
      <c r="J186" s="142">
        <f>ROUND(I186*H186,2)</f>
        <v>0</v>
      </c>
      <c r="K186" s="143"/>
      <c r="L186" s="31"/>
      <c r="M186" s="144" t="s">
        <v>1</v>
      </c>
      <c r="N186" s="145" t="s">
        <v>39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257</v>
      </c>
      <c r="AT186" s="148" t="s">
        <v>155</v>
      </c>
      <c r="AU186" s="148" t="s">
        <v>82</v>
      </c>
      <c r="AY186" s="16" t="s">
        <v>152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6" t="s">
        <v>82</v>
      </c>
      <c r="BK186" s="149">
        <f>ROUND(I186*H186,2)</f>
        <v>0</v>
      </c>
      <c r="BL186" s="16" t="s">
        <v>257</v>
      </c>
      <c r="BM186" s="148" t="s">
        <v>1265</v>
      </c>
    </row>
    <row r="187" spans="2:65" s="11" customFormat="1" ht="22.9" customHeight="1">
      <c r="B187" s="124"/>
      <c r="D187" s="125" t="s">
        <v>72</v>
      </c>
      <c r="E187" s="134" t="s">
        <v>1266</v>
      </c>
      <c r="F187" s="134" t="s">
        <v>1267</v>
      </c>
      <c r="I187" s="127"/>
      <c r="J187" s="135">
        <f>BK187</f>
        <v>0</v>
      </c>
      <c r="L187" s="124"/>
      <c r="M187" s="129"/>
      <c r="P187" s="130">
        <f>SUM(P188:P196)</f>
        <v>0</v>
      </c>
      <c r="R187" s="130">
        <f>SUM(R188:R196)</f>
        <v>5.96E-3</v>
      </c>
      <c r="T187" s="131">
        <f>SUM(T188:T196)</f>
        <v>0</v>
      </c>
      <c r="AR187" s="125" t="s">
        <v>82</v>
      </c>
      <c r="AT187" s="132" t="s">
        <v>72</v>
      </c>
      <c r="AU187" s="132" t="s">
        <v>80</v>
      </c>
      <c r="AY187" s="125" t="s">
        <v>152</v>
      </c>
      <c r="BK187" s="133">
        <f>SUM(BK188:BK196)</f>
        <v>0</v>
      </c>
    </row>
    <row r="188" spans="2:65" s="1" customFormat="1" ht="24.2" customHeight="1">
      <c r="B188" s="31"/>
      <c r="C188" s="136" t="s">
        <v>7</v>
      </c>
      <c r="D188" s="136" t="s">
        <v>155</v>
      </c>
      <c r="E188" s="137" t="s">
        <v>1268</v>
      </c>
      <c r="F188" s="138" t="s">
        <v>1269</v>
      </c>
      <c r="G188" s="139" t="s">
        <v>158</v>
      </c>
      <c r="H188" s="140">
        <v>4</v>
      </c>
      <c r="I188" s="141"/>
      <c r="J188" s="142">
        <f>ROUND(I188*H188,2)</f>
        <v>0</v>
      </c>
      <c r="K188" s="143"/>
      <c r="L188" s="31"/>
      <c r="M188" s="144" t="s">
        <v>1</v>
      </c>
      <c r="N188" s="145" t="s">
        <v>39</v>
      </c>
      <c r="P188" s="146">
        <f>O188*H188</f>
        <v>0</v>
      </c>
      <c r="Q188" s="146">
        <v>3.6000000000000002E-4</v>
      </c>
      <c r="R188" s="146">
        <f>Q188*H188</f>
        <v>1.4400000000000001E-3</v>
      </c>
      <c r="S188" s="146">
        <v>0</v>
      </c>
      <c r="T188" s="147">
        <f>S188*H188</f>
        <v>0</v>
      </c>
      <c r="AR188" s="148" t="s">
        <v>257</v>
      </c>
      <c r="AT188" s="148" t="s">
        <v>155</v>
      </c>
      <c r="AU188" s="148" t="s">
        <v>82</v>
      </c>
      <c r="AY188" s="16" t="s">
        <v>152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6" t="s">
        <v>82</v>
      </c>
      <c r="BK188" s="149">
        <f>ROUND(I188*H188,2)</f>
        <v>0</v>
      </c>
      <c r="BL188" s="16" t="s">
        <v>257</v>
      </c>
      <c r="BM188" s="148" t="s">
        <v>1270</v>
      </c>
    </row>
    <row r="189" spans="2:65" s="12" customFormat="1" ht="11.25">
      <c r="B189" s="150"/>
      <c r="D189" s="151" t="s">
        <v>161</v>
      </c>
      <c r="E189" s="152" t="s">
        <v>1</v>
      </c>
      <c r="F189" s="153" t="s">
        <v>845</v>
      </c>
      <c r="H189" s="154">
        <v>4</v>
      </c>
      <c r="I189" s="155"/>
      <c r="L189" s="150"/>
      <c r="M189" s="156"/>
      <c r="T189" s="157"/>
      <c r="AT189" s="152" t="s">
        <v>161</v>
      </c>
      <c r="AU189" s="152" t="s">
        <v>82</v>
      </c>
      <c r="AV189" s="12" t="s">
        <v>82</v>
      </c>
      <c r="AW189" s="12" t="s">
        <v>30</v>
      </c>
      <c r="AX189" s="12" t="s">
        <v>73</v>
      </c>
      <c r="AY189" s="152" t="s">
        <v>152</v>
      </c>
    </row>
    <row r="190" spans="2:65" s="1" customFormat="1" ht="24.2" customHeight="1">
      <c r="B190" s="31"/>
      <c r="C190" s="136" t="s">
        <v>296</v>
      </c>
      <c r="D190" s="136" t="s">
        <v>155</v>
      </c>
      <c r="E190" s="137" t="s">
        <v>1271</v>
      </c>
      <c r="F190" s="138" t="s">
        <v>1272</v>
      </c>
      <c r="G190" s="139" t="s">
        <v>158</v>
      </c>
      <c r="H190" s="140">
        <v>4</v>
      </c>
      <c r="I190" s="141"/>
      <c r="J190" s="142">
        <f>ROUND(I190*H190,2)</f>
        <v>0</v>
      </c>
      <c r="K190" s="143"/>
      <c r="L190" s="31"/>
      <c r="M190" s="144" t="s">
        <v>1</v>
      </c>
      <c r="N190" s="145" t="s">
        <v>39</v>
      </c>
      <c r="P190" s="146">
        <f>O190*H190</f>
        <v>0</v>
      </c>
      <c r="Q190" s="146">
        <v>2.5999999999999998E-4</v>
      </c>
      <c r="R190" s="146">
        <f>Q190*H190</f>
        <v>1.0399999999999999E-3</v>
      </c>
      <c r="S190" s="146">
        <v>0</v>
      </c>
      <c r="T190" s="147">
        <f>S190*H190</f>
        <v>0</v>
      </c>
      <c r="AR190" s="148" t="s">
        <v>257</v>
      </c>
      <c r="AT190" s="148" t="s">
        <v>155</v>
      </c>
      <c r="AU190" s="148" t="s">
        <v>82</v>
      </c>
      <c r="AY190" s="16" t="s">
        <v>152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6" t="s">
        <v>82</v>
      </c>
      <c r="BK190" s="149">
        <f>ROUND(I190*H190,2)</f>
        <v>0</v>
      </c>
      <c r="BL190" s="16" t="s">
        <v>257</v>
      </c>
      <c r="BM190" s="148" t="s">
        <v>1273</v>
      </c>
    </row>
    <row r="191" spans="2:65" s="12" customFormat="1" ht="11.25">
      <c r="B191" s="150"/>
      <c r="D191" s="151" t="s">
        <v>161</v>
      </c>
      <c r="E191" s="152" t="s">
        <v>1</v>
      </c>
      <c r="F191" s="153" t="s">
        <v>845</v>
      </c>
      <c r="H191" s="154">
        <v>4</v>
      </c>
      <c r="I191" s="155"/>
      <c r="L191" s="150"/>
      <c r="M191" s="156"/>
      <c r="T191" s="157"/>
      <c r="AT191" s="152" t="s">
        <v>161</v>
      </c>
      <c r="AU191" s="152" t="s">
        <v>82</v>
      </c>
      <c r="AV191" s="12" t="s">
        <v>82</v>
      </c>
      <c r="AW191" s="12" t="s">
        <v>30</v>
      </c>
      <c r="AX191" s="12" t="s">
        <v>80</v>
      </c>
      <c r="AY191" s="152" t="s">
        <v>152</v>
      </c>
    </row>
    <row r="192" spans="2:65" s="1" customFormat="1" ht="24.2" customHeight="1">
      <c r="B192" s="31"/>
      <c r="C192" s="165" t="s">
        <v>302</v>
      </c>
      <c r="D192" s="165" t="s">
        <v>272</v>
      </c>
      <c r="E192" s="166" t="s">
        <v>1274</v>
      </c>
      <c r="F192" s="167" t="s">
        <v>1275</v>
      </c>
      <c r="G192" s="168" t="s">
        <v>158</v>
      </c>
      <c r="H192" s="169">
        <v>4</v>
      </c>
      <c r="I192" s="170"/>
      <c r="J192" s="171">
        <f>ROUND(I192*H192,2)</f>
        <v>0</v>
      </c>
      <c r="K192" s="172"/>
      <c r="L192" s="173"/>
      <c r="M192" s="174" t="s">
        <v>1</v>
      </c>
      <c r="N192" s="175" t="s">
        <v>39</v>
      </c>
      <c r="P192" s="146">
        <f>O192*H192</f>
        <v>0</v>
      </c>
      <c r="Q192" s="146">
        <v>2.3000000000000001E-4</v>
      </c>
      <c r="R192" s="146">
        <f>Q192*H192</f>
        <v>9.2000000000000003E-4</v>
      </c>
      <c r="S192" s="146">
        <v>0</v>
      </c>
      <c r="T192" s="147">
        <f>S192*H192</f>
        <v>0</v>
      </c>
      <c r="AR192" s="148" t="s">
        <v>362</v>
      </c>
      <c r="AT192" s="148" t="s">
        <v>272</v>
      </c>
      <c r="AU192" s="148" t="s">
        <v>82</v>
      </c>
      <c r="AY192" s="16" t="s">
        <v>152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6" t="s">
        <v>82</v>
      </c>
      <c r="BK192" s="149">
        <f>ROUND(I192*H192,2)</f>
        <v>0</v>
      </c>
      <c r="BL192" s="16" t="s">
        <v>257</v>
      </c>
      <c r="BM192" s="148" t="s">
        <v>1276</v>
      </c>
    </row>
    <row r="193" spans="2:65" s="12" customFormat="1" ht="11.25">
      <c r="B193" s="150"/>
      <c r="D193" s="151" t="s">
        <v>161</v>
      </c>
      <c r="E193" s="152" t="s">
        <v>1</v>
      </c>
      <c r="F193" s="153" t="s">
        <v>845</v>
      </c>
      <c r="H193" s="154">
        <v>4</v>
      </c>
      <c r="I193" s="155"/>
      <c r="L193" s="150"/>
      <c r="M193" s="156"/>
      <c r="T193" s="157"/>
      <c r="AT193" s="152" t="s">
        <v>161</v>
      </c>
      <c r="AU193" s="152" t="s">
        <v>82</v>
      </c>
      <c r="AV193" s="12" t="s">
        <v>82</v>
      </c>
      <c r="AW193" s="12" t="s">
        <v>30</v>
      </c>
      <c r="AX193" s="12" t="s">
        <v>80</v>
      </c>
      <c r="AY193" s="152" t="s">
        <v>152</v>
      </c>
    </row>
    <row r="194" spans="2:65" s="1" customFormat="1" ht="33" customHeight="1">
      <c r="B194" s="31"/>
      <c r="C194" s="165" t="s">
        <v>308</v>
      </c>
      <c r="D194" s="165" t="s">
        <v>272</v>
      </c>
      <c r="E194" s="166" t="s">
        <v>1277</v>
      </c>
      <c r="F194" s="167" t="s">
        <v>1278</v>
      </c>
      <c r="G194" s="168" t="s">
        <v>158</v>
      </c>
      <c r="H194" s="169">
        <v>4</v>
      </c>
      <c r="I194" s="170"/>
      <c r="J194" s="171">
        <f>ROUND(I194*H194,2)</f>
        <v>0</v>
      </c>
      <c r="K194" s="172"/>
      <c r="L194" s="173"/>
      <c r="M194" s="174" t="s">
        <v>1</v>
      </c>
      <c r="N194" s="175" t="s">
        <v>39</v>
      </c>
      <c r="P194" s="146">
        <f>O194*H194</f>
        <v>0</v>
      </c>
      <c r="Q194" s="146">
        <v>6.4000000000000005E-4</v>
      </c>
      <c r="R194" s="146">
        <f>Q194*H194</f>
        <v>2.5600000000000002E-3</v>
      </c>
      <c r="S194" s="146">
        <v>0</v>
      </c>
      <c r="T194" s="147">
        <f>S194*H194</f>
        <v>0</v>
      </c>
      <c r="AR194" s="148" t="s">
        <v>362</v>
      </c>
      <c r="AT194" s="148" t="s">
        <v>272</v>
      </c>
      <c r="AU194" s="148" t="s">
        <v>82</v>
      </c>
      <c r="AY194" s="16" t="s">
        <v>152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6" t="s">
        <v>82</v>
      </c>
      <c r="BK194" s="149">
        <f>ROUND(I194*H194,2)</f>
        <v>0</v>
      </c>
      <c r="BL194" s="16" t="s">
        <v>257</v>
      </c>
      <c r="BM194" s="148" t="s">
        <v>1279</v>
      </c>
    </row>
    <row r="195" spans="2:65" s="12" customFormat="1" ht="11.25">
      <c r="B195" s="150"/>
      <c r="D195" s="151" t="s">
        <v>161</v>
      </c>
      <c r="E195" s="152" t="s">
        <v>1</v>
      </c>
      <c r="F195" s="153" t="s">
        <v>845</v>
      </c>
      <c r="H195" s="154">
        <v>4</v>
      </c>
      <c r="I195" s="155"/>
      <c r="L195" s="150"/>
      <c r="M195" s="156"/>
      <c r="T195" s="157"/>
      <c r="AT195" s="152" t="s">
        <v>161</v>
      </c>
      <c r="AU195" s="152" t="s">
        <v>82</v>
      </c>
      <c r="AV195" s="12" t="s">
        <v>82</v>
      </c>
      <c r="AW195" s="12" t="s">
        <v>30</v>
      </c>
      <c r="AX195" s="12" t="s">
        <v>80</v>
      </c>
      <c r="AY195" s="152" t="s">
        <v>152</v>
      </c>
    </row>
    <row r="196" spans="2:65" s="1" customFormat="1" ht="24.2" customHeight="1">
      <c r="B196" s="31"/>
      <c r="C196" s="136" t="s">
        <v>316</v>
      </c>
      <c r="D196" s="136" t="s">
        <v>155</v>
      </c>
      <c r="E196" s="137" t="s">
        <v>1280</v>
      </c>
      <c r="F196" s="138" t="s">
        <v>1281</v>
      </c>
      <c r="G196" s="139" t="s">
        <v>260</v>
      </c>
      <c r="H196" s="140">
        <v>6.0000000000000001E-3</v>
      </c>
      <c r="I196" s="141"/>
      <c r="J196" s="142">
        <f>ROUND(I196*H196,2)</f>
        <v>0</v>
      </c>
      <c r="K196" s="143"/>
      <c r="L196" s="31"/>
      <c r="M196" s="144" t="s">
        <v>1</v>
      </c>
      <c r="N196" s="145" t="s">
        <v>39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257</v>
      </c>
      <c r="AT196" s="148" t="s">
        <v>155</v>
      </c>
      <c r="AU196" s="148" t="s">
        <v>82</v>
      </c>
      <c r="AY196" s="16" t="s">
        <v>152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6" t="s">
        <v>82</v>
      </c>
      <c r="BK196" s="149">
        <f>ROUND(I196*H196,2)</f>
        <v>0</v>
      </c>
      <c r="BL196" s="16" t="s">
        <v>257</v>
      </c>
      <c r="BM196" s="148" t="s">
        <v>1282</v>
      </c>
    </row>
    <row r="197" spans="2:65" s="11" customFormat="1" ht="22.9" customHeight="1">
      <c r="B197" s="124"/>
      <c r="D197" s="125" t="s">
        <v>72</v>
      </c>
      <c r="E197" s="134" t="s">
        <v>1283</v>
      </c>
      <c r="F197" s="134" t="s">
        <v>1284</v>
      </c>
      <c r="I197" s="127"/>
      <c r="J197" s="135">
        <f>BK197</f>
        <v>0</v>
      </c>
      <c r="L197" s="124"/>
      <c r="M197" s="129"/>
      <c r="P197" s="130">
        <f>SUM(P198:P210)</f>
        <v>0</v>
      </c>
      <c r="R197" s="130">
        <f>SUM(R198:R210)</f>
        <v>9.8900000000000002E-2</v>
      </c>
      <c r="T197" s="131">
        <f>SUM(T198:T210)</f>
        <v>0</v>
      </c>
      <c r="AR197" s="125" t="s">
        <v>82</v>
      </c>
      <c r="AT197" s="132" t="s">
        <v>72</v>
      </c>
      <c r="AU197" s="132" t="s">
        <v>80</v>
      </c>
      <c r="AY197" s="125" t="s">
        <v>152</v>
      </c>
      <c r="BK197" s="133">
        <f>SUM(BK198:BK210)</f>
        <v>0</v>
      </c>
    </row>
    <row r="198" spans="2:65" s="1" customFormat="1" ht="33" customHeight="1">
      <c r="B198" s="31"/>
      <c r="C198" s="136" t="s">
        <v>324</v>
      </c>
      <c r="D198" s="136" t="s">
        <v>155</v>
      </c>
      <c r="E198" s="137" t="s">
        <v>1285</v>
      </c>
      <c r="F198" s="138" t="s">
        <v>1286</v>
      </c>
      <c r="G198" s="139" t="s">
        <v>158</v>
      </c>
      <c r="H198" s="140">
        <v>2</v>
      </c>
      <c r="I198" s="141"/>
      <c r="J198" s="142">
        <f>ROUND(I198*H198,2)</f>
        <v>0</v>
      </c>
      <c r="K198" s="143"/>
      <c r="L198" s="31"/>
      <c r="M198" s="144" t="s">
        <v>1</v>
      </c>
      <c r="N198" s="145" t="s">
        <v>39</v>
      </c>
      <c r="P198" s="146">
        <f>O198*H198</f>
        <v>0</v>
      </c>
      <c r="Q198" s="146">
        <v>1.8100000000000002E-2</v>
      </c>
      <c r="R198" s="146">
        <f>Q198*H198</f>
        <v>3.6200000000000003E-2</v>
      </c>
      <c r="S198" s="146">
        <v>0</v>
      </c>
      <c r="T198" s="147">
        <f>S198*H198</f>
        <v>0</v>
      </c>
      <c r="AR198" s="148" t="s">
        <v>257</v>
      </c>
      <c r="AT198" s="148" t="s">
        <v>155</v>
      </c>
      <c r="AU198" s="148" t="s">
        <v>82</v>
      </c>
      <c r="AY198" s="16" t="s">
        <v>152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6" t="s">
        <v>82</v>
      </c>
      <c r="BK198" s="149">
        <f>ROUND(I198*H198,2)</f>
        <v>0</v>
      </c>
      <c r="BL198" s="16" t="s">
        <v>257</v>
      </c>
      <c r="BM198" s="148" t="s">
        <v>1287</v>
      </c>
    </row>
    <row r="199" spans="2:65" s="12" customFormat="1" ht="11.25">
      <c r="B199" s="150"/>
      <c r="D199" s="151" t="s">
        <v>161</v>
      </c>
      <c r="E199" s="152" t="s">
        <v>1</v>
      </c>
      <c r="F199" s="153" t="s">
        <v>1288</v>
      </c>
      <c r="H199" s="154">
        <v>1</v>
      </c>
      <c r="I199" s="155"/>
      <c r="L199" s="150"/>
      <c r="M199" s="156"/>
      <c r="T199" s="157"/>
      <c r="AT199" s="152" t="s">
        <v>161</v>
      </c>
      <c r="AU199" s="152" t="s">
        <v>82</v>
      </c>
      <c r="AV199" s="12" t="s">
        <v>82</v>
      </c>
      <c r="AW199" s="12" t="s">
        <v>30</v>
      </c>
      <c r="AX199" s="12" t="s">
        <v>73</v>
      </c>
      <c r="AY199" s="152" t="s">
        <v>152</v>
      </c>
    </row>
    <row r="200" spans="2:65" s="12" customFormat="1" ht="11.25">
      <c r="B200" s="150"/>
      <c r="D200" s="151" t="s">
        <v>161</v>
      </c>
      <c r="E200" s="152" t="s">
        <v>1</v>
      </c>
      <c r="F200" s="153" t="s">
        <v>1289</v>
      </c>
      <c r="H200" s="154">
        <v>1</v>
      </c>
      <c r="I200" s="155"/>
      <c r="L200" s="150"/>
      <c r="M200" s="156"/>
      <c r="T200" s="157"/>
      <c r="AT200" s="152" t="s">
        <v>161</v>
      </c>
      <c r="AU200" s="152" t="s">
        <v>82</v>
      </c>
      <c r="AV200" s="12" t="s">
        <v>82</v>
      </c>
      <c r="AW200" s="12" t="s">
        <v>30</v>
      </c>
      <c r="AX200" s="12" t="s">
        <v>73</v>
      </c>
      <c r="AY200" s="152" t="s">
        <v>152</v>
      </c>
    </row>
    <row r="201" spans="2:65" s="13" customFormat="1" ht="11.25">
      <c r="B201" s="158"/>
      <c r="D201" s="151" t="s">
        <v>161</v>
      </c>
      <c r="E201" s="159" t="s">
        <v>1</v>
      </c>
      <c r="F201" s="160" t="s">
        <v>175</v>
      </c>
      <c r="H201" s="161">
        <v>2</v>
      </c>
      <c r="I201" s="162"/>
      <c r="L201" s="158"/>
      <c r="M201" s="163"/>
      <c r="T201" s="164"/>
      <c r="AT201" s="159" t="s">
        <v>161</v>
      </c>
      <c r="AU201" s="159" t="s">
        <v>82</v>
      </c>
      <c r="AV201" s="13" t="s">
        <v>159</v>
      </c>
      <c r="AW201" s="13" t="s">
        <v>30</v>
      </c>
      <c r="AX201" s="13" t="s">
        <v>80</v>
      </c>
      <c r="AY201" s="159" t="s">
        <v>152</v>
      </c>
    </row>
    <row r="202" spans="2:65" s="1" customFormat="1" ht="37.9" customHeight="1">
      <c r="B202" s="31"/>
      <c r="C202" s="136" t="s">
        <v>334</v>
      </c>
      <c r="D202" s="136" t="s">
        <v>155</v>
      </c>
      <c r="E202" s="137" t="s">
        <v>1290</v>
      </c>
      <c r="F202" s="138" t="s">
        <v>1291</v>
      </c>
      <c r="G202" s="139" t="s">
        <v>158</v>
      </c>
      <c r="H202" s="140">
        <v>1</v>
      </c>
      <c r="I202" s="141"/>
      <c r="J202" s="142">
        <f>ROUND(I202*H202,2)</f>
        <v>0</v>
      </c>
      <c r="K202" s="143"/>
      <c r="L202" s="31"/>
      <c r="M202" s="144" t="s">
        <v>1</v>
      </c>
      <c r="N202" s="145" t="s">
        <v>39</v>
      </c>
      <c r="P202" s="146">
        <f>O202*H202</f>
        <v>0</v>
      </c>
      <c r="Q202" s="146">
        <v>2.87E-2</v>
      </c>
      <c r="R202" s="146">
        <f>Q202*H202</f>
        <v>2.87E-2</v>
      </c>
      <c r="S202" s="146">
        <v>0</v>
      </c>
      <c r="T202" s="147">
        <f>S202*H202</f>
        <v>0</v>
      </c>
      <c r="AR202" s="148" t="s">
        <v>257</v>
      </c>
      <c r="AT202" s="148" t="s">
        <v>155</v>
      </c>
      <c r="AU202" s="148" t="s">
        <v>82</v>
      </c>
      <c r="AY202" s="16" t="s">
        <v>152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6" t="s">
        <v>82</v>
      </c>
      <c r="BK202" s="149">
        <f>ROUND(I202*H202,2)</f>
        <v>0</v>
      </c>
      <c r="BL202" s="16" t="s">
        <v>257</v>
      </c>
      <c r="BM202" s="148" t="s">
        <v>1292</v>
      </c>
    </row>
    <row r="203" spans="2:65" s="12" customFormat="1" ht="11.25">
      <c r="B203" s="150"/>
      <c r="D203" s="151" t="s">
        <v>161</v>
      </c>
      <c r="E203" s="152" t="s">
        <v>1</v>
      </c>
      <c r="F203" s="153" t="s">
        <v>1293</v>
      </c>
      <c r="H203" s="154">
        <v>1</v>
      </c>
      <c r="I203" s="155"/>
      <c r="L203" s="150"/>
      <c r="M203" s="156"/>
      <c r="T203" s="157"/>
      <c r="AT203" s="152" t="s">
        <v>161</v>
      </c>
      <c r="AU203" s="152" t="s">
        <v>82</v>
      </c>
      <c r="AV203" s="12" t="s">
        <v>82</v>
      </c>
      <c r="AW203" s="12" t="s">
        <v>30</v>
      </c>
      <c r="AX203" s="12" t="s">
        <v>80</v>
      </c>
      <c r="AY203" s="152" t="s">
        <v>152</v>
      </c>
    </row>
    <row r="204" spans="2:65" s="1" customFormat="1" ht="37.9" customHeight="1">
      <c r="B204" s="31"/>
      <c r="C204" s="136" t="s">
        <v>341</v>
      </c>
      <c r="D204" s="136" t="s">
        <v>155</v>
      </c>
      <c r="E204" s="137" t="s">
        <v>1294</v>
      </c>
      <c r="F204" s="138" t="s">
        <v>1295</v>
      </c>
      <c r="G204" s="139" t="s">
        <v>158</v>
      </c>
      <c r="H204" s="140">
        <v>1</v>
      </c>
      <c r="I204" s="141"/>
      <c r="J204" s="142">
        <f>ROUND(I204*H204,2)</f>
        <v>0</v>
      </c>
      <c r="K204" s="143"/>
      <c r="L204" s="31"/>
      <c r="M204" s="144" t="s">
        <v>1</v>
      </c>
      <c r="N204" s="145" t="s">
        <v>39</v>
      </c>
      <c r="P204" s="146">
        <f>O204*H204</f>
        <v>0</v>
      </c>
      <c r="Q204" s="146">
        <v>3.4000000000000002E-2</v>
      </c>
      <c r="R204" s="146">
        <f>Q204*H204</f>
        <v>3.4000000000000002E-2</v>
      </c>
      <c r="S204" s="146">
        <v>0</v>
      </c>
      <c r="T204" s="147">
        <f>S204*H204</f>
        <v>0</v>
      </c>
      <c r="AR204" s="148" t="s">
        <v>257</v>
      </c>
      <c r="AT204" s="148" t="s">
        <v>155</v>
      </c>
      <c r="AU204" s="148" t="s">
        <v>82</v>
      </c>
      <c r="AY204" s="16" t="s">
        <v>152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6" t="s">
        <v>82</v>
      </c>
      <c r="BK204" s="149">
        <f>ROUND(I204*H204,2)</f>
        <v>0</v>
      </c>
      <c r="BL204" s="16" t="s">
        <v>257</v>
      </c>
      <c r="BM204" s="148" t="s">
        <v>1296</v>
      </c>
    </row>
    <row r="205" spans="2:65" s="12" customFormat="1" ht="11.25">
      <c r="B205" s="150"/>
      <c r="D205" s="151" t="s">
        <v>161</v>
      </c>
      <c r="E205" s="152" t="s">
        <v>1</v>
      </c>
      <c r="F205" s="153" t="s">
        <v>1297</v>
      </c>
      <c r="H205" s="154">
        <v>1</v>
      </c>
      <c r="I205" s="155"/>
      <c r="L205" s="150"/>
      <c r="M205" s="156"/>
      <c r="T205" s="157"/>
      <c r="AT205" s="152" t="s">
        <v>161</v>
      </c>
      <c r="AU205" s="152" t="s">
        <v>82</v>
      </c>
      <c r="AV205" s="12" t="s">
        <v>82</v>
      </c>
      <c r="AW205" s="12" t="s">
        <v>30</v>
      </c>
      <c r="AX205" s="12" t="s">
        <v>80</v>
      </c>
      <c r="AY205" s="152" t="s">
        <v>152</v>
      </c>
    </row>
    <row r="206" spans="2:65" s="1" customFormat="1" ht="24.2" customHeight="1">
      <c r="B206" s="31"/>
      <c r="C206" s="136" t="s">
        <v>347</v>
      </c>
      <c r="D206" s="136" t="s">
        <v>155</v>
      </c>
      <c r="E206" s="137" t="s">
        <v>1298</v>
      </c>
      <c r="F206" s="138" t="s">
        <v>1299</v>
      </c>
      <c r="G206" s="139" t="s">
        <v>158</v>
      </c>
      <c r="H206" s="140">
        <v>2</v>
      </c>
      <c r="I206" s="141"/>
      <c r="J206" s="142">
        <f>ROUND(I206*H206,2)</f>
        <v>0</v>
      </c>
      <c r="K206" s="143"/>
      <c r="L206" s="31"/>
      <c r="M206" s="144" t="s">
        <v>1</v>
      </c>
      <c r="N206" s="145" t="s">
        <v>39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257</v>
      </c>
      <c r="AT206" s="148" t="s">
        <v>155</v>
      </c>
      <c r="AU206" s="148" t="s">
        <v>82</v>
      </c>
      <c r="AY206" s="16" t="s">
        <v>152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6" t="s">
        <v>82</v>
      </c>
      <c r="BK206" s="149">
        <f>ROUND(I206*H206,2)</f>
        <v>0</v>
      </c>
      <c r="BL206" s="16" t="s">
        <v>257</v>
      </c>
      <c r="BM206" s="148" t="s">
        <v>1300</v>
      </c>
    </row>
    <row r="207" spans="2:65" s="12" customFormat="1" ht="11.25">
      <c r="B207" s="150"/>
      <c r="D207" s="151" t="s">
        <v>161</v>
      </c>
      <c r="E207" s="152" t="s">
        <v>1</v>
      </c>
      <c r="F207" s="153" t="s">
        <v>82</v>
      </c>
      <c r="H207" s="154">
        <v>2</v>
      </c>
      <c r="I207" s="155"/>
      <c r="L207" s="150"/>
      <c r="M207" s="156"/>
      <c r="T207" s="157"/>
      <c r="AT207" s="152" t="s">
        <v>161</v>
      </c>
      <c r="AU207" s="152" t="s">
        <v>82</v>
      </c>
      <c r="AV207" s="12" t="s">
        <v>82</v>
      </c>
      <c r="AW207" s="12" t="s">
        <v>30</v>
      </c>
      <c r="AX207" s="12" t="s">
        <v>73</v>
      </c>
      <c r="AY207" s="152" t="s">
        <v>152</v>
      </c>
    </row>
    <row r="208" spans="2:65" s="1" customFormat="1" ht="24.2" customHeight="1">
      <c r="B208" s="31"/>
      <c r="C208" s="136" t="s">
        <v>353</v>
      </c>
      <c r="D208" s="136" t="s">
        <v>155</v>
      </c>
      <c r="E208" s="137" t="s">
        <v>1301</v>
      </c>
      <c r="F208" s="138" t="s">
        <v>1302</v>
      </c>
      <c r="G208" s="139" t="s">
        <v>158</v>
      </c>
      <c r="H208" s="140">
        <v>2</v>
      </c>
      <c r="I208" s="141"/>
      <c r="J208" s="142">
        <f>ROUND(I208*H208,2)</f>
        <v>0</v>
      </c>
      <c r="K208" s="143"/>
      <c r="L208" s="31"/>
      <c r="M208" s="144" t="s">
        <v>1</v>
      </c>
      <c r="N208" s="145" t="s">
        <v>39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257</v>
      </c>
      <c r="AT208" s="148" t="s">
        <v>155</v>
      </c>
      <c r="AU208" s="148" t="s">
        <v>82</v>
      </c>
      <c r="AY208" s="16" t="s">
        <v>152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6" t="s">
        <v>82</v>
      </c>
      <c r="BK208" s="149">
        <f>ROUND(I208*H208,2)</f>
        <v>0</v>
      </c>
      <c r="BL208" s="16" t="s">
        <v>257</v>
      </c>
      <c r="BM208" s="148" t="s">
        <v>1303</v>
      </c>
    </row>
    <row r="209" spans="2:65" s="12" customFormat="1" ht="11.25">
      <c r="B209" s="150"/>
      <c r="D209" s="151" t="s">
        <v>161</v>
      </c>
      <c r="E209" s="152" t="s">
        <v>1</v>
      </c>
      <c r="F209" s="153" t="s">
        <v>82</v>
      </c>
      <c r="H209" s="154">
        <v>2</v>
      </c>
      <c r="I209" s="155"/>
      <c r="L209" s="150"/>
      <c r="M209" s="156"/>
      <c r="T209" s="157"/>
      <c r="AT209" s="152" t="s">
        <v>161</v>
      </c>
      <c r="AU209" s="152" t="s">
        <v>82</v>
      </c>
      <c r="AV209" s="12" t="s">
        <v>82</v>
      </c>
      <c r="AW209" s="12" t="s">
        <v>30</v>
      </c>
      <c r="AX209" s="12" t="s">
        <v>80</v>
      </c>
      <c r="AY209" s="152" t="s">
        <v>152</v>
      </c>
    </row>
    <row r="210" spans="2:65" s="1" customFormat="1" ht="24.2" customHeight="1">
      <c r="B210" s="31"/>
      <c r="C210" s="136" t="s">
        <v>359</v>
      </c>
      <c r="D210" s="136" t="s">
        <v>155</v>
      </c>
      <c r="E210" s="137" t="s">
        <v>1304</v>
      </c>
      <c r="F210" s="138" t="s">
        <v>1305</v>
      </c>
      <c r="G210" s="139" t="s">
        <v>260</v>
      </c>
      <c r="H210" s="140">
        <v>9.9000000000000005E-2</v>
      </c>
      <c r="I210" s="141"/>
      <c r="J210" s="142">
        <f>ROUND(I210*H210,2)</f>
        <v>0</v>
      </c>
      <c r="K210" s="143"/>
      <c r="L210" s="31"/>
      <c r="M210" s="186" t="s">
        <v>1</v>
      </c>
      <c r="N210" s="187" t="s">
        <v>39</v>
      </c>
      <c r="O210" s="188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AR210" s="148" t="s">
        <v>257</v>
      </c>
      <c r="AT210" s="148" t="s">
        <v>155</v>
      </c>
      <c r="AU210" s="148" t="s">
        <v>82</v>
      </c>
      <c r="AY210" s="16" t="s">
        <v>152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6" t="s">
        <v>82</v>
      </c>
      <c r="BK210" s="149">
        <f>ROUND(I210*H210,2)</f>
        <v>0</v>
      </c>
      <c r="BL210" s="16" t="s">
        <v>257</v>
      </c>
      <c r="BM210" s="148" t="s">
        <v>1306</v>
      </c>
    </row>
    <row r="211" spans="2:65" s="1" customFormat="1" ht="6.95" customHeight="1">
      <c r="B211" s="43"/>
      <c r="C211" s="44"/>
      <c r="D211" s="44"/>
      <c r="E211" s="44"/>
      <c r="F211" s="44"/>
      <c r="G211" s="44"/>
      <c r="H211" s="44"/>
      <c r="I211" s="44"/>
      <c r="J211" s="44"/>
      <c r="K211" s="44"/>
      <c r="L211" s="31"/>
    </row>
  </sheetData>
  <sheetProtection algorithmName="SHA-512" hashValue="bLxClGZOil9ii7qa6cddPtByRiEDHTm8GNHXJHn9no/EhPlkTQstzNPTEF+LFe2urtsjf5zTcYM0F7j5aE/qlw==" saltValue="apS2ggsXEc0SutN+UGuJBN19mM/K+ViAsGkKY6Z0IXYFkx0JePleOHibKOKiornui+5YT/xjJfQ6KqOcUKCLdA==" spinCount="100000" sheet="1" objects="1" scenarios="1" formatColumns="0" formatRows="0" autoFilter="0"/>
  <autoFilter ref="C131:K210" xr:uid="{00000000-0009-0000-0000-000005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5" t="str">
        <f>'Rekapitulace stavby'!K6</f>
        <v>Stavební úpravy objektu Joštova č.p. 3</v>
      </c>
      <c r="F7" s="236"/>
      <c r="G7" s="236"/>
      <c r="H7" s="236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5" t="s">
        <v>108</v>
      </c>
      <c r="F9" s="237"/>
      <c r="G9" s="237"/>
      <c r="H9" s="237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93" t="s">
        <v>1307</v>
      </c>
      <c r="F11" s="237"/>
      <c r="G11" s="237"/>
      <c r="H11" s="23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17. 7. 2023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8" t="str">
        <f>'Rekapitulace stavby'!E14</f>
        <v>Vyplň údaj</v>
      </c>
      <c r="F20" s="219"/>
      <c r="G20" s="219"/>
      <c r="H20" s="219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ROUND(J125,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5">
        <f>ROUND((SUM(BE125:BE170)),  2)</f>
        <v>0</v>
      </c>
      <c r="I35" s="95">
        <v>0.21</v>
      </c>
      <c r="J35" s="85">
        <f>ROUND(((SUM(BE125:BE170))*I35),  2)</f>
        <v>0</v>
      </c>
      <c r="L35" s="31"/>
    </row>
    <row r="36" spans="2:12" s="1" customFormat="1" ht="14.45" customHeight="1">
      <c r="B36" s="31"/>
      <c r="E36" s="26" t="s">
        <v>39</v>
      </c>
      <c r="F36" s="85">
        <f>ROUND((SUM(BF125:BF170)),  2)</f>
        <v>0</v>
      </c>
      <c r="I36" s="95">
        <v>0.12</v>
      </c>
      <c r="J36" s="85">
        <f>ROUND(((SUM(BF125:BF170))*I36),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5">
        <f>ROUND((SUM(BG125:BG170)),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5">
        <f>ROUND((SUM(BH125:BH170)),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5">
        <f>ROUND((SUM(BI125:BI170)),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5" t="str">
        <f>E7</f>
        <v>Stavební úpravy objektu Joštova č.p. 3</v>
      </c>
      <c r="F85" s="236"/>
      <c r="G85" s="236"/>
      <c r="H85" s="236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5" t="s">
        <v>108</v>
      </c>
      <c r="F87" s="237"/>
      <c r="G87" s="237"/>
      <c r="H87" s="237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93" t="str">
        <f>E11</f>
        <v>D144 - Vzduchotechnika</v>
      </c>
      <c r="F89" s="237"/>
      <c r="G89" s="237"/>
      <c r="H89" s="237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17. 7. 2023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J125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1308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47" s="9" customFormat="1" ht="19.899999999999999" customHeight="1">
      <c r="B100" s="111"/>
      <c r="D100" s="112" t="s">
        <v>129</v>
      </c>
      <c r="E100" s="113"/>
      <c r="F100" s="113"/>
      <c r="G100" s="113"/>
      <c r="H100" s="113"/>
      <c r="I100" s="113"/>
      <c r="J100" s="114">
        <f>J127</f>
        <v>0</v>
      </c>
      <c r="L100" s="111"/>
    </row>
    <row r="101" spans="2:47" s="9" customFormat="1" ht="19.899999999999999" customHeight="1">
      <c r="B101" s="111"/>
      <c r="D101" s="112" t="s">
        <v>1309</v>
      </c>
      <c r="E101" s="113"/>
      <c r="F101" s="113"/>
      <c r="G101" s="113"/>
      <c r="H101" s="113"/>
      <c r="I101" s="113"/>
      <c r="J101" s="114">
        <f>J139</f>
        <v>0</v>
      </c>
      <c r="L101" s="111"/>
    </row>
    <row r="102" spans="2:47" s="8" customFormat="1" ht="24.95" customHeight="1">
      <c r="B102" s="107"/>
      <c r="D102" s="108" t="s">
        <v>1310</v>
      </c>
      <c r="E102" s="109"/>
      <c r="F102" s="109"/>
      <c r="G102" s="109"/>
      <c r="H102" s="109"/>
      <c r="I102" s="109"/>
      <c r="J102" s="110">
        <f>J165</f>
        <v>0</v>
      </c>
      <c r="L102" s="107"/>
    </row>
    <row r="103" spans="2:47" s="9" customFormat="1" ht="19.899999999999999" customHeight="1">
      <c r="B103" s="111"/>
      <c r="D103" s="112" t="s">
        <v>1311</v>
      </c>
      <c r="E103" s="113"/>
      <c r="F103" s="113"/>
      <c r="G103" s="113"/>
      <c r="H103" s="113"/>
      <c r="I103" s="113"/>
      <c r="J103" s="114">
        <f>J166</f>
        <v>0</v>
      </c>
      <c r="L103" s="111"/>
    </row>
    <row r="104" spans="2:47" s="1" customFormat="1" ht="21.75" customHeight="1">
      <c r="B104" s="31"/>
      <c r="L104" s="31"/>
    </row>
    <row r="105" spans="2:47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47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47" s="1" customFormat="1" ht="24.95" customHeight="1">
      <c r="B110" s="31"/>
      <c r="C110" s="20" t="s">
        <v>138</v>
      </c>
      <c r="L110" s="31"/>
    </row>
    <row r="111" spans="2:47" s="1" customFormat="1" ht="6.95" customHeight="1">
      <c r="B111" s="31"/>
      <c r="L111" s="31"/>
    </row>
    <row r="112" spans="2:47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35" t="str">
        <f>E7</f>
        <v>Stavební úpravy objektu Joštova č.p. 3</v>
      </c>
      <c r="F113" s="236"/>
      <c r="G113" s="236"/>
      <c r="H113" s="236"/>
      <c r="L113" s="31"/>
    </row>
    <row r="114" spans="2:65" ht="12" customHeight="1">
      <c r="B114" s="19"/>
      <c r="C114" s="26" t="s">
        <v>107</v>
      </c>
      <c r="L114" s="19"/>
    </row>
    <row r="115" spans="2:65" s="1" customFormat="1" ht="16.5" customHeight="1">
      <c r="B115" s="31"/>
      <c r="E115" s="235" t="s">
        <v>108</v>
      </c>
      <c r="F115" s="237"/>
      <c r="G115" s="237"/>
      <c r="H115" s="237"/>
      <c r="L115" s="31"/>
    </row>
    <row r="116" spans="2:65" s="1" customFormat="1" ht="12" customHeight="1">
      <c r="B116" s="31"/>
      <c r="C116" s="26" t="s">
        <v>109</v>
      </c>
      <c r="L116" s="31"/>
    </row>
    <row r="117" spans="2:65" s="1" customFormat="1" ht="16.5" customHeight="1">
      <c r="B117" s="31"/>
      <c r="E117" s="193" t="str">
        <f>E11</f>
        <v>D144 - Vzduchotechnika</v>
      </c>
      <c r="F117" s="237"/>
      <c r="G117" s="237"/>
      <c r="H117" s="237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F14</f>
        <v xml:space="preserve"> </v>
      </c>
      <c r="I119" s="26" t="s">
        <v>22</v>
      </c>
      <c r="J119" s="51" t="str">
        <f>IF(J14="","",J14)</f>
        <v>17. 7. 2023</v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6" t="s">
        <v>24</v>
      </c>
      <c r="F121" s="24" t="str">
        <f>E17</f>
        <v xml:space="preserve"> </v>
      </c>
      <c r="I121" s="26" t="s">
        <v>29</v>
      </c>
      <c r="J121" s="29" t="str">
        <f>E23</f>
        <v xml:space="preserve"> </v>
      </c>
      <c r="L121" s="31"/>
    </row>
    <row r="122" spans="2:65" s="1" customFormat="1" ht="15.2" customHeight="1">
      <c r="B122" s="31"/>
      <c r="C122" s="26" t="s">
        <v>27</v>
      </c>
      <c r="F122" s="24" t="str">
        <f>IF(E20="","",E20)</f>
        <v>Vyplň údaj</v>
      </c>
      <c r="I122" s="26" t="s">
        <v>31</v>
      </c>
      <c r="J122" s="29" t="str">
        <f>E26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5"/>
      <c r="C124" s="116" t="s">
        <v>139</v>
      </c>
      <c r="D124" s="117" t="s">
        <v>58</v>
      </c>
      <c r="E124" s="117" t="s">
        <v>54</v>
      </c>
      <c r="F124" s="117" t="s">
        <v>55</v>
      </c>
      <c r="G124" s="117" t="s">
        <v>140</v>
      </c>
      <c r="H124" s="117" t="s">
        <v>141</v>
      </c>
      <c r="I124" s="117" t="s">
        <v>142</v>
      </c>
      <c r="J124" s="118" t="s">
        <v>113</v>
      </c>
      <c r="K124" s="119" t="s">
        <v>143</v>
      </c>
      <c r="L124" s="115"/>
      <c r="M124" s="58" t="s">
        <v>1</v>
      </c>
      <c r="N124" s="59" t="s">
        <v>37</v>
      </c>
      <c r="O124" s="59" t="s">
        <v>144</v>
      </c>
      <c r="P124" s="59" t="s">
        <v>145</v>
      </c>
      <c r="Q124" s="59" t="s">
        <v>146</v>
      </c>
      <c r="R124" s="59" t="s">
        <v>147</v>
      </c>
      <c r="S124" s="59" t="s">
        <v>148</v>
      </c>
      <c r="T124" s="60" t="s">
        <v>149</v>
      </c>
    </row>
    <row r="125" spans="2:65" s="1" customFormat="1" ht="22.9" customHeight="1">
      <c r="B125" s="31"/>
      <c r="C125" s="63" t="s">
        <v>150</v>
      </c>
      <c r="J125" s="120">
        <f>BK125</f>
        <v>0</v>
      </c>
      <c r="L125" s="31"/>
      <c r="M125" s="61"/>
      <c r="N125" s="52"/>
      <c r="O125" s="52"/>
      <c r="P125" s="121">
        <f>P126+P165</f>
        <v>0</v>
      </c>
      <c r="Q125" s="52"/>
      <c r="R125" s="121">
        <f>R126+R165</f>
        <v>2.9570079999999999E-2</v>
      </c>
      <c r="S125" s="52"/>
      <c r="T125" s="122">
        <f>T126+T165</f>
        <v>0</v>
      </c>
      <c r="AT125" s="16" t="s">
        <v>72</v>
      </c>
      <c r="AU125" s="16" t="s">
        <v>115</v>
      </c>
      <c r="BK125" s="123">
        <f>BK126+BK165</f>
        <v>0</v>
      </c>
    </row>
    <row r="126" spans="2:65" s="11" customFormat="1" ht="25.9" customHeight="1">
      <c r="B126" s="124"/>
      <c r="D126" s="125" t="s">
        <v>72</v>
      </c>
      <c r="E126" s="126" t="s">
        <v>293</v>
      </c>
      <c r="F126" s="126" t="s">
        <v>1312</v>
      </c>
      <c r="I126" s="127"/>
      <c r="J126" s="128">
        <f>BK126</f>
        <v>0</v>
      </c>
      <c r="L126" s="124"/>
      <c r="M126" s="129"/>
      <c r="P126" s="130">
        <f>P127+P139</f>
        <v>0</v>
      </c>
      <c r="R126" s="130">
        <f>R127+R139</f>
        <v>2.9570079999999999E-2</v>
      </c>
      <c r="T126" s="131">
        <f>T127+T139</f>
        <v>0</v>
      </c>
      <c r="AR126" s="125" t="s">
        <v>82</v>
      </c>
      <c r="AT126" s="132" t="s">
        <v>72</v>
      </c>
      <c r="AU126" s="132" t="s">
        <v>73</v>
      </c>
      <c r="AY126" s="125" t="s">
        <v>152</v>
      </c>
      <c r="BK126" s="133">
        <f>BK127+BK139</f>
        <v>0</v>
      </c>
    </row>
    <row r="127" spans="2:65" s="11" customFormat="1" ht="22.9" customHeight="1">
      <c r="B127" s="124"/>
      <c r="D127" s="125" t="s">
        <v>72</v>
      </c>
      <c r="E127" s="134" t="s">
        <v>339</v>
      </c>
      <c r="F127" s="134" t="s">
        <v>340</v>
      </c>
      <c r="I127" s="127"/>
      <c r="J127" s="135">
        <f>BK127</f>
        <v>0</v>
      </c>
      <c r="L127" s="124"/>
      <c r="M127" s="129"/>
      <c r="P127" s="130">
        <f>SUM(P128:P138)</f>
        <v>0</v>
      </c>
      <c r="R127" s="130">
        <f>SUM(R128:R138)</f>
        <v>4.2010799999999994E-3</v>
      </c>
      <c r="T127" s="131">
        <f>SUM(T128:T138)</f>
        <v>0</v>
      </c>
      <c r="AR127" s="125" t="s">
        <v>82</v>
      </c>
      <c r="AT127" s="132" t="s">
        <v>72</v>
      </c>
      <c r="AU127" s="132" t="s">
        <v>80</v>
      </c>
      <c r="AY127" s="125" t="s">
        <v>152</v>
      </c>
      <c r="BK127" s="133">
        <f>SUM(BK128:BK138)</f>
        <v>0</v>
      </c>
    </row>
    <row r="128" spans="2:65" s="1" customFormat="1" ht="33" customHeight="1">
      <c r="B128" s="31"/>
      <c r="C128" s="136" t="s">
        <v>80</v>
      </c>
      <c r="D128" s="136" t="s">
        <v>155</v>
      </c>
      <c r="E128" s="137" t="s">
        <v>1213</v>
      </c>
      <c r="F128" s="138" t="s">
        <v>1313</v>
      </c>
      <c r="G128" s="139" t="s">
        <v>184</v>
      </c>
      <c r="H128" s="140">
        <v>2.7</v>
      </c>
      <c r="I128" s="141"/>
      <c r="J128" s="142">
        <f>ROUND(I128*H128,2)</f>
        <v>0</v>
      </c>
      <c r="K128" s="143"/>
      <c r="L128" s="31"/>
      <c r="M128" s="144" t="s">
        <v>1</v>
      </c>
      <c r="N128" s="145" t="s">
        <v>39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257</v>
      </c>
      <c r="AT128" s="148" t="s">
        <v>155</v>
      </c>
      <c r="AU128" s="148" t="s">
        <v>82</v>
      </c>
      <c r="AY128" s="16" t="s">
        <v>152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6" t="s">
        <v>82</v>
      </c>
      <c r="BK128" s="149">
        <f>ROUND(I128*H128,2)</f>
        <v>0</v>
      </c>
      <c r="BL128" s="16" t="s">
        <v>257</v>
      </c>
      <c r="BM128" s="148" t="s">
        <v>1314</v>
      </c>
    </row>
    <row r="129" spans="2:65" s="12" customFormat="1" ht="11.25">
      <c r="B129" s="150"/>
      <c r="D129" s="151" t="s">
        <v>161</v>
      </c>
      <c r="E129" s="152" t="s">
        <v>1</v>
      </c>
      <c r="F129" s="153" t="s">
        <v>1315</v>
      </c>
      <c r="H129" s="154">
        <v>2.7</v>
      </c>
      <c r="I129" s="155"/>
      <c r="L129" s="150"/>
      <c r="M129" s="156"/>
      <c r="T129" s="157"/>
      <c r="AT129" s="152" t="s">
        <v>161</v>
      </c>
      <c r="AU129" s="152" t="s">
        <v>82</v>
      </c>
      <c r="AV129" s="12" t="s">
        <v>82</v>
      </c>
      <c r="AW129" s="12" t="s">
        <v>30</v>
      </c>
      <c r="AX129" s="12" t="s">
        <v>80</v>
      </c>
      <c r="AY129" s="152" t="s">
        <v>152</v>
      </c>
    </row>
    <row r="130" spans="2:65" s="1" customFormat="1" ht="33" customHeight="1">
      <c r="B130" s="31"/>
      <c r="C130" s="136" t="s">
        <v>82</v>
      </c>
      <c r="D130" s="136" t="s">
        <v>155</v>
      </c>
      <c r="E130" s="137" t="s">
        <v>1316</v>
      </c>
      <c r="F130" s="138" t="s">
        <v>1317</v>
      </c>
      <c r="G130" s="139" t="s">
        <v>184</v>
      </c>
      <c r="H130" s="140">
        <v>1.5</v>
      </c>
      <c r="I130" s="141"/>
      <c r="J130" s="142">
        <f>ROUND(I130*H130,2)</f>
        <v>0</v>
      </c>
      <c r="K130" s="143"/>
      <c r="L130" s="31"/>
      <c r="M130" s="144" t="s">
        <v>1</v>
      </c>
      <c r="N130" s="145" t="s">
        <v>39</v>
      </c>
      <c r="P130" s="146">
        <f>O130*H130</f>
        <v>0</v>
      </c>
      <c r="Q130" s="146">
        <v>1.0000000000000001E-5</v>
      </c>
      <c r="R130" s="146">
        <f>Q130*H130</f>
        <v>1.5000000000000002E-5</v>
      </c>
      <c r="S130" s="146">
        <v>0</v>
      </c>
      <c r="T130" s="147">
        <f>S130*H130</f>
        <v>0</v>
      </c>
      <c r="AR130" s="148" t="s">
        <v>257</v>
      </c>
      <c r="AT130" s="148" t="s">
        <v>155</v>
      </c>
      <c r="AU130" s="148" t="s">
        <v>82</v>
      </c>
      <c r="AY130" s="16" t="s">
        <v>152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6" t="s">
        <v>82</v>
      </c>
      <c r="BK130" s="149">
        <f>ROUND(I130*H130,2)</f>
        <v>0</v>
      </c>
      <c r="BL130" s="16" t="s">
        <v>257</v>
      </c>
      <c r="BM130" s="148" t="s">
        <v>1318</v>
      </c>
    </row>
    <row r="131" spans="2:65" s="12" customFormat="1" ht="11.25">
      <c r="B131" s="150"/>
      <c r="D131" s="151" t="s">
        <v>161</v>
      </c>
      <c r="E131" s="152" t="s">
        <v>1</v>
      </c>
      <c r="F131" s="153" t="s">
        <v>1319</v>
      </c>
      <c r="H131" s="154">
        <v>1.5</v>
      </c>
      <c r="I131" s="155"/>
      <c r="L131" s="150"/>
      <c r="M131" s="156"/>
      <c r="T131" s="157"/>
      <c r="AT131" s="152" t="s">
        <v>161</v>
      </c>
      <c r="AU131" s="152" t="s">
        <v>82</v>
      </c>
      <c r="AV131" s="12" t="s">
        <v>82</v>
      </c>
      <c r="AW131" s="12" t="s">
        <v>30</v>
      </c>
      <c r="AX131" s="12" t="s">
        <v>80</v>
      </c>
      <c r="AY131" s="152" t="s">
        <v>152</v>
      </c>
    </row>
    <row r="132" spans="2:65" s="1" customFormat="1" ht="24.2" customHeight="1">
      <c r="B132" s="31"/>
      <c r="C132" s="165" t="s">
        <v>153</v>
      </c>
      <c r="D132" s="165" t="s">
        <v>272</v>
      </c>
      <c r="E132" s="166" t="s">
        <v>1320</v>
      </c>
      <c r="F132" s="167" t="s">
        <v>1321</v>
      </c>
      <c r="G132" s="168" t="s">
        <v>184</v>
      </c>
      <c r="H132" s="169">
        <v>2.754</v>
      </c>
      <c r="I132" s="170"/>
      <c r="J132" s="171">
        <f>ROUND(I132*H132,2)</f>
        <v>0</v>
      </c>
      <c r="K132" s="172"/>
      <c r="L132" s="173"/>
      <c r="M132" s="174" t="s">
        <v>1</v>
      </c>
      <c r="N132" s="175" t="s">
        <v>39</v>
      </c>
      <c r="P132" s="146">
        <f>O132*H132</f>
        <v>0</v>
      </c>
      <c r="Q132" s="146">
        <v>9.2000000000000003E-4</v>
      </c>
      <c r="R132" s="146">
        <f>Q132*H132</f>
        <v>2.53368E-3</v>
      </c>
      <c r="S132" s="146">
        <v>0</v>
      </c>
      <c r="T132" s="147">
        <f>S132*H132</f>
        <v>0</v>
      </c>
      <c r="AR132" s="148" t="s">
        <v>362</v>
      </c>
      <c r="AT132" s="148" t="s">
        <v>272</v>
      </c>
      <c r="AU132" s="148" t="s">
        <v>82</v>
      </c>
      <c r="AY132" s="16" t="s">
        <v>152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6" t="s">
        <v>82</v>
      </c>
      <c r="BK132" s="149">
        <f>ROUND(I132*H132,2)</f>
        <v>0</v>
      </c>
      <c r="BL132" s="16" t="s">
        <v>257</v>
      </c>
      <c r="BM132" s="148" t="s">
        <v>1322</v>
      </c>
    </row>
    <row r="133" spans="2:65" s="12" customFormat="1" ht="11.25">
      <c r="B133" s="150"/>
      <c r="D133" s="151" t="s">
        <v>161</v>
      </c>
      <c r="E133" s="152" t="s">
        <v>1</v>
      </c>
      <c r="F133" s="153" t="s">
        <v>1315</v>
      </c>
      <c r="H133" s="154">
        <v>2.7</v>
      </c>
      <c r="I133" s="155"/>
      <c r="L133" s="150"/>
      <c r="M133" s="156"/>
      <c r="T133" s="157"/>
      <c r="AT133" s="152" t="s">
        <v>161</v>
      </c>
      <c r="AU133" s="152" t="s">
        <v>82</v>
      </c>
      <c r="AV133" s="12" t="s">
        <v>82</v>
      </c>
      <c r="AW133" s="12" t="s">
        <v>30</v>
      </c>
      <c r="AX133" s="12" t="s">
        <v>80</v>
      </c>
      <c r="AY133" s="152" t="s">
        <v>152</v>
      </c>
    </row>
    <row r="134" spans="2:65" s="12" customFormat="1" ht="11.25">
      <c r="B134" s="150"/>
      <c r="D134" s="151" t="s">
        <v>161</v>
      </c>
      <c r="F134" s="153" t="s">
        <v>1323</v>
      </c>
      <c r="H134" s="154">
        <v>2.754</v>
      </c>
      <c r="I134" s="155"/>
      <c r="L134" s="150"/>
      <c r="M134" s="156"/>
      <c r="T134" s="157"/>
      <c r="AT134" s="152" t="s">
        <v>161</v>
      </c>
      <c r="AU134" s="152" t="s">
        <v>82</v>
      </c>
      <c r="AV134" s="12" t="s">
        <v>82</v>
      </c>
      <c r="AW134" s="12" t="s">
        <v>4</v>
      </c>
      <c r="AX134" s="12" t="s">
        <v>80</v>
      </c>
      <c r="AY134" s="152" t="s">
        <v>152</v>
      </c>
    </row>
    <row r="135" spans="2:65" s="1" customFormat="1" ht="24.2" customHeight="1">
      <c r="B135" s="31"/>
      <c r="C135" s="165" t="s">
        <v>159</v>
      </c>
      <c r="D135" s="165" t="s">
        <v>272</v>
      </c>
      <c r="E135" s="166" t="s">
        <v>1324</v>
      </c>
      <c r="F135" s="167" t="s">
        <v>1325</v>
      </c>
      <c r="G135" s="168" t="s">
        <v>184</v>
      </c>
      <c r="H135" s="169">
        <v>1.53</v>
      </c>
      <c r="I135" s="170"/>
      <c r="J135" s="171">
        <f>ROUND(I135*H135,2)</f>
        <v>0</v>
      </c>
      <c r="K135" s="172"/>
      <c r="L135" s="173"/>
      <c r="M135" s="174" t="s">
        <v>1</v>
      </c>
      <c r="N135" s="175" t="s">
        <v>39</v>
      </c>
      <c r="P135" s="146">
        <f>O135*H135</f>
        <v>0</v>
      </c>
      <c r="Q135" s="146">
        <v>1.08E-3</v>
      </c>
      <c r="R135" s="146">
        <f>Q135*H135</f>
        <v>1.6524E-3</v>
      </c>
      <c r="S135" s="146">
        <v>0</v>
      </c>
      <c r="T135" s="147">
        <f>S135*H135</f>
        <v>0</v>
      </c>
      <c r="AR135" s="148" t="s">
        <v>362</v>
      </c>
      <c r="AT135" s="148" t="s">
        <v>272</v>
      </c>
      <c r="AU135" s="148" t="s">
        <v>82</v>
      </c>
      <c r="AY135" s="16" t="s">
        <v>152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6" t="s">
        <v>82</v>
      </c>
      <c r="BK135" s="149">
        <f>ROUND(I135*H135,2)</f>
        <v>0</v>
      </c>
      <c r="BL135" s="16" t="s">
        <v>257</v>
      </c>
      <c r="BM135" s="148" t="s">
        <v>1326</v>
      </c>
    </row>
    <row r="136" spans="2:65" s="12" customFormat="1" ht="11.25">
      <c r="B136" s="150"/>
      <c r="D136" s="151" t="s">
        <v>161</v>
      </c>
      <c r="E136" s="152" t="s">
        <v>1</v>
      </c>
      <c r="F136" s="153" t="s">
        <v>1319</v>
      </c>
      <c r="H136" s="154">
        <v>1.5</v>
      </c>
      <c r="I136" s="155"/>
      <c r="L136" s="150"/>
      <c r="M136" s="156"/>
      <c r="T136" s="157"/>
      <c r="AT136" s="152" t="s">
        <v>161</v>
      </c>
      <c r="AU136" s="152" t="s">
        <v>82</v>
      </c>
      <c r="AV136" s="12" t="s">
        <v>82</v>
      </c>
      <c r="AW136" s="12" t="s">
        <v>30</v>
      </c>
      <c r="AX136" s="12" t="s">
        <v>80</v>
      </c>
      <c r="AY136" s="152" t="s">
        <v>152</v>
      </c>
    </row>
    <row r="137" spans="2:65" s="12" customFormat="1" ht="11.25">
      <c r="B137" s="150"/>
      <c r="D137" s="151" t="s">
        <v>161</v>
      </c>
      <c r="F137" s="153" t="s">
        <v>1327</v>
      </c>
      <c r="H137" s="154">
        <v>1.53</v>
      </c>
      <c r="I137" s="155"/>
      <c r="L137" s="150"/>
      <c r="M137" s="156"/>
      <c r="T137" s="157"/>
      <c r="AT137" s="152" t="s">
        <v>161</v>
      </c>
      <c r="AU137" s="152" t="s">
        <v>82</v>
      </c>
      <c r="AV137" s="12" t="s">
        <v>82</v>
      </c>
      <c r="AW137" s="12" t="s">
        <v>4</v>
      </c>
      <c r="AX137" s="12" t="s">
        <v>80</v>
      </c>
      <c r="AY137" s="152" t="s">
        <v>152</v>
      </c>
    </row>
    <row r="138" spans="2:65" s="1" customFormat="1" ht="24.2" customHeight="1">
      <c r="B138" s="31"/>
      <c r="C138" s="136" t="s">
        <v>181</v>
      </c>
      <c r="D138" s="136" t="s">
        <v>155</v>
      </c>
      <c r="E138" s="137" t="s">
        <v>1229</v>
      </c>
      <c r="F138" s="138" t="s">
        <v>1230</v>
      </c>
      <c r="G138" s="139" t="s">
        <v>260</v>
      </c>
      <c r="H138" s="140">
        <v>4.0000000000000001E-3</v>
      </c>
      <c r="I138" s="141"/>
      <c r="J138" s="142">
        <f>ROUND(I138*H138,2)</f>
        <v>0</v>
      </c>
      <c r="K138" s="143"/>
      <c r="L138" s="31"/>
      <c r="M138" s="144" t="s">
        <v>1</v>
      </c>
      <c r="N138" s="145" t="s">
        <v>39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257</v>
      </c>
      <c r="AT138" s="148" t="s">
        <v>155</v>
      </c>
      <c r="AU138" s="148" t="s">
        <v>82</v>
      </c>
      <c r="AY138" s="16" t="s">
        <v>152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6" t="s">
        <v>82</v>
      </c>
      <c r="BK138" s="149">
        <f>ROUND(I138*H138,2)</f>
        <v>0</v>
      </c>
      <c r="BL138" s="16" t="s">
        <v>257</v>
      </c>
      <c r="BM138" s="148" t="s">
        <v>1328</v>
      </c>
    </row>
    <row r="139" spans="2:65" s="11" customFormat="1" ht="22.9" customHeight="1">
      <c r="B139" s="124"/>
      <c r="D139" s="125" t="s">
        <v>72</v>
      </c>
      <c r="E139" s="134" t="s">
        <v>1329</v>
      </c>
      <c r="F139" s="134" t="s">
        <v>101</v>
      </c>
      <c r="I139" s="127"/>
      <c r="J139" s="135">
        <f>BK139</f>
        <v>0</v>
      </c>
      <c r="L139" s="124"/>
      <c r="M139" s="129"/>
      <c r="P139" s="130">
        <f>SUM(P140:P164)</f>
        <v>0</v>
      </c>
      <c r="R139" s="130">
        <f>SUM(R140:R164)</f>
        <v>2.5368999999999999E-2</v>
      </c>
      <c r="T139" s="131">
        <f>SUM(T140:T164)</f>
        <v>0</v>
      </c>
      <c r="AR139" s="125" t="s">
        <v>82</v>
      </c>
      <c r="AT139" s="132" t="s">
        <v>72</v>
      </c>
      <c r="AU139" s="132" t="s">
        <v>80</v>
      </c>
      <c r="AY139" s="125" t="s">
        <v>152</v>
      </c>
      <c r="BK139" s="133">
        <f>SUM(BK140:BK164)</f>
        <v>0</v>
      </c>
    </row>
    <row r="140" spans="2:65" s="1" customFormat="1" ht="16.5" customHeight="1">
      <c r="B140" s="31"/>
      <c r="C140" s="165" t="s">
        <v>190</v>
      </c>
      <c r="D140" s="165" t="s">
        <v>272</v>
      </c>
      <c r="E140" s="166" t="s">
        <v>1330</v>
      </c>
      <c r="F140" s="167" t="s">
        <v>1331</v>
      </c>
      <c r="G140" s="168" t="s">
        <v>158</v>
      </c>
      <c r="H140" s="169">
        <v>2</v>
      </c>
      <c r="I140" s="170"/>
      <c r="J140" s="171">
        <f>ROUND(I140*H140,2)</f>
        <v>0</v>
      </c>
      <c r="K140" s="172"/>
      <c r="L140" s="173"/>
      <c r="M140" s="174" t="s">
        <v>1</v>
      </c>
      <c r="N140" s="175" t="s">
        <v>39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207</v>
      </c>
      <c r="AT140" s="148" t="s">
        <v>272</v>
      </c>
      <c r="AU140" s="148" t="s">
        <v>82</v>
      </c>
      <c r="AY140" s="16" t="s">
        <v>152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6" t="s">
        <v>82</v>
      </c>
      <c r="BK140" s="149">
        <f>ROUND(I140*H140,2)</f>
        <v>0</v>
      </c>
      <c r="BL140" s="16" t="s">
        <v>159</v>
      </c>
      <c r="BM140" s="148" t="s">
        <v>1332</v>
      </c>
    </row>
    <row r="141" spans="2:65" s="12" customFormat="1" ht="11.25">
      <c r="B141" s="150"/>
      <c r="D141" s="151" t="s">
        <v>161</v>
      </c>
      <c r="E141" s="152" t="s">
        <v>1</v>
      </c>
      <c r="F141" s="153" t="s">
        <v>162</v>
      </c>
      <c r="H141" s="154">
        <v>2</v>
      </c>
      <c r="I141" s="155"/>
      <c r="L141" s="150"/>
      <c r="M141" s="156"/>
      <c r="T141" s="157"/>
      <c r="AT141" s="152" t="s">
        <v>161</v>
      </c>
      <c r="AU141" s="152" t="s">
        <v>82</v>
      </c>
      <c r="AV141" s="12" t="s">
        <v>82</v>
      </c>
      <c r="AW141" s="12" t="s">
        <v>30</v>
      </c>
      <c r="AX141" s="12" t="s">
        <v>80</v>
      </c>
      <c r="AY141" s="152" t="s">
        <v>152</v>
      </c>
    </row>
    <row r="142" spans="2:65" s="1" customFormat="1" ht="24.2" customHeight="1">
      <c r="B142" s="31"/>
      <c r="C142" s="136" t="s">
        <v>199</v>
      </c>
      <c r="D142" s="136" t="s">
        <v>155</v>
      </c>
      <c r="E142" s="137" t="s">
        <v>1333</v>
      </c>
      <c r="F142" s="138" t="s">
        <v>1334</v>
      </c>
      <c r="G142" s="139" t="s">
        <v>184</v>
      </c>
      <c r="H142" s="140">
        <v>3.6</v>
      </c>
      <c r="I142" s="141"/>
      <c r="J142" s="142">
        <f>ROUND(I142*H142,2)</f>
        <v>0</v>
      </c>
      <c r="K142" s="143"/>
      <c r="L142" s="31"/>
      <c r="M142" s="144" t="s">
        <v>1</v>
      </c>
      <c r="N142" s="145" t="s">
        <v>39</v>
      </c>
      <c r="P142" s="146">
        <f>O142*H142</f>
        <v>0</v>
      </c>
      <c r="Q142" s="146">
        <v>2E-3</v>
      </c>
      <c r="R142" s="146">
        <f>Q142*H142</f>
        <v>7.2000000000000007E-3</v>
      </c>
      <c r="S142" s="146">
        <v>0</v>
      </c>
      <c r="T142" s="147">
        <f>S142*H142</f>
        <v>0</v>
      </c>
      <c r="AR142" s="148" t="s">
        <v>159</v>
      </c>
      <c r="AT142" s="148" t="s">
        <v>155</v>
      </c>
      <c r="AU142" s="148" t="s">
        <v>82</v>
      </c>
      <c r="AY142" s="16" t="s">
        <v>152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6" t="s">
        <v>82</v>
      </c>
      <c r="BK142" s="149">
        <f>ROUND(I142*H142,2)</f>
        <v>0</v>
      </c>
      <c r="BL142" s="16" t="s">
        <v>159</v>
      </c>
      <c r="BM142" s="148" t="s">
        <v>1335</v>
      </c>
    </row>
    <row r="143" spans="2:65" s="12" customFormat="1" ht="11.25">
      <c r="B143" s="150"/>
      <c r="D143" s="151" t="s">
        <v>161</v>
      </c>
      <c r="E143" s="152" t="s">
        <v>1</v>
      </c>
      <c r="F143" s="153" t="s">
        <v>1336</v>
      </c>
      <c r="H143" s="154">
        <v>3.6</v>
      </c>
      <c r="I143" s="155"/>
      <c r="L143" s="150"/>
      <c r="M143" s="156"/>
      <c r="T143" s="157"/>
      <c r="AT143" s="152" t="s">
        <v>161</v>
      </c>
      <c r="AU143" s="152" t="s">
        <v>82</v>
      </c>
      <c r="AV143" s="12" t="s">
        <v>82</v>
      </c>
      <c r="AW143" s="12" t="s">
        <v>30</v>
      </c>
      <c r="AX143" s="12" t="s">
        <v>80</v>
      </c>
      <c r="AY143" s="152" t="s">
        <v>152</v>
      </c>
    </row>
    <row r="144" spans="2:65" s="1" customFormat="1" ht="24.2" customHeight="1">
      <c r="B144" s="31"/>
      <c r="C144" s="136" t="s">
        <v>207</v>
      </c>
      <c r="D144" s="136" t="s">
        <v>155</v>
      </c>
      <c r="E144" s="137" t="s">
        <v>1337</v>
      </c>
      <c r="F144" s="138" t="s">
        <v>1338</v>
      </c>
      <c r="G144" s="139" t="s">
        <v>158</v>
      </c>
      <c r="H144" s="140">
        <v>1</v>
      </c>
      <c r="I144" s="141"/>
      <c r="J144" s="142">
        <f>ROUND(I144*H144,2)</f>
        <v>0</v>
      </c>
      <c r="K144" s="143"/>
      <c r="L144" s="31"/>
      <c r="M144" s="144" t="s">
        <v>1</v>
      </c>
      <c r="N144" s="145" t="s">
        <v>39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257</v>
      </c>
      <c r="AT144" s="148" t="s">
        <v>155</v>
      </c>
      <c r="AU144" s="148" t="s">
        <v>82</v>
      </c>
      <c r="AY144" s="16" t="s">
        <v>152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6" t="s">
        <v>82</v>
      </c>
      <c r="BK144" s="149">
        <f>ROUND(I144*H144,2)</f>
        <v>0</v>
      </c>
      <c r="BL144" s="16" t="s">
        <v>257</v>
      </c>
      <c r="BM144" s="148" t="s">
        <v>1339</v>
      </c>
    </row>
    <row r="145" spans="2:65" s="12" customFormat="1" ht="11.25">
      <c r="B145" s="150"/>
      <c r="D145" s="151" t="s">
        <v>161</v>
      </c>
      <c r="E145" s="152" t="s">
        <v>1</v>
      </c>
      <c r="F145" s="153" t="s">
        <v>80</v>
      </c>
      <c r="H145" s="154">
        <v>1</v>
      </c>
      <c r="I145" s="155"/>
      <c r="L145" s="150"/>
      <c r="M145" s="156"/>
      <c r="T145" s="157"/>
      <c r="AT145" s="152" t="s">
        <v>161</v>
      </c>
      <c r="AU145" s="152" t="s">
        <v>82</v>
      </c>
      <c r="AV145" s="12" t="s">
        <v>82</v>
      </c>
      <c r="AW145" s="12" t="s">
        <v>30</v>
      </c>
      <c r="AX145" s="12" t="s">
        <v>80</v>
      </c>
      <c r="AY145" s="152" t="s">
        <v>152</v>
      </c>
    </row>
    <row r="146" spans="2:65" s="1" customFormat="1" ht="24.2" customHeight="1">
      <c r="B146" s="31"/>
      <c r="C146" s="165" t="s">
        <v>212</v>
      </c>
      <c r="D146" s="165" t="s">
        <v>272</v>
      </c>
      <c r="E146" s="166" t="s">
        <v>1340</v>
      </c>
      <c r="F146" s="167" t="s">
        <v>1341</v>
      </c>
      <c r="G146" s="168" t="s">
        <v>158</v>
      </c>
      <c r="H146" s="169">
        <v>1</v>
      </c>
      <c r="I146" s="170"/>
      <c r="J146" s="171">
        <f>ROUND(I146*H146,2)</f>
        <v>0</v>
      </c>
      <c r="K146" s="172"/>
      <c r="L146" s="173"/>
      <c r="M146" s="174" t="s">
        <v>1</v>
      </c>
      <c r="N146" s="175" t="s">
        <v>39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207</v>
      </c>
      <c r="AT146" s="148" t="s">
        <v>272</v>
      </c>
      <c r="AU146" s="148" t="s">
        <v>82</v>
      </c>
      <c r="AY146" s="16" t="s">
        <v>152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6" t="s">
        <v>82</v>
      </c>
      <c r="BK146" s="149">
        <f>ROUND(I146*H146,2)</f>
        <v>0</v>
      </c>
      <c r="BL146" s="16" t="s">
        <v>159</v>
      </c>
      <c r="BM146" s="148" t="s">
        <v>1342</v>
      </c>
    </row>
    <row r="147" spans="2:65" s="12" customFormat="1" ht="11.25">
      <c r="B147" s="150"/>
      <c r="D147" s="151" t="s">
        <v>161</v>
      </c>
      <c r="E147" s="152" t="s">
        <v>1</v>
      </c>
      <c r="F147" s="153" t="s">
        <v>80</v>
      </c>
      <c r="H147" s="154">
        <v>1</v>
      </c>
      <c r="I147" s="155"/>
      <c r="L147" s="150"/>
      <c r="M147" s="156"/>
      <c r="T147" s="157"/>
      <c r="AT147" s="152" t="s">
        <v>161</v>
      </c>
      <c r="AU147" s="152" t="s">
        <v>82</v>
      </c>
      <c r="AV147" s="12" t="s">
        <v>82</v>
      </c>
      <c r="AW147" s="12" t="s">
        <v>30</v>
      </c>
      <c r="AX147" s="12" t="s">
        <v>80</v>
      </c>
      <c r="AY147" s="152" t="s">
        <v>152</v>
      </c>
    </row>
    <row r="148" spans="2:65" s="1" customFormat="1" ht="16.5" customHeight="1">
      <c r="B148" s="31"/>
      <c r="C148" s="136" t="s">
        <v>222</v>
      </c>
      <c r="D148" s="136" t="s">
        <v>155</v>
      </c>
      <c r="E148" s="137" t="s">
        <v>1343</v>
      </c>
      <c r="F148" s="138" t="s">
        <v>1344</v>
      </c>
      <c r="G148" s="139" t="s">
        <v>158</v>
      </c>
      <c r="H148" s="140">
        <v>4</v>
      </c>
      <c r="I148" s="141"/>
      <c r="J148" s="142">
        <f t="shared" ref="J148:J153" si="0">ROUND(I148*H148,2)</f>
        <v>0</v>
      </c>
      <c r="K148" s="143"/>
      <c r="L148" s="31"/>
      <c r="M148" s="144" t="s">
        <v>1</v>
      </c>
      <c r="N148" s="145" t="s">
        <v>39</v>
      </c>
      <c r="P148" s="146">
        <f t="shared" ref="P148:P153" si="1">O148*H148</f>
        <v>0</v>
      </c>
      <c r="Q148" s="146">
        <v>0</v>
      </c>
      <c r="R148" s="146">
        <f t="shared" ref="R148:R153" si="2">Q148*H148</f>
        <v>0</v>
      </c>
      <c r="S148" s="146">
        <v>0</v>
      </c>
      <c r="T148" s="147">
        <f t="shared" ref="T148:T153" si="3">S148*H148</f>
        <v>0</v>
      </c>
      <c r="AR148" s="148" t="s">
        <v>257</v>
      </c>
      <c r="AT148" s="148" t="s">
        <v>155</v>
      </c>
      <c r="AU148" s="148" t="s">
        <v>82</v>
      </c>
      <c r="AY148" s="16" t="s">
        <v>152</v>
      </c>
      <c r="BE148" s="149">
        <f t="shared" ref="BE148:BE153" si="4">IF(N148="základní",J148,0)</f>
        <v>0</v>
      </c>
      <c r="BF148" s="149">
        <f t="shared" ref="BF148:BF153" si="5">IF(N148="snížená",J148,0)</f>
        <v>0</v>
      </c>
      <c r="BG148" s="149">
        <f t="shared" ref="BG148:BG153" si="6">IF(N148="zákl. přenesená",J148,0)</f>
        <v>0</v>
      </c>
      <c r="BH148" s="149">
        <f t="shared" ref="BH148:BH153" si="7">IF(N148="sníž. přenesená",J148,0)</f>
        <v>0</v>
      </c>
      <c r="BI148" s="149">
        <f t="shared" ref="BI148:BI153" si="8">IF(N148="nulová",J148,0)</f>
        <v>0</v>
      </c>
      <c r="BJ148" s="16" t="s">
        <v>82</v>
      </c>
      <c r="BK148" s="149">
        <f t="shared" ref="BK148:BK153" si="9">ROUND(I148*H148,2)</f>
        <v>0</v>
      </c>
      <c r="BL148" s="16" t="s">
        <v>257</v>
      </c>
      <c r="BM148" s="148" t="s">
        <v>1345</v>
      </c>
    </row>
    <row r="149" spans="2:65" s="1" customFormat="1" ht="21.75" customHeight="1">
      <c r="B149" s="31"/>
      <c r="C149" s="165" t="s">
        <v>226</v>
      </c>
      <c r="D149" s="165" t="s">
        <v>272</v>
      </c>
      <c r="E149" s="166" t="s">
        <v>1346</v>
      </c>
      <c r="F149" s="167" t="s">
        <v>1347</v>
      </c>
      <c r="G149" s="168" t="s">
        <v>158</v>
      </c>
      <c r="H149" s="169">
        <v>4</v>
      </c>
      <c r="I149" s="170"/>
      <c r="J149" s="171">
        <f t="shared" si="0"/>
        <v>0</v>
      </c>
      <c r="K149" s="172"/>
      <c r="L149" s="173"/>
      <c r="M149" s="174" t="s">
        <v>1</v>
      </c>
      <c r="N149" s="175" t="s">
        <v>39</v>
      </c>
      <c r="P149" s="146">
        <f t="shared" si="1"/>
        <v>0</v>
      </c>
      <c r="Q149" s="146">
        <v>4.0000000000000002E-4</v>
      </c>
      <c r="R149" s="146">
        <f t="shared" si="2"/>
        <v>1.6000000000000001E-3</v>
      </c>
      <c r="S149" s="146">
        <v>0</v>
      </c>
      <c r="T149" s="147">
        <f t="shared" si="3"/>
        <v>0</v>
      </c>
      <c r="AR149" s="148" t="s">
        <v>362</v>
      </c>
      <c r="AT149" s="148" t="s">
        <v>272</v>
      </c>
      <c r="AU149" s="148" t="s">
        <v>82</v>
      </c>
      <c r="AY149" s="16" t="s">
        <v>152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6" t="s">
        <v>82</v>
      </c>
      <c r="BK149" s="149">
        <f t="shared" si="9"/>
        <v>0</v>
      </c>
      <c r="BL149" s="16" t="s">
        <v>257</v>
      </c>
      <c r="BM149" s="148" t="s">
        <v>1348</v>
      </c>
    </row>
    <row r="150" spans="2:65" s="1" customFormat="1" ht="24.2" customHeight="1">
      <c r="B150" s="31"/>
      <c r="C150" s="136" t="s">
        <v>8</v>
      </c>
      <c r="D150" s="136" t="s">
        <v>155</v>
      </c>
      <c r="E150" s="137" t="s">
        <v>1349</v>
      </c>
      <c r="F150" s="138" t="s">
        <v>1350</v>
      </c>
      <c r="G150" s="139" t="s">
        <v>158</v>
      </c>
      <c r="H150" s="140">
        <v>1</v>
      </c>
      <c r="I150" s="141"/>
      <c r="J150" s="142">
        <f t="shared" si="0"/>
        <v>0</v>
      </c>
      <c r="K150" s="143"/>
      <c r="L150" s="31"/>
      <c r="M150" s="144" t="s">
        <v>1</v>
      </c>
      <c r="N150" s="145" t="s">
        <v>39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257</v>
      </c>
      <c r="AT150" s="148" t="s">
        <v>155</v>
      </c>
      <c r="AU150" s="148" t="s">
        <v>82</v>
      </c>
      <c r="AY150" s="16" t="s">
        <v>152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6" t="s">
        <v>82</v>
      </c>
      <c r="BK150" s="149">
        <f t="shared" si="9"/>
        <v>0</v>
      </c>
      <c r="BL150" s="16" t="s">
        <v>257</v>
      </c>
      <c r="BM150" s="148" t="s">
        <v>1351</v>
      </c>
    </row>
    <row r="151" spans="2:65" s="1" customFormat="1" ht="16.5" customHeight="1">
      <c r="B151" s="31"/>
      <c r="C151" s="165" t="s">
        <v>238</v>
      </c>
      <c r="D151" s="165" t="s">
        <v>272</v>
      </c>
      <c r="E151" s="166" t="s">
        <v>1352</v>
      </c>
      <c r="F151" s="167" t="s">
        <v>1353</v>
      </c>
      <c r="G151" s="168" t="s">
        <v>158</v>
      </c>
      <c r="H151" s="169">
        <v>1</v>
      </c>
      <c r="I151" s="170"/>
      <c r="J151" s="171">
        <f t="shared" si="0"/>
        <v>0</v>
      </c>
      <c r="K151" s="172"/>
      <c r="L151" s="173"/>
      <c r="M151" s="174" t="s">
        <v>1</v>
      </c>
      <c r="N151" s="175" t="s">
        <v>39</v>
      </c>
      <c r="P151" s="146">
        <f t="shared" si="1"/>
        <v>0</v>
      </c>
      <c r="Q151" s="146">
        <v>2.8E-3</v>
      </c>
      <c r="R151" s="146">
        <f t="shared" si="2"/>
        <v>2.8E-3</v>
      </c>
      <c r="S151" s="146">
        <v>0</v>
      </c>
      <c r="T151" s="147">
        <f t="shared" si="3"/>
        <v>0</v>
      </c>
      <c r="AR151" s="148" t="s">
        <v>362</v>
      </c>
      <c r="AT151" s="148" t="s">
        <v>272</v>
      </c>
      <c r="AU151" s="148" t="s">
        <v>82</v>
      </c>
      <c r="AY151" s="16" t="s">
        <v>152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6" t="s">
        <v>82</v>
      </c>
      <c r="BK151" s="149">
        <f t="shared" si="9"/>
        <v>0</v>
      </c>
      <c r="BL151" s="16" t="s">
        <v>257</v>
      </c>
      <c r="BM151" s="148" t="s">
        <v>1354</v>
      </c>
    </row>
    <row r="152" spans="2:65" s="1" customFormat="1" ht="24.2" customHeight="1">
      <c r="B152" s="31"/>
      <c r="C152" s="136" t="s">
        <v>245</v>
      </c>
      <c r="D152" s="136" t="s">
        <v>155</v>
      </c>
      <c r="E152" s="137" t="s">
        <v>1355</v>
      </c>
      <c r="F152" s="138" t="s">
        <v>1356</v>
      </c>
      <c r="G152" s="139" t="s">
        <v>158</v>
      </c>
      <c r="H152" s="140">
        <v>1</v>
      </c>
      <c r="I152" s="141"/>
      <c r="J152" s="142">
        <f t="shared" si="0"/>
        <v>0</v>
      </c>
      <c r="K152" s="143"/>
      <c r="L152" s="31"/>
      <c r="M152" s="144" t="s">
        <v>1</v>
      </c>
      <c r="N152" s="145" t="s">
        <v>39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257</v>
      </c>
      <c r="AT152" s="148" t="s">
        <v>155</v>
      </c>
      <c r="AU152" s="148" t="s">
        <v>82</v>
      </c>
      <c r="AY152" s="16" t="s">
        <v>152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6" t="s">
        <v>82</v>
      </c>
      <c r="BK152" s="149">
        <f t="shared" si="9"/>
        <v>0</v>
      </c>
      <c r="BL152" s="16" t="s">
        <v>257</v>
      </c>
      <c r="BM152" s="148" t="s">
        <v>1357</v>
      </c>
    </row>
    <row r="153" spans="2:65" s="1" customFormat="1" ht="16.5" customHeight="1">
      <c r="B153" s="31"/>
      <c r="C153" s="165" t="s">
        <v>252</v>
      </c>
      <c r="D153" s="165" t="s">
        <v>272</v>
      </c>
      <c r="E153" s="166" t="s">
        <v>1358</v>
      </c>
      <c r="F153" s="167" t="s">
        <v>1359</v>
      </c>
      <c r="G153" s="168" t="s">
        <v>158</v>
      </c>
      <c r="H153" s="169">
        <v>1</v>
      </c>
      <c r="I153" s="170"/>
      <c r="J153" s="171">
        <f t="shared" si="0"/>
        <v>0</v>
      </c>
      <c r="K153" s="172"/>
      <c r="L153" s="173"/>
      <c r="M153" s="174" t="s">
        <v>1</v>
      </c>
      <c r="N153" s="175" t="s">
        <v>39</v>
      </c>
      <c r="P153" s="146">
        <f t="shared" si="1"/>
        <v>0</v>
      </c>
      <c r="Q153" s="146">
        <v>5.9999999999999995E-4</v>
      </c>
      <c r="R153" s="146">
        <f t="shared" si="2"/>
        <v>5.9999999999999995E-4</v>
      </c>
      <c r="S153" s="146">
        <v>0</v>
      </c>
      <c r="T153" s="147">
        <f t="shared" si="3"/>
        <v>0</v>
      </c>
      <c r="AR153" s="148" t="s">
        <v>362</v>
      </c>
      <c r="AT153" s="148" t="s">
        <v>272</v>
      </c>
      <c r="AU153" s="148" t="s">
        <v>82</v>
      </c>
      <c r="AY153" s="16" t="s">
        <v>152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6" t="s">
        <v>82</v>
      </c>
      <c r="BK153" s="149">
        <f t="shared" si="9"/>
        <v>0</v>
      </c>
      <c r="BL153" s="16" t="s">
        <v>257</v>
      </c>
      <c r="BM153" s="148" t="s">
        <v>1360</v>
      </c>
    </row>
    <row r="154" spans="2:65" s="12" customFormat="1" ht="11.25">
      <c r="B154" s="150"/>
      <c r="D154" s="151" t="s">
        <v>161</v>
      </c>
      <c r="E154" s="152" t="s">
        <v>1</v>
      </c>
      <c r="F154" s="153" t="s">
        <v>80</v>
      </c>
      <c r="H154" s="154">
        <v>1</v>
      </c>
      <c r="I154" s="155"/>
      <c r="L154" s="150"/>
      <c r="M154" s="156"/>
      <c r="T154" s="157"/>
      <c r="AT154" s="152" t="s">
        <v>161</v>
      </c>
      <c r="AU154" s="152" t="s">
        <v>82</v>
      </c>
      <c r="AV154" s="12" t="s">
        <v>82</v>
      </c>
      <c r="AW154" s="12" t="s">
        <v>30</v>
      </c>
      <c r="AX154" s="12" t="s">
        <v>80</v>
      </c>
      <c r="AY154" s="152" t="s">
        <v>152</v>
      </c>
    </row>
    <row r="155" spans="2:65" s="1" customFormat="1" ht="16.5" customHeight="1">
      <c r="B155" s="31"/>
      <c r="C155" s="136" t="s">
        <v>257</v>
      </c>
      <c r="D155" s="136" t="s">
        <v>155</v>
      </c>
      <c r="E155" s="137" t="s">
        <v>1361</v>
      </c>
      <c r="F155" s="138" t="s">
        <v>1362</v>
      </c>
      <c r="G155" s="139" t="s">
        <v>158</v>
      </c>
      <c r="H155" s="140">
        <v>1</v>
      </c>
      <c r="I155" s="141"/>
      <c r="J155" s="142">
        <f>ROUND(I155*H155,2)</f>
        <v>0</v>
      </c>
      <c r="K155" s="143"/>
      <c r="L155" s="31"/>
      <c r="M155" s="144" t="s">
        <v>1</v>
      </c>
      <c r="N155" s="145" t="s">
        <v>39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159</v>
      </c>
      <c r="AT155" s="148" t="s">
        <v>155</v>
      </c>
      <c r="AU155" s="148" t="s">
        <v>82</v>
      </c>
      <c r="AY155" s="16" t="s">
        <v>152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6" t="s">
        <v>82</v>
      </c>
      <c r="BK155" s="149">
        <f>ROUND(I155*H155,2)</f>
        <v>0</v>
      </c>
      <c r="BL155" s="16" t="s">
        <v>159</v>
      </c>
      <c r="BM155" s="148" t="s">
        <v>1363</v>
      </c>
    </row>
    <row r="156" spans="2:65" s="12" customFormat="1" ht="11.25">
      <c r="B156" s="150"/>
      <c r="D156" s="151" t="s">
        <v>161</v>
      </c>
      <c r="E156" s="152" t="s">
        <v>1</v>
      </c>
      <c r="F156" s="153" t="s">
        <v>80</v>
      </c>
      <c r="H156" s="154">
        <v>1</v>
      </c>
      <c r="I156" s="155"/>
      <c r="L156" s="150"/>
      <c r="M156" s="156"/>
      <c r="T156" s="157"/>
      <c r="AT156" s="152" t="s">
        <v>161</v>
      </c>
      <c r="AU156" s="152" t="s">
        <v>82</v>
      </c>
      <c r="AV156" s="12" t="s">
        <v>82</v>
      </c>
      <c r="AW156" s="12" t="s">
        <v>30</v>
      </c>
      <c r="AX156" s="12" t="s">
        <v>80</v>
      </c>
      <c r="AY156" s="152" t="s">
        <v>152</v>
      </c>
    </row>
    <row r="157" spans="2:65" s="1" customFormat="1" ht="37.9" customHeight="1">
      <c r="B157" s="31"/>
      <c r="C157" s="136" t="s">
        <v>265</v>
      </c>
      <c r="D157" s="136" t="s">
        <v>155</v>
      </c>
      <c r="E157" s="137" t="s">
        <v>1364</v>
      </c>
      <c r="F157" s="138" t="s">
        <v>1365</v>
      </c>
      <c r="G157" s="139" t="s">
        <v>184</v>
      </c>
      <c r="H157" s="140">
        <v>2.7</v>
      </c>
      <c r="I157" s="141"/>
      <c r="J157" s="142">
        <f>ROUND(I157*H157,2)</f>
        <v>0</v>
      </c>
      <c r="K157" s="143"/>
      <c r="L157" s="31"/>
      <c r="M157" s="144" t="s">
        <v>1</v>
      </c>
      <c r="N157" s="145" t="s">
        <v>39</v>
      </c>
      <c r="P157" s="146">
        <f>O157*H157</f>
        <v>0</v>
      </c>
      <c r="Q157" s="146">
        <v>1.67E-3</v>
      </c>
      <c r="R157" s="146">
        <f>Q157*H157</f>
        <v>4.509E-3</v>
      </c>
      <c r="S157" s="146">
        <v>0</v>
      </c>
      <c r="T157" s="147">
        <f>S157*H157</f>
        <v>0</v>
      </c>
      <c r="AR157" s="148" t="s">
        <v>257</v>
      </c>
      <c r="AT157" s="148" t="s">
        <v>155</v>
      </c>
      <c r="AU157" s="148" t="s">
        <v>82</v>
      </c>
      <c r="AY157" s="16" t="s">
        <v>152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6" t="s">
        <v>82</v>
      </c>
      <c r="BK157" s="149">
        <f>ROUND(I157*H157,2)</f>
        <v>0</v>
      </c>
      <c r="BL157" s="16" t="s">
        <v>257</v>
      </c>
      <c r="BM157" s="148" t="s">
        <v>1366</v>
      </c>
    </row>
    <row r="158" spans="2:65" s="12" customFormat="1" ht="11.25">
      <c r="B158" s="150"/>
      <c r="D158" s="151" t="s">
        <v>161</v>
      </c>
      <c r="E158" s="152" t="s">
        <v>1</v>
      </c>
      <c r="F158" s="153" t="s">
        <v>1367</v>
      </c>
      <c r="H158" s="154">
        <v>2.7</v>
      </c>
      <c r="I158" s="155"/>
      <c r="L158" s="150"/>
      <c r="M158" s="156"/>
      <c r="T158" s="157"/>
      <c r="AT158" s="152" t="s">
        <v>161</v>
      </c>
      <c r="AU158" s="152" t="s">
        <v>82</v>
      </c>
      <c r="AV158" s="12" t="s">
        <v>82</v>
      </c>
      <c r="AW158" s="12" t="s">
        <v>30</v>
      </c>
      <c r="AX158" s="12" t="s">
        <v>80</v>
      </c>
      <c r="AY158" s="152" t="s">
        <v>152</v>
      </c>
    </row>
    <row r="159" spans="2:65" s="1" customFormat="1" ht="37.9" customHeight="1">
      <c r="B159" s="31"/>
      <c r="C159" s="136" t="s">
        <v>271</v>
      </c>
      <c r="D159" s="136" t="s">
        <v>155</v>
      </c>
      <c r="E159" s="137" t="s">
        <v>1368</v>
      </c>
      <c r="F159" s="138" t="s">
        <v>1369</v>
      </c>
      <c r="G159" s="139" t="s">
        <v>184</v>
      </c>
      <c r="H159" s="140">
        <v>1.5</v>
      </c>
      <c r="I159" s="141"/>
      <c r="J159" s="142">
        <f>ROUND(I159*H159,2)</f>
        <v>0</v>
      </c>
      <c r="K159" s="143"/>
      <c r="L159" s="31"/>
      <c r="M159" s="144" t="s">
        <v>1</v>
      </c>
      <c r="N159" s="145" t="s">
        <v>39</v>
      </c>
      <c r="P159" s="146">
        <f>O159*H159</f>
        <v>0</v>
      </c>
      <c r="Q159" s="146">
        <v>3.4399999999999999E-3</v>
      </c>
      <c r="R159" s="146">
        <f>Q159*H159</f>
        <v>5.1599999999999997E-3</v>
      </c>
      <c r="S159" s="146">
        <v>0</v>
      </c>
      <c r="T159" s="147">
        <f>S159*H159</f>
        <v>0</v>
      </c>
      <c r="AR159" s="148" t="s">
        <v>257</v>
      </c>
      <c r="AT159" s="148" t="s">
        <v>155</v>
      </c>
      <c r="AU159" s="148" t="s">
        <v>82</v>
      </c>
      <c r="AY159" s="16" t="s">
        <v>152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6" t="s">
        <v>82</v>
      </c>
      <c r="BK159" s="149">
        <f>ROUND(I159*H159,2)</f>
        <v>0</v>
      </c>
      <c r="BL159" s="16" t="s">
        <v>257</v>
      </c>
      <c r="BM159" s="148" t="s">
        <v>1370</v>
      </c>
    </row>
    <row r="160" spans="2:65" s="12" customFormat="1" ht="11.25">
      <c r="B160" s="150"/>
      <c r="D160" s="151" t="s">
        <v>161</v>
      </c>
      <c r="E160" s="152" t="s">
        <v>1</v>
      </c>
      <c r="F160" s="153" t="s">
        <v>1371</v>
      </c>
      <c r="H160" s="154">
        <v>1.5</v>
      </c>
      <c r="I160" s="155"/>
      <c r="L160" s="150"/>
      <c r="M160" s="156"/>
      <c r="T160" s="157"/>
      <c r="AT160" s="152" t="s">
        <v>161</v>
      </c>
      <c r="AU160" s="152" t="s">
        <v>82</v>
      </c>
      <c r="AV160" s="12" t="s">
        <v>82</v>
      </c>
      <c r="AW160" s="12" t="s">
        <v>30</v>
      </c>
      <c r="AX160" s="12" t="s">
        <v>80</v>
      </c>
      <c r="AY160" s="152" t="s">
        <v>152</v>
      </c>
    </row>
    <row r="161" spans="2:65" s="1" customFormat="1" ht="24.2" customHeight="1">
      <c r="B161" s="31"/>
      <c r="C161" s="136" t="s">
        <v>276</v>
      </c>
      <c r="D161" s="136" t="s">
        <v>155</v>
      </c>
      <c r="E161" s="137" t="s">
        <v>1372</v>
      </c>
      <c r="F161" s="138" t="s">
        <v>1373</v>
      </c>
      <c r="G161" s="139" t="s">
        <v>158</v>
      </c>
      <c r="H161" s="140">
        <v>1</v>
      </c>
      <c r="I161" s="141"/>
      <c r="J161" s="142">
        <f>ROUND(I161*H161,2)</f>
        <v>0</v>
      </c>
      <c r="K161" s="143"/>
      <c r="L161" s="31"/>
      <c r="M161" s="144" t="s">
        <v>1</v>
      </c>
      <c r="N161" s="145" t="s">
        <v>39</v>
      </c>
      <c r="P161" s="146">
        <f>O161*H161</f>
        <v>0</v>
      </c>
      <c r="Q161" s="146">
        <v>3.5000000000000001E-3</v>
      </c>
      <c r="R161" s="146">
        <f>Q161*H161</f>
        <v>3.5000000000000001E-3</v>
      </c>
      <c r="S161" s="146">
        <v>0</v>
      </c>
      <c r="T161" s="147">
        <f>S161*H161</f>
        <v>0</v>
      </c>
      <c r="AR161" s="148" t="s">
        <v>159</v>
      </c>
      <c r="AT161" s="148" t="s">
        <v>155</v>
      </c>
      <c r="AU161" s="148" t="s">
        <v>82</v>
      </c>
      <c r="AY161" s="16" t="s">
        <v>152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6" t="s">
        <v>82</v>
      </c>
      <c r="BK161" s="149">
        <f>ROUND(I161*H161,2)</f>
        <v>0</v>
      </c>
      <c r="BL161" s="16" t="s">
        <v>159</v>
      </c>
      <c r="BM161" s="148" t="s">
        <v>1374</v>
      </c>
    </row>
    <row r="162" spans="2:65" s="12" customFormat="1" ht="11.25">
      <c r="B162" s="150"/>
      <c r="D162" s="151" t="s">
        <v>161</v>
      </c>
      <c r="E162" s="152" t="s">
        <v>1</v>
      </c>
      <c r="F162" s="153" t="s">
        <v>80</v>
      </c>
      <c r="H162" s="154">
        <v>1</v>
      </c>
      <c r="I162" s="155"/>
      <c r="L162" s="150"/>
      <c r="M162" s="156"/>
      <c r="T162" s="157"/>
      <c r="AT162" s="152" t="s">
        <v>161</v>
      </c>
      <c r="AU162" s="152" t="s">
        <v>82</v>
      </c>
      <c r="AV162" s="12" t="s">
        <v>82</v>
      </c>
      <c r="AW162" s="12" t="s">
        <v>30</v>
      </c>
      <c r="AX162" s="12" t="s">
        <v>80</v>
      </c>
      <c r="AY162" s="152" t="s">
        <v>152</v>
      </c>
    </row>
    <row r="163" spans="2:65" s="1" customFormat="1" ht="24.2" customHeight="1">
      <c r="B163" s="31"/>
      <c r="C163" s="136" t="s">
        <v>283</v>
      </c>
      <c r="D163" s="136" t="s">
        <v>155</v>
      </c>
      <c r="E163" s="137" t="s">
        <v>1375</v>
      </c>
      <c r="F163" s="138" t="s">
        <v>1376</v>
      </c>
      <c r="G163" s="139" t="s">
        <v>260</v>
      </c>
      <c r="H163" s="140">
        <v>1.4999999999999999E-2</v>
      </c>
      <c r="I163" s="141"/>
      <c r="J163" s="142">
        <f>ROUND(I163*H163,2)</f>
        <v>0</v>
      </c>
      <c r="K163" s="143"/>
      <c r="L163" s="31"/>
      <c r="M163" s="144" t="s">
        <v>1</v>
      </c>
      <c r="N163" s="145" t="s">
        <v>39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257</v>
      </c>
      <c r="AT163" s="148" t="s">
        <v>155</v>
      </c>
      <c r="AU163" s="148" t="s">
        <v>82</v>
      </c>
      <c r="AY163" s="16" t="s">
        <v>152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6" t="s">
        <v>82</v>
      </c>
      <c r="BK163" s="149">
        <f>ROUND(I163*H163,2)</f>
        <v>0</v>
      </c>
      <c r="BL163" s="16" t="s">
        <v>257</v>
      </c>
      <c r="BM163" s="148" t="s">
        <v>1377</v>
      </c>
    </row>
    <row r="164" spans="2:65" s="1" customFormat="1" ht="24.2" customHeight="1">
      <c r="B164" s="31"/>
      <c r="C164" s="136" t="s">
        <v>7</v>
      </c>
      <c r="D164" s="136" t="s">
        <v>155</v>
      </c>
      <c r="E164" s="137" t="s">
        <v>1378</v>
      </c>
      <c r="F164" s="138" t="s">
        <v>1379</v>
      </c>
      <c r="G164" s="139" t="s">
        <v>260</v>
      </c>
      <c r="H164" s="140">
        <v>0.03</v>
      </c>
      <c r="I164" s="141"/>
      <c r="J164" s="142">
        <f>ROUND(I164*H164,2)</f>
        <v>0</v>
      </c>
      <c r="K164" s="143"/>
      <c r="L164" s="31"/>
      <c r="M164" s="144" t="s">
        <v>1</v>
      </c>
      <c r="N164" s="145" t="s">
        <v>39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257</v>
      </c>
      <c r="AT164" s="148" t="s">
        <v>155</v>
      </c>
      <c r="AU164" s="148" t="s">
        <v>82</v>
      </c>
      <c r="AY164" s="16" t="s">
        <v>152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6" t="s">
        <v>82</v>
      </c>
      <c r="BK164" s="149">
        <f>ROUND(I164*H164,2)</f>
        <v>0</v>
      </c>
      <c r="BL164" s="16" t="s">
        <v>257</v>
      </c>
      <c r="BM164" s="148" t="s">
        <v>1380</v>
      </c>
    </row>
    <row r="165" spans="2:65" s="11" customFormat="1" ht="25.9" customHeight="1">
      <c r="B165" s="124"/>
      <c r="D165" s="125" t="s">
        <v>72</v>
      </c>
      <c r="E165" s="126" t="s">
        <v>1381</v>
      </c>
      <c r="F165" s="126" t="s">
        <v>1382</v>
      </c>
      <c r="I165" s="127"/>
      <c r="J165" s="128">
        <f>BK165</f>
        <v>0</v>
      </c>
      <c r="L165" s="124"/>
      <c r="M165" s="129"/>
      <c r="P165" s="130">
        <f>P166</f>
        <v>0</v>
      </c>
      <c r="R165" s="130">
        <f>R166</f>
        <v>0</v>
      </c>
      <c r="T165" s="131">
        <f>T166</f>
        <v>0</v>
      </c>
      <c r="AR165" s="125" t="s">
        <v>159</v>
      </c>
      <c r="AT165" s="132" t="s">
        <v>72</v>
      </c>
      <c r="AU165" s="132" t="s">
        <v>73</v>
      </c>
      <c r="AY165" s="125" t="s">
        <v>152</v>
      </c>
      <c r="BK165" s="133">
        <f>BK166</f>
        <v>0</v>
      </c>
    </row>
    <row r="166" spans="2:65" s="11" customFormat="1" ht="22.9" customHeight="1">
      <c r="B166" s="124"/>
      <c r="D166" s="125" t="s">
        <v>72</v>
      </c>
      <c r="E166" s="134" t="s">
        <v>1383</v>
      </c>
      <c r="F166" s="134" t="s">
        <v>1384</v>
      </c>
      <c r="I166" s="127"/>
      <c r="J166" s="135">
        <f>BK166</f>
        <v>0</v>
      </c>
      <c r="L166" s="124"/>
      <c r="M166" s="129"/>
      <c r="P166" s="130">
        <f>SUM(P167:P170)</f>
        <v>0</v>
      </c>
      <c r="R166" s="130">
        <f>SUM(R167:R170)</f>
        <v>0</v>
      </c>
      <c r="T166" s="131">
        <f>SUM(T167:T170)</f>
        <v>0</v>
      </c>
      <c r="AR166" s="125" t="s">
        <v>159</v>
      </c>
      <c r="AT166" s="132" t="s">
        <v>72</v>
      </c>
      <c r="AU166" s="132" t="s">
        <v>80</v>
      </c>
      <c r="AY166" s="125" t="s">
        <v>152</v>
      </c>
      <c r="BK166" s="133">
        <f>SUM(BK167:BK170)</f>
        <v>0</v>
      </c>
    </row>
    <row r="167" spans="2:65" s="1" customFormat="1" ht="16.5" customHeight="1">
      <c r="B167" s="31"/>
      <c r="C167" s="136" t="s">
        <v>296</v>
      </c>
      <c r="D167" s="136" t="s">
        <v>155</v>
      </c>
      <c r="E167" s="137" t="s">
        <v>1385</v>
      </c>
      <c r="F167" s="138" t="s">
        <v>1386</v>
      </c>
      <c r="G167" s="139" t="s">
        <v>397</v>
      </c>
      <c r="H167" s="140">
        <v>1</v>
      </c>
      <c r="I167" s="141"/>
      <c r="J167" s="142">
        <f>ROUND(I167*H167,2)</f>
        <v>0</v>
      </c>
      <c r="K167" s="143"/>
      <c r="L167" s="31"/>
      <c r="M167" s="144" t="s">
        <v>1</v>
      </c>
      <c r="N167" s="145" t="s">
        <v>39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286</v>
      </c>
      <c r="AT167" s="148" t="s">
        <v>155</v>
      </c>
      <c r="AU167" s="148" t="s">
        <v>82</v>
      </c>
      <c r="AY167" s="16" t="s">
        <v>152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82</v>
      </c>
      <c r="BK167" s="149">
        <f>ROUND(I167*H167,2)</f>
        <v>0</v>
      </c>
      <c r="BL167" s="16" t="s">
        <v>286</v>
      </c>
      <c r="BM167" s="148" t="s">
        <v>1387</v>
      </c>
    </row>
    <row r="168" spans="2:65" s="12" customFormat="1" ht="11.25">
      <c r="B168" s="150"/>
      <c r="D168" s="151" t="s">
        <v>161</v>
      </c>
      <c r="E168" s="152" t="s">
        <v>1</v>
      </c>
      <c r="F168" s="153" t="s">
        <v>80</v>
      </c>
      <c r="H168" s="154">
        <v>1</v>
      </c>
      <c r="I168" s="155"/>
      <c r="L168" s="150"/>
      <c r="M168" s="156"/>
      <c r="T168" s="157"/>
      <c r="AT168" s="152" t="s">
        <v>161</v>
      </c>
      <c r="AU168" s="152" t="s">
        <v>82</v>
      </c>
      <c r="AV168" s="12" t="s">
        <v>82</v>
      </c>
      <c r="AW168" s="12" t="s">
        <v>30</v>
      </c>
      <c r="AX168" s="12" t="s">
        <v>80</v>
      </c>
      <c r="AY168" s="152" t="s">
        <v>152</v>
      </c>
    </row>
    <row r="169" spans="2:65" s="1" customFormat="1" ht="24.2" customHeight="1">
      <c r="B169" s="31"/>
      <c r="C169" s="136" t="s">
        <v>302</v>
      </c>
      <c r="D169" s="136" t="s">
        <v>155</v>
      </c>
      <c r="E169" s="137" t="s">
        <v>1388</v>
      </c>
      <c r="F169" s="138" t="s">
        <v>1389</v>
      </c>
      <c r="G169" s="139" t="s">
        <v>158</v>
      </c>
      <c r="H169" s="140">
        <v>4</v>
      </c>
      <c r="I169" s="141"/>
      <c r="J169" s="142">
        <f>ROUND(I169*H169,2)</f>
        <v>0</v>
      </c>
      <c r="K169" s="143"/>
      <c r="L169" s="31"/>
      <c r="M169" s="144" t="s">
        <v>1</v>
      </c>
      <c r="N169" s="145" t="s">
        <v>39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257</v>
      </c>
      <c r="AT169" s="148" t="s">
        <v>155</v>
      </c>
      <c r="AU169" s="148" t="s">
        <v>82</v>
      </c>
      <c r="AY169" s="16" t="s">
        <v>152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6" t="s">
        <v>82</v>
      </c>
      <c r="BK169" s="149">
        <f>ROUND(I169*H169,2)</f>
        <v>0</v>
      </c>
      <c r="BL169" s="16" t="s">
        <v>257</v>
      </c>
      <c r="BM169" s="148" t="s">
        <v>1390</v>
      </c>
    </row>
    <row r="170" spans="2:65" s="12" customFormat="1" ht="11.25">
      <c r="B170" s="150"/>
      <c r="D170" s="151" t="s">
        <v>161</v>
      </c>
      <c r="E170" s="152" t="s">
        <v>1</v>
      </c>
      <c r="F170" s="153" t="s">
        <v>159</v>
      </c>
      <c r="H170" s="154">
        <v>4</v>
      </c>
      <c r="I170" s="155"/>
      <c r="L170" s="150"/>
      <c r="M170" s="183"/>
      <c r="N170" s="184"/>
      <c r="O170" s="184"/>
      <c r="P170" s="184"/>
      <c r="Q170" s="184"/>
      <c r="R170" s="184"/>
      <c r="S170" s="184"/>
      <c r="T170" s="185"/>
      <c r="AT170" s="152" t="s">
        <v>161</v>
      </c>
      <c r="AU170" s="152" t="s">
        <v>82</v>
      </c>
      <c r="AV170" s="12" t="s">
        <v>82</v>
      </c>
      <c r="AW170" s="12" t="s">
        <v>30</v>
      </c>
      <c r="AX170" s="12" t="s">
        <v>80</v>
      </c>
      <c r="AY170" s="152" t="s">
        <v>152</v>
      </c>
    </row>
    <row r="171" spans="2:65" s="1" customFormat="1" ht="6.95" customHeight="1"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31"/>
    </row>
  </sheetData>
  <sheetProtection algorithmName="SHA-512" hashValue="wBwkkrjlNrAk9jiD60OtcJ1qmoUk+18GR0sFW/6RdatADvCPaTz17QX7k2Rh2xXKVA8O1nxxHddMcruY2lI9FA==" saltValue="Y83LFaO+XWeCa2K8zj0Is+qERYwXkva6snlRW8V/USoVEMeGSyVceIZabDLHkcRB0seIhrSAYqRsJl3hI+9W2Q==" spinCount="100000" sheet="1" objects="1" scenarios="1" formatColumns="0" formatRows="0" autoFilter="0"/>
  <autoFilter ref="C124:K170" xr:uid="{00000000-0009-0000-0000-000006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105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5" t="str">
        <f>'Rekapitulace stavby'!K6</f>
        <v>Stavební úpravy objektu Joštova č.p. 3</v>
      </c>
      <c r="F7" s="236"/>
      <c r="G7" s="236"/>
      <c r="H7" s="236"/>
      <c r="L7" s="19"/>
    </row>
    <row r="8" spans="2:46" s="1" customFormat="1" ht="12" customHeight="1">
      <c r="B8" s="31"/>
      <c r="D8" s="26" t="s">
        <v>107</v>
      </c>
      <c r="L8" s="31"/>
    </row>
    <row r="9" spans="2:46" s="1" customFormat="1" ht="16.5" customHeight="1">
      <c r="B9" s="31"/>
      <c r="E9" s="193" t="s">
        <v>1391</v>
      </c>
      <c r="F9" s="237"/>
      <c r="G9" s="237"/>
      <c r="H9" s="23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17. 7. 2023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8" t="str">
        <f>'Rekapitulace stavby'!E14</f>
        <v>Vyplň údaj</v>
      </c>
      <c r="F18" s="219"/>
      <c r="G18" s="219"/>
      <c r="H18" s="219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93"/>
      <c r="E27" s="224" t="s">
        <v>1</v>
      </c>
      <c r="F27" s="224"/>
      <c r="G27" s="224"/>
      <c r="H27" s="224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33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hidden="1" customHeight="1">
      <c r="B33" s="31"/>
      <c r="D33" s="54" t="s">
        <v>37</v>
      </c>
      <c r="E33" s="26" t="s">
        <v>38</v>
      </c>
      <c r="F33" s="85">
        <f>ROUND((SUM(BE119:BE126)),  2)</f>
        <v>0</v>
      </c>
      <c r="I33" s="95">
        <v>0.21</v>
      </c>
      <c r="J33" s="85">
        <f>ROUND(((SUM(BE119:BE126))*I33),  2)</f>
        <v>0</v>
      </c>
      <c r="L33" s="31"/>
    </row>
    <row r="34" spans="2:12" s="1" customFormat="1" ht="14.45" hidden="1" customHeight="1">
      <c r="B34" s="31"/>
      <c r="E34" s="26" t="s">
        <v>39</v>
      </c>
      <c r="F34" s="85">
        <f>ROUND((SUM(BF119:BF126)),  2)</f>
        <v>0</v>
      </c>
      <c r="I34" s="95">
        <v>0.12</v>
      </c>
      <c r="J34" s="85">
        <f>ROUND(((SUM(BF119:BF126))*I34),  2)</f>
        <v>0</v>
      </c>
      <c r="L34" s="31"/>
    </row>
    <row r="35" spans="2:12" s="1" customFormat="1" ht="14.45" customHeight="1">
      <c r="B35" s="31"/>
      <c r="D35" s="26" t="s">
        <v>37</v>
      </c>
      <c r="E35" s="26" t="s">
        <v>40</v>
      </c>
      <c r="F35" s="85">
        <f>ROUND((SUM(BG119:BG126)),  2)</f>
        <v>0</v>
      </c>
      <c r="I35" s="95">
        <v>0.21</v>
      </c>
      <c r="J35" s="85">
        <f>0</f>
        <v>0</v>
      </c>
      <c r="L35" s="31"/>
    </row>
    <row r="36" spans="2:12" s="1" customFormat="1" ht="14.45" customHeight="1">
      <c r="B36" s="31"/>
      <c r="E36" s="26" t="s">
        <v>41</v>
      </c>
      <c r="F36" s="85">
        <f>ROUND((SUM(BH119:BH126)),  2)</f>
        <v>0</v>
      </c>
      <c r="I36" s="95">
        <v>0.12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85">
        <f>ROUND((SUM(BI119:BI126)), 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43</v>
      </c>
      <c r="E39" s="56"/>
      <c r="F39" s="56"/>
      <c r="G39" s="98" t="s">
        <v>44</v>
      </c>
      <c r="H39" s="99" t="s">
        <v>45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5" t="str">
        <f>E7</f>
        <v>Stavební úpravy objektu Joštova č.p. 3</v>
      </c>
      <c r="F85" s="236"/>
      <c r="G85" s="236"/>
      <c r="H85" s="236"/>
      <c r="L85" s="31"/>
    </row>
    <row r="86" spans="2:47" s="1" customFormat="1" ht="12" customHeight="1">
      <c r="B86" s="31"/>
      <c r="C86" s="26" t="s">
        <v>107</v>
      </c>
      <c r="L86" s="31"/>
    </row>
    <row r="87" spans="2:47" s="1" customFormat="1" ht="16.5" customHeight="1">
      <c r="B87" s="31"/>
      <c r="E87" s="193" t="str">
        <f>E9</f>
        <v xml:space="preserve">D99 - Vedlejší a ostatní náklady </v>
      </c>
      <c r="F87" s="237"/>
      <c r="G87" s="237"/>
      <c r="H87" s="23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17. 7. 2023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112</v>
      </c>
      <c r="D94" s="96"/>
      <c r="E94" s="96"/>
      <c r="F94" s="96"/>
      <c r="G94" s="96"/>
      <c r="H94" s="96"/>
      <c r="I94" s="96"/>
      <c r="J94" s="105" t="s">
        <v>113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114</v>
      </c>
      <c r="J96" s="65">
        <f>J119</f>
        <v>0</v>
      </c>
      <c r="L96" s="31"/>
      <c r="AU96" s="16" t="s">
        <v>115</v>
      </c>
    </row>
    <row r="97" spans="2:12" s="8" customFormat="1" ht="24.95" customHeight="1">
      <c r="B97" s="107"/>
      <c r="D97" s="108" t="s">
        <v>1392</v>
      </c>
      <c r="E97" s="109"/>
      <c r="F97" s="109"/>
      <c r="G97" s="109"/>
      <c r="H97" s="109"/>
      <c r="I97" s="109"/>
      <c r="J97" s="110">
        <f>J120</f>
        <v>0</v>
      </c>
      <c r="L97" s="107"/>
    </row>
    <row r="98" spans="2:12" s="9" customFormat="1" ht="19.899999999999999" customHeight="1">
      <c r="B98" s="111"/>
      <c r="D98" s="112" t="s">
        <v>1393</v>
      </c>
      <c r="E98" s="113"/>
      <c r="F98" s="113"/>
      <c r="G98" s="113"/>
      <c r="H98" s="113"/>
      <c r="I98" s="113"/>
      <c r="J98" s="114">
        <f>J121</f>
        <v>0</v>
      </c>
      <c r="L98" s="111"/>
    </row>
    <row r="99" spans="2:12" s="9" customFormat="1" ht="19.899999999999999" customHeight="1">
      <c r="B99" s="111"/>
      <c r="D99" s="112" t="s">
        <v>1394</v>
      </c>
      <c r="E99" s="113"/>
      <c r="F99" s="113"/>
      <c r="G99" s="113"/>
      <c r="H99" s="113"/>
      <c r="I99" s="113"/>
      <c r="J99" s="114">
        <f>J124</f>
        <v>0</v>
      </c>
      <c r="L99" s="111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138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35" t="str">
        <f>E7</f>
        <v>Stavební úpravy objektu Joštova č.p. 3</v>
      </c>
      <c r="F109" s="236"/>
      <c r="G109" s="236"/>
      <c r="H109" s="236"/>
      <c r="L109" s="31"/>
    </row>
    <row r="110" spans="2:12" s="1" customFormat="1" ht="12" customHeight="1">
      <c r="B110" s="31"/>
      <c r="C110" s="26" t="s">
        <v>107</v>
      </c>
      <c r="L110" s="31"/>
    </row>
    <row r="111" spans="2:12" s="1" customFormat="1" ht="16.5" customHeight="1">
      <c r="B111" s="31"/>
      <c r="E111" s="193" t="str">
        <f>E9</f>
        <v xml:space="preserve">D99 - Vedlejší a ostatní náklady </v>
      </c>
      <c r="F111" s="237"/>
      <c r="G111" s="237"/>
      <c r="H111" s="237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17. 7. 2023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 xml:space="preserve"> </v>
      </c>
      <c r="I115" s="26" t="s">
        <v>29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27</v>
      </c>
      <c r="F116" s="24" t="str">
        <f>IF(E18="","",E18)</f>
        <v>Vyplň údaj</v>
      </c>
      <c r="I116" s="26" t="s">
        <v>31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5"/>
      <c r="C118" s="116" t="s">
        <v>139</v>
      </c>
      <c r="D118" s="117" t="s">
        <v>58</v>
      </c>
      <c r="E118" s="117" t="s">
        <v>54</v>
      </c>
      <c r="F118" s="117" t="s">
        <v>55</v>
      </c>
      <c r="G118" s="117" t="s">
        <v>140</v>
      </c>
      <c r="H118" s="117" t="s">
        <v>141</v>
      </c>
      <c r="I118" s="117" t="s">
        <v>142</v>
      </c>
      <c r="J118" s="118" t="s">
        <v>113</v>
      </c>
      <c r="K118" s="119" t="s">
        <v>143</v>
      </c>
      <c r="L118" s="115"/>
      <c r="M118" s="58" t="s">
        <v>1</v>
      </c>
      <c r="N118" s="59" t="s">
        <v>37</v>
      </c>
      <c r="O118" s="59" t="s">
        <v>144</v>
      </c>
      <c r="P118" s="59" t="s">
        <v>145</v>
      </c>
      <c r="Q118" s="59" t="s">
        <v>146</v>
      </c>
      <c r="R118" s="59" t="s">
        <v>147</v>
      </c>
      <c r="S118" s="59" t="s">
        <v>148</v>
      </c>
      <c r="T118" s="60" t="s">
        <v>149</v>
      </c>
    </row>
    <row r="119" spans="2:65" s="1" customFormat="1" ht="22.9" customHeight="1">
      <c r="B119" s="31"/>
      <c r="C119" s="63" t="s">
        <v>150</v>
      </c>
      <c r="J119" s="120">
        <f>BK119</f>
        <v>0</v>
      </c>
      <c r="L119" s="31"/>
      <c r="M119" s="61"/>
      <c r="N119" s="52"/>
      <c r="O119" s="52"/>
      <c r="P119" s="121">
        <f>P120</f>
        <v>0</v>
      </c>
      <c r="Q119" s="52"/>
      <c r="R119" s="121">
        <f>R120</f>
        <v>0</v>
      </c>
      <c r="S119" s="52"/>
      <c r="T119" s="122">
        <f>T120</f>
        <v>0</v>
      </c>
      <c r="AT119" s="16" t="s">
        <v>72</v>
      </c>
      <c r="AU119" s="16" t="s">
        <v>115</v>
      </c>
      <c r="BK119" s="123">
        <f>BK120</f>
        <v>0</v>
      </c>
    </row>
    <row r="120" spans="2:65" s="11" customFormat="1" ht="25.9" customHeight="1">
      <c r="B120" s="124"/>
      <c r="D120" s="125" t="s">
        <v>72</v>
      </c>
      <c r="E120" s="126" t="s">
        <v>1395</v>
      </c>
      <c r="F120" s="126" t="s">
        <v>1396</v>
      </c>
      <c r="I120" s="127"/>
      <c r="J120" s="128">
        <f>BK120</f>
        <v>0</v>
      </c>
      <c r="L120" s="124"/>
      <c r="M120" s="129"/>
      <c r="P120" s="130">
        <f>P121+P124</f>
        <v>0</v>
      </c>
      <c r="R120" s="130">
        <f>R121+R124</f>
        <v>0</v>
      </c>
      <c r="T120" s="131">
        <f>T121+T124</f>
        <v>0</v>
      </c>
      <c r="AR120" s="125" t="s">
        <v>181</v>
      </c>
      <c r="AT120" s="132" t="s">
        <v>72</v>
      </c>
      <c r="AU120" s="132" t="s">
        <v>73</v>
      </c>
      <c r="AY120" s="125" t="s">
        <v>152</v>
      </c>
      <c r="BK120" s="133">
        <f>BK121+BK124</f>
        <v>0</v>
      </c>
    </row>
    <row r="121" spans="2:65" s="11" customFormat="1" ht="22.9" customHeight="1">
      <c r="B121" s="124"/>
      <c r="D121" s="125" t="s">
        <v>72</v>
      </c>
      <c r="E121" s="134" t="s">
        <v>1397</v>
      </c>
      <c r="F121" s="134" t="s">
        <v>1398</v>
      </c>
      <c r="I121" s="127"/>
      <c r="J121" s="135">
        <f>BK121</f>
        <v>0</v>
      </c>
      <c r="L121" s="124"/>
      <c r="M121" s="129"/>
      <c r="P121" s="130">
        <f>SUM(P122:P123)</f>
        <v>0</v>
      </c>
      <c r="R121" s="130">
        <f>SUM(R122:R123)</f>
        <v>0</v>
      </c>
      <c r="T121" s="131">
        <f>SUM(T122:T123)</f>
        <v>0</v>
      </c>
      <c r="AR121" s="125" t="s">
        <v>181</v>
      </c>
      <c r="AT121" s="132" t="s">
        <v>72</v>
      </c>
      <c r="AU121" s="132" t="s">
        <v>80</v>
      </c>
      <c r="AY121" s="125" t="s">
        <v>152</v>
      </c>
      <c r="BK121" s="133">
        <f>SUM(BK122:BK123)</f>
        <v>0</v>
      </c>
    </row>
    <row r="122" spans="2:65" s="1" customFormat="1" ht="16.5" customHeight="1">
      <c r="B122" s="31"/>
      <c r="C122" s="136" t="s">
        <v>80</v>
      </c>
      <c r="D122" s="136" t="s">
        <v>155</v>
      </c>
      <c r="E122" s="137" t="s">
        <v>1399</v>
      </c>
      <c r="F122" s="138" t="s">
        <v>1400</v>
      </c>
      <c r="G122" s="139" t="s">
        <v>1401</v>
      </c>
      <c r="H122" s="140">
        <v>1</v>
      </c>
      <c r="I122" s="141"/>
      <c r="J122" s="142">
        <f>ROUND(I122*H122,2)</f>
        <v>0</v>
      </c>
      <c r="K122" s="143"/>
      <c r="L122" s="31"/>
      <c r="M122" s="144" t="s">
        <v>1</v>
      </c>
      <c r="N122" s="145" t="s">
        <v>41</v>
      </c>
      <c r="P122" s="146">
        <f>O122*H122</f>
        <v>0</v>
      </c>
      <c r="Q122" s="146">
        <v>0</v>
      </c>
      <c r="R122" s="146">
        <f>Q122*H122</f>
        <v>0</v>
      </c>
      <c r="S122" s="146">
        <v>0</v>
      </c>
      <c r="T122" s="147">
        <f>S122*H122</f>
        <v>0</v>
      </c>
      <c r="AR122" s="148" t="s">
        <v>1402</v>
      </c>
      <c r="AT122" s="148" t="s">
        <v>155</v>
      </c>
      <c r="AU122" s="148" t="s">
        <v>82</v>
      </c>
      <c r="AY122" s="16" t="s">
        <v>152</v>
      </c>
      <c r="BE122" s="149">
        <f>IF(N122="základní",J122,0)</f>
        <v>0</v>
      </c>
      <c r="BF122" s="149">
        <f>IF(N122="snížená",J122,0)</f>
        <v>0</v>
      </c>
      <c r="BG122" s="149">
        <f>IF(N122="zákl. přenesená",J122,0)</f>
        <v>0</v>
      </c>
      <c r="BH122" s="149">
        <f>IF(N122="sníž. přenesená",J122,0)</f>
        <v>0</v>
      </c>
      <c r="BI122" s="149">
        <f>IF(N122="nulová",J122,0)</f>
        <v>0</v>
      </c>
      <c r="BJ122" s="16" t="s">
        <v>181</v>
      </c>
      <c r="BK122" s="149">
        <f>ROUND(I122*H122,2)</f>
        <v>0</v>
      </c>
      <c r="BL122" s="16" t="s">
        <v>1402</v>
      </c>
      <c r="BM122" s="148" t="s">
        <v>1403</v>
      </c>
    </row>
    <row r="123" spans="2:65" s="12" customFormat="1" ht="11.25">
      <c r="B123" s="150"/>
      <c r="D123" s="151" t="s">
        <v>161</v>
      </c>
      <c r="E123" s="152" t="s">
        <v>1</v>
      </c>
      <c r="F123" s="153" t="s">
        <v>80</v>
      </c>
      <c r="H123" s="154">
        <v>1</v>
      </c>
      <c r="I123" s="155"/>
      <c r="L123" s="150"/>
      <c r="M123" s="156"/>
      <c r="T123" s="157"/>
      <c r="AT123" s="152" t="s">
        <v>161</v>
      </c>
      <c r="AU123" s="152" t="s">
        <v>82</v>
      </c>
      <c r="AV123" s="12" t="s">
        <v>82</v>
      </c>
      <c r="AW123" s="12" t="s">
        <v>30</v>
      </c>
      <c r="AX123" s="12" t="s">
        <v>80</v>
      </c>
      <c r="AY123" s="152" t="s">
        <v>152</v>
      </c>
    </row>
    <row r="124" spans="2:65" s="11" customFormat="1" ht="22.9" customHeight="1">
      <c r="B124" s="124"/>
      <c r="D124" s="125" t="s">
        <v>72</v>
      </c>
      <c r="E124" s="134" t="s">
        <v>1404</v>
      </c>
      <c r="F124" s="134" t="s">
        <v>1405</v>
      </c>
      <c r="I124" s="127"/>
      <c r="J124" s="135">
        <f>BK124</f>
        <v>0</v>
      </c>
      <c r="L124" s="124"/>
      <c r="M124" s="129"/>
      <c r="P124" s="130">
        <f>SUM(P125:P126)</f>
        <v>0</v>
      </c>
      <c r="R124" s="130">
        <f>SUM(R125:R126)</f>
        <v>0</v>
      </c>
      <c r="T124" s="131">
        <f>SUM(T125:T126)</f>
        <v>0</v>
      </c>
      <c r="AR124" s="125" t="s">
        <v>181</v>
      </c>
      <c r="AT124" s="132" t="s">
        <v>72</v>
      </c>
      <c r="AU124" s="132" t="s">
        <v>80</v>
      </c>
      <c r="AY124" s="125" t="s">
        <v>152</v>
      </c>
      <c r="BK124" s="133">
        <f>SUM(BK125:BK126)</f>
        <v>0</v>
      </c>
    </row>
    <row r="125" spans="2:65" s="1" customFormat="1" ht="16.5" customHeight="1">
      <c r="B125" s="31"/>
      <c r="C125" s="136" t="s">
        <v>82</v>
      </c>
      <c r="D125" s="136" t="s">
        <v>155</v>
      </c>
      <c r="E125" s="137" t="s">
        <v>1406</v>
      </c>
      <c r="F125" s="138" t="s">
        <v>1405</v>
      </c>
      <c r="G125" s="139" t="s">
        <v>1401</v>
      </c>
      <c r="H125" s="140">
        <v>1</v>
      </c>
      <c r="I125" s="141"/>
      <c r="J125" s="142">
        <f>ROUND(I125*H125,2)</f>
        <v>0</v>
      </c>
      <c r="K125" s="143"/>
      <c r="L125" s="31"/>
      <c r="M125" s="144" t="s">
        <v>1</v>
      </c>
      <c r="N125" s="145" t="s">
        <v>41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1402</v>
      </c>
      <c r="AT125" s="148" t="s">
        <v>155</v>
      </c>
      <c r="AU125" s="148" t="s">
        <v>82</v>
      </c>
      <c r="AY125" s="16" t="s">
        <v>152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6" t="s">
        <v>181</v>
      </c>
      <c r="BK125" s="149">
        <f>ROUND(I125*H125,2)</f>
        <v>0</v>
      </c>
      <c r="BL125" s="16" t="s">
        <v>1402</v>
      </c>
      <c r="BM125" s="148" t="s">
        <v>1407</v>
      </c>
    </row>
    <row r="126" spans="2:65" s="12" customFormat="1" ht="11.25">
      <c r="B126" s="150"/>
      <c r="D126" s="151" t="s">
        <v>161</v>
      </c>
      <c r="E126" s="152" t="s">
        <v>1</v>
      </c>
      <c r="F126" s="153" t="s">
        <v>80</v>
      </c>
      <c r="H126" s="154">
        <v>1</v>
      </c>
      <c r="I126" s="155"/>
      <c r="L126" s="150"/>
      <c r="M126" s="183"/>
      <c r="N126" s="184"/>
      <c r="O126" s="184"/>
      <c r="P126" s="184"/>
      <c r="Q126" s="184"/>
      <c r="R126" s="184"/>
      <c r="S126" s="184"/>
      <c r="T126" s="185"/>
      <c r="AT126" s="152" t="s">
        <v>161</v>
      </c>
      <c r="AU126" s="152" t="s">
        <v>82</v>
      </c>
      <c r="AV126" s="12" t="s">
        <v>82</v>
      </c>
      <c r="AW126" s="12" t="s">
        <v>30</v>
      </c>
      <c r="AX126" s="12" t="s">
        <v>80</v>
      </c>
      <c r="AY126" s="152" t="s">
        <v>152</v>
      </c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sheetProtection algorithmName="SHA-512" hashValue="XXyeLjZ3OJ7Tj/QyLcoyd+AX1FwxZBreLEKFr4td6jMPbH54C8p7OpvalT9oRwkRri+39UxHMzVF/dtuuGvbSg==" saltValue="pSwxXvd2x4crvG/1jULjd6tEnuO3QdxVBlUPjXDt9zQoLVZPdPsuyQOknexjt/PA0raShL74qAIYtHM8JksOzg==" spinCount="100000" sheet="1" objects="1" scenarios="1" formatColumns="0" formatRows="0" autoFilter="0"/>
  <autoFilter ref="C118:K126" xr:uid="{00000000-0009-0000-0000-000007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D-11-A - Stavební část </vt:lpstr>
      <vt:lpstr>D-11-B - Bourací práce</vt:lpstr>
      <vt:lpstr>D141 - Zdravotechnika</vt:lpstr>
      <vt:lpstr>D142 - Elektroinstalace</vt:lpstr>
      <vt:lpstr>D143 - Vytápění</vt:lpstr>
      <vt:lpstr>D144 - Vzduchotechnika</vt:lpstr>
      <vt:lpstr>D99 - Vedlejší a ostatní ...</vt:lpstr>
      <vt:lpstr>'D-11-A - Stavební část '!Názvy_tisku</vt:lpstr>
      <vt:lpstr>'D-11-B - Bourací práce'!Názvy_tisku</vt:lpstr>
      <vt:lpstr>'D141 - Zdravotechnika'!Názvy_tisku</vt:lpstr>
      <vt:lpstr>'D142 - Elektroinstalace'!Názvy_tisku</vt:lpstr>
      <vt:lpstr>'D143 - Vytápění'!Názvy_tisku</vt:lpstr>
      <vt:lpstr>'D144 - Vzduchotechnika'!Názvy_tisku</vt:lpstr>
      <vt:lpstr>'D99 - Vedlejší a ostatní ...'!Názvy_tisku</vt:lpstr>
      <vt:lpstr>'Rekapitulace stavby'!Názvy_tisku</vt:lpstr>
      <vt:lpstr>'D-11-A - Stavební část '!Oblast_tisku</vt:lpstr>
      <vt:lpstr>'D-11-B - Bourací práce'!Oblast_tisku</vt:lpstr>
      <vt:lpstr>'D141 - Zdravotechnika'!Oblast_tisku</vt:lpstr>
      <vt:lpstr>'D142 - Elektroinstalace'!Oblast_tisku</vt:lpstr>
      <vt:lpstr>'D143 - Vytápění'!Oblast_tisku</vt:lpstr>
      <vt:lpstr>'D144 - Vzduchotechnika'!Oblast_tisku</vt:lpstr>
      <vt:lpstr>'D99 - Vedlejší a ostatní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PETR-PC9\Petr</dc:creator>
  <cp:lastModifiedBy>Petr Myslivec</cp:lastModifiedBy>
  <dcterms:created xsi:type="dcterms:W3CDTF">2024-07-22T11:30:17Z</dcterms:created>
  <dcterms:modified xsi:type="dcterms:W3CDTF">2024-07-22T11:30:44Z</dcterms:modified>
</cp:coreProperties>
</file>