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Stavební rozpočet" sheetId="1" r:id="rId1"/>
    <sheet name="Rozpočet - Jen objekty celkem" sheetId="2" r:id="rId2"/>
    <sheet name="Krycí list rozpočtu" sheetId="3" r:id="rId3"/>
    <sheet name="VORN" sheetId="4" state="hidden" r:id="rId4"/>
  </sheets>
  <definedNames>
    <definedName name="vorn_sum">VORN!$I$36</definedName>
  </definedNames>
  <calcPr refMode="A1"/>
</workbook>
</file>

<file path=xl/sharedStrings.xml><?xml version="1.0" encoding="utf-8"?>
<sst xmlns="http://schemas.openxmlformats.org/spreadsheetml/2006/main" count="344" uniqueCount="344">
  <si>
    <t>Soupis prací</t>
  </si>
  <si>
    <t>Název stavby:</t>
  </si>
  <si>
    <t>Rekonstrukce ploch sloužících k parkování - část ul. Křižíkova</t>
  </si>
  <si>
    <t>Doba výstavby:</t>
  </si>
  <si>
    <t xml:space="preserve"> </t>
  </si>
  <si>
    <t>Objednatel:</t>
  </si>
  <si>
    <t>Statutární město Jihlava</t>
  </si>
  <si>
    <t>Druh stavby:</t>
  </si>
  <si>
    <t>Začátek výstavby:</t>
  </si>
  <si>
    <t>Projektant:</t>
  </si>
  <si>
    <t> </t>
  </si>
  <si>
    <t>Lokalita:</t>
  </si>
  <si>
    <t>Jihlava</t>
  </si>
  <si>
    <t>Konec výstavby:</t>
  </si>
  <si>
    <t>Zhotovitel:</t>
  </si>
  <si>
    <t>dle výběrového řízení</t>
  </si>
  <si>
    <t>JKSO:</t>
  </si>
  <si>
    <t>Zpracováno dne:</t>
  </si>
  <si>
    <t>26.11.2024</t>
  </si>
  <si>
    <t>Zpracoval:</t>
  </si>
  <si>
    <t>Ing. Petr Kristýnek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</si>
  <si>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</si>
  <si>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</si>
  <si>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</si>
  <si>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</si>
  <si>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</si>
  <si>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</si>
  <si>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</si>
  <si>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</si>
  <si>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</si>
  <si>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</si>
  <si>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</si>
  <si>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</si>
  <si>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</si>
  <si>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</si>
  <si>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</si>
  <si>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</si>
  <si>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</si>
  <si>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</si>
  <si>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</si>
  <si>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</si>
  <si>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</si>
  <si>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</si>
  <si>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</si>
  <si>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</si>
  <si>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</si>
  <si>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</si>
  <si>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</si>
  <si>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</si>
  <si>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</si>
  <si>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</si>
  <si>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Parkovací plocha ul. Křižíkova</t>
  </si>
  <si>
    <t>11</t>
  </si>
  <si>
    <t>Přípravné a přidružené práce</t>
  </si>
  <si>
    <t>01</t>
  </si>
  <si>
    <t>1</t>
  </si>
  <si>
    <t>113105113R00</t>
  </si>
  <si>
    <t>Rozebrání dlažeb z lom. kamene do MC, spáry s MC</t>
  </si>
  <si>
    <t>m2</t>
  </si>
  <si>
    <t>RTS II / 2024</t>
  </si>
  <si>
    <t>11_</t>
  </si>
  <si>
    <t>01_1_</t>
  </si>
  <si>
    <t>01_</t>
  </si>
  <si>
    <t>Varianta:</t>
  </si>
  <si>
    <t>u pilíře mostu</t>
  </si>
  <si>
    <t>16,0*0,5</t>
  </si>
  <si>
    <t>2</t>
  </si>
  <si>
    <t>113106241R00</t>
  </si>
  <si>
    <t>Rozebrání ploch komunikací ze silničních panelů</t>
  </si>
  <si>
    <t>3,6*8,3</t>
  </si>
  <si>
    <t>3</t>
  </si>
  <si>
    <t>113107525R00</t>
  </si>
  <si>
    <t>Odstranění podkladu pl. do 50 m2,kam.drcené tl.25 cm</t>
  </si>
  <si>
    <t>zvýšené plochy</t>
  </si>
  <si>
    <t>10,0+10,0</t>
  </si>
  <si>
    <t>4</t>
  </si>
  <si>
    <t>113107640R00</t>
  </si>
  <si>
    <t>Odstranění krytu a podkladu nad 50 m2,kam.drcené tl.40 cm</t>
  </si>
  <si>
    <t>směs štěrku a zeminy</t>
  </si>
  <si>
    <t>5</t>
  </si>
  <si>
    <t>113109320R00</t>
  </si>
  <si>
    <t>Odstranění krytu pl. do 50 m2, bet.prostý tl.20 cm</t>
  </si>
  <si>
    <t>3,6*1,0</t>
  </si>
  <si>
    <t>6</t>
  </si>
  <si>
    <t>113201111R00</t>
  </si>
  <si>
    <t>Vytrhání obrubníků chodníkových a parkových</t>
  </si>
  <si>
    <t>m</t>
  </si>
  <si>
    <t>7</t>
  </si>
  <si>
    <t>113203111R00</t>
  </si>
  <si>
    <t>Vytrhání obrub z dlažebních kostek</t>
  </si>
  <si>
    <t>kamenná obruba š. 17 cm u vozovky</t>
  </si>
  <si>
    <t>17</t>
  </si>
  <si>
    <t>Konstrukce ze zemin</t>
  </si>
  <si>
    <t>8</t>
  </si>
  <si>
    <t>174101102R00</t>
  </si>
  <si>
    <t>Zásyp ruční se zhutněním</t>
  </si>
  <si>
    <t>m3</t>
  </si>
  <si>
    <t>17_</t>
  </si>
  <si>
    <t>zásyp výkopkem kolem nových obrubníků</t>
  </si>
  <si>
    <t>25,0*0,3*0,4</t>
  </si>
  <si>
    <t>18</t>
  </si>
  <si>
    <t>Povrchové úpravy terénu</t>
  </si>
  <si>
    <t>9</t>
  </si>
  <si>
    <t>181101102R00</t>
  </si>
  <si>
    <t>Úprava pláně v zářezech v hor. 1-4, se zhutněním</t>
  </si>
  <si>
    <t>18_</t>
  </si>
  <si>
    <t>213+10+10</t>
  </si>
  <si>
    <t>56</t>
  </si>
  <si>
    <t>Podkladní vrstvy komunikací a zpevněných ploch</t>
  </si>
  <si>
    <t>10</t>
  </si>
  <si>
    <t>564721111R00</t>
  </si>
  <si>
    <t>Podklad z kameniva drceného vel.16-32 mm,tl. 8 cm</t>
  </si>
  <si>
    <t>56_</t>
  </si>
  <si>
    <t>01_5_</t>
  </si>
  <si>
    <t>podklad lože pod obrubníky</t>
  </si>
  <si>
    <t>45,5*0,5</t>
  </si>
  <si>
    <t>564962111R00</t>
  </si>
  <si>
    <t>Podklad z mechanicky zpevněného kameniva tl. 20 cm</t>
  </si>
  <si>
    <t>213,0+10,0+8,0+0,8</t>
  </si>
  <si>
    <t>59</t>
  </si>
  <si>
    <t>Kryty pozemních komunikací, letišť a ploch dlážděných (předlažby)</t>
  </si>
  <si>
    <t>12</t>
  </si>
  <si>
    <t>591211111R00</t>
  </si>
  <si>
    <t>Kladení dlažby drobné kostky,lože z kamen.tl. 5 cm</t>
  </si>
  <si>
    <t>59_</t>
  </si>
  <si>
    <t>kroužková vazba</t>
  </si>
  <si>
    <t>13</t>
  </si>
  <si>
    <t>596111111R00</t>
  </si>
  <si>
    <t>Kladení dlažby z kamenné mozaiky jednobarevné, lože z kameniva tl. 40 mm</t>
  </si>
  <si>
    <t>10,0+8,0</t>
  </si>
  <si>
    <t>14</t>
  </si>
  <si>
    <t>596291111R00</t>
  </si>
  <si>
    <t>Řezání zámkové dlažby tl. 60 mm</t>
  </si>
  <si>
    <t>15</t>
  </si>
  <si>
    <t>596715021R00</t>
  </si>
  <si>
    <t>Kladení vodicí linie z dlažby tl.6 cm, drť tl. 3 cm</t>
  </si>
  <si>
    <t>89</t>
  </si>
  <si>
    <t>Ostatní konstrukce a práce na trubním vedení</t>
  </si>
  <si>
    <t>16</t>
  </si>
  <si>
    <t>899331111R00</t>
  </si>
  <si>
    <t>Výšková úprava vstupu do 20 cm, zvýšení poklopu</t>
  </si>
  <si>
    <t>kus</t>
  </si>
  <si>
    <t>89_</t>
  </si>
  <si>
    <t>01_8_</t>
  </si>
  <si>
    <t>91</t>
  </si>
  <si>
    <t>Doplňující konstrukce a práce na pozemních komunikacích a zpevněných plochách</t>
  </si>
  <si>
    <t>916161111R00</t>
  </si>
  <si>
    <t>Osazení obruby z kam. kostek velkých, s boční opěrou C16/20</t>
  </si>
  <si>
    <t>91_</t>
  </si>
  <si>
    <t>01_9_</t>
  </si>
  <si>
    <t>zvýšení obruby, kostky stávající vybourané</t>
  </si>
  <si>
    <t>917461111R00</t>
  </si>
  <si>
    <t>Osaz. stoj. obrub. kamenného s opěrou, lože z C 16/20 Nxf1</t>
  </si>
  <si>
    <t xml:space="preserve">
</t>
  </si>
  <si>
    <t>5,3+21,5+18,7</t>
  </si>
  <si>
    <t>19</t>
  </si>
  <si>
    <t>979071122R00</t>
  </si>
  <si>
    <t>Očištění vybour.kostek drobných s výplní MC/živicí</t>
  </si>
  <si>
    <t>20</t>
  </si>
  <si>
    <t>979094441R00</t>
  </si>
  <si>
    <t>Očištění vybour. panelů s výplní kamen. těženým</t>
  </si>
  <si>
    <t>H22</t>
  </si>
  <si>
    <t>Komunikace pozemní a letiště</t>
  </si>
  <si>
    <t>21</t>
  </si>
  <si>
    <t>998223011R00</t>
  </si>
  <si>
    <t>Přesun hmot, pozemní komunikace, kryt dlážděný</t>
  </si>
  <si>
    <t>t</t>
  </si>
  <si>
    <t>H22_</t>
  </si>
  <si>
    <t>433,3-209,4</t>
  </si>
  <si>
    <t>S</t>
  </si>
  <si>
    <t>Přesuny sutí</t>
  </si>
  <si>
    <t>22</t>
  </si>
  <si>
    <t>979081111R00</t>
  </si>
  <si>
    <t>Odvoz suti a vybour. hmot na skládku do 1 km</t>
  </si>
  <si>
    <t>S_</t>
  </si>
  <si>
    <t>221,5-4,8-1,0-6,3</t>
  </si>
  <si>
    <t>23</t>
  </si>
  <si>
    <t>979081121R00</t>
  </si>
  <si>
    <t>Příplatek k odvozu za každý další 1 km</t>
  </si>
  <si>
    <t>209,4*9</t>
  </si>
  <si>
    <t>Poznámka:</t>
  </si>
  <si>
    <t>odvoz suti do 10 km - k recyklaci</t>
  </si>
  <si>
    <t>24</t>
  </si>
  <si>
    <t>979084216R00</t>
  </si>
  <si>
    <t>Vodorovná doprava vybour. hmot po suchu do 5 km</t>
  </si>
  <si>
    <t>4,8+54,3+3,1</t>
  </si>
  <si>
    <t xml:space="preserve">odvoz vybouraných siln.panelů do skladu investora - 4 kusy 1,5*2,0 m
dovoz kamenných krajníků, kam. kostek a kam. mozaiky ze skladu investora do 10 km
</t>
  </si>
  <si>
    <t>25</t>
  </si>
  <si>
    <t>979084219R00</t>
  </si>
  <si>
    <t>Příplatek k dopravě vybour.hmot za dalších 5 km</t>
  </si>
  <si>
    <t>26</t>
  </si>
  <si>
    <t>979086213R00</t>
  </si>
  <si>
    <t>Nakládání vybouraných hmot na dopravní prostředek</t>
  </si>
  <si>
    <t>kam. krajníky a kostky ve skladu investora + panely na stavbě</t>
  </si>
  <si>
    <t>27</t>
  </si>
  <si>
    <t>979999999R00</t>
  </si>
  <si>
    <t>Poplatek za recyklaci suti - beton, živice, štěrk</t>
  </si>
  <si>
    <t>recyklační skládka</t>
  </si>
  <si>
    <t>M</t>
  </si>
  <si>
    <t>Ostatní materiál</t>
  </si>
  <si>
    <t>28</t>
  </si>
  <si>
    <t>58380058</t>
  </si>
  <si>
    <t>Mozaika dlažební žulová štípaná 60 až 80 mm</t>
  </si>
  <si>
    <t>0</t>
  </si>
  <si>
    <t>Z99999_</t>
  </si>
  <si>
    <t>01_Z_</t>
  </si>
  <si>
    <t>18,0</t>
  </si>
  <si>
    <t>;ztratné 2%; 0,36</t>
  </si>
  <si>
    <t xml:space="preserve">kamenná mozaika bude dodána investorem z jeho skladových zásob,
položku ocenit nulovou cenou!!</t>
  </si>
  <si>
    <t>29</t>
  </si>
  <si>
    <t>58380129</t>
  </si>
  <si>
    <t>Kostka dlažební žulová štípaná, drobná 100 až 120 mm, třída I</t>
  </si>
  <si>
    <t>213,0/4</t>
  </si>
  <si>
    <t>;ztratné 2%; 1,065</t>
  </si>
  <si>
    <t xml:space="preserve">kamenné kostky budou dodány investorem z jeho skladových zásob,
položku ocenit nulovou cenou!!</t>
  </si>
  <si>
    <t>30</t>
  </si>
  <si>
    <t>58380211</t>
  </si>
  <si>
    <t>Krajník silniční KS 3, rozměr 130 x 200 x 300 až 800 mm</t>
  </si>
  <si>
    <t>45,5</t>
  </si>
  <si>
    <t>;ztratné 2%; 0,91</t>
  </si>
  <si>
    <t xml:space="preserve">kamenné obrubníky budou dodány investorem z jeho skladových zásob,
položku ocenit nulovou cenou!!</t>
  </si>
  <si>
    <t>31</t>
  </si>
  <si>
    <t>592451151</t>
  </si>
  <si>
    <t>Dlažba skladebná betonová SLP pro nevidomé 200 x 100 x 60 mm červená</t>
  </si>
  <si>
    <t>0,8</t>
  </si>
  <si>
    <t>;ztratné 5%; 0,04</t>
  </si>
  <si>
    <t>Vedlejší a ostatní rozpočtové náklady</t>
  </si>
  <si>
    <t>010VD</t>
  </si>
  <si>
    <t>Vedlejší rozpočtové náklady</t>
  </si>
  <si>
    <t>VORN</t>
  </si>
  <si>
    <t>32</t>
  </si>
  <si>
    <t>100 00-01</t>
  </si>
  <si>
    <t>Náklady na předepsané zkoušky</t>
  </si>
  <si>
    <t>soubor</t>
  </si>
  <si>
    <t>RTS I / 2024</t>
  </si>
  <si>
    <t>010VD_</t>
  </si>
  <si>
    <t>VORN_0_</t>
  </si>
  <si>
    <t>VORN_</t>
  </si>
  <si>
    <t>Náklady na předepsané zkoušky dle platných ČSN - betony, asfalty, míra zhutnění atd.</t>
  </si>
  <si>
    <t>33</t>
  </si>
  <si>
    <t>Dopravně inženýrská opatření</t>
  </si>
  <si>
    <t xml:space="preserve">Dopravně inženýrská opatření po dobu stavby, prováděná v souladu s pokyny Policie ČR - dopravního inspektorátu, dle pokynů příslušného odboru dopravy a správce komunikace - Služby města Jihlavy a dle pokynů dalších příslušných orgánů.
Včetně veškerého přechodného dopravního značení, vč. instalace a zajištění servisu značení po celou dobu trvání stavby.
Zajištění prací pro "Stanovení přechodné úpravy silničního provozu na komunikacích dle §77 zákona č. 361/2000 Sb., O provozu na pozemních komunikacích."
Zpracování plánu DIO.</t>
  </si>
  <si>
    <t>34</t>
  </si>
  <si>
    <t>Náklady na vytýčení budovaných ploch</t>
  </si>
  <si>
    <t>Geodetické vytýčení nově budovaných parkovacích míst a souvisejícíchc konstrukcí, včetně nákladů na opakovanou dopravu geodetické skupiny, práce kancelářské a výstupní materiál.</t>
  </si>
  <si>
    <t>35</t>
  </si>
  <si>
    <t>Náklady na vytýčení stávajících inž. sítí</t>
  </si>
  <si>
    <t xml:space="preserve">Polohové a hloubkové vytyčení stávajících sítí před zahájením zemních prací pro každou stavbu zvlášť,
( opakované vytyčení v případě poškození, ztráty, znehodnocení či nejasnosti vytyčovacích znaků v terénu
staveniště ) sítě a zařízení, včetně protokolárního předání vytyčení</t>
  </si>
  <si>
    <t>36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</si>
  <si>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</si>
  <si>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</si>
  <si>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37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</si>
  <si>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</si>
  <si>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
náklady na osazení, přemístění a zrušení cedulí
</t>
  </si>
  <si>
    <t>38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</si>
  <si>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</si>
  <si>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</si>
  <si>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39</t>
  </si>
  <si>
    <t>Náklady na projednání záborů</t>
  </si>
  <si>
    <t>Náklady na projednání a zajištění záborů všech ploch potřebných k realizaci stavby, včetně případných poplatků za pronájem ploch.</t>
  </si>
  <si>
    <t>40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</si>
  <si>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</si>
  <si>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</si>
  <si>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41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</si>
  <si>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</si>
  <si>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</si>
  <si>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42</t>
  </si>
  <si>
    <t>200 00-01</t>
  </si>
  <si>
    <t>Geometrický plán stavby</t>
  </si>
  <si>
    <t xml:space="preserve">Geometrický plán stavby pro vložení do katastru nemovitostí, zhotovený oprávněnou osobou.
</t>
  </si>
  <si>
    <t>43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</si>
  <si>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</si>
  <si>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</si>
  <si>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44</t>
  </si>
  <si>
    <t>Geodetické zaměření skutečného provedení stavby</t>
  </si>
  <si>
    <t>Geodetické zaměření MICROSTATION skutečného stavu provedených konstrukcí, včetně veřejného osvětlení, včetně nákladů na opakovanou dopravu geodetické skupiny, práce kancelářské a výstupní materiál.</t>
  </si>
  <si>
    <t>Vedlejší rozpočtové náklady - zařízení staveniště</t>
  </si>
  <si>
    <t>VRN-ZS</t>
  </si>
  <si>
    <t>45</t>
  </si>
  <si>
    <t>Náklady na zařízení staveniště</t>
  </si>
  <si>
    <t>VRN-ZS_0_</t>
  </si>
  <si>
    <t>VRN-ZS_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</si>
  <si>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
</t>
  </si>
  <si>
    <t>Celkem:</t>
  </si>
  <si>
    <t>Náklady na veškeré výkony a materiály jsou obsaženy v příslušných položkách</t>
  </si>
  <si>
    <t>Soupis prací - Jen objekty celkem</t>
  </si>
  <si>
    <t>Zkrácený popis</t>
  </si>
  <si>
    <t>F</t>
  </si>
  <si>
    <t>Krycí list soupisu prací</t>
  </si>
  <si>
    <t>IČO/DIČ:</t>
  </si>
  <si>
    <t>00286010/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</si>
  <si>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</si>
  <si>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</si>
  <si>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</si>
  <si>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</si>
  <si>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</si>
  <si>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</si>
  <si>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</si>
  <si>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</si>
  <si>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</si>
  <si>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</si>
  <si>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</si>
  <si>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</si>
  <si>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</si>
  <si>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</si>
  <si>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</si>
  <si>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</si>
  <si>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</si>
  <si>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</si>
  <si>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</si>
  <si>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</si>
  <si>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</si>
  <si>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</si>
  <si>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</si>
  <si>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</si>
  <si>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</si>
  <si>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</si>
  <si>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</si>
  <si>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</si>
  <si>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</si>
  <si>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</si>
  <si>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</si>
  <si>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</si>
  <si>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</si>
  <si>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</si>
  <si>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</si>
  <si>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</si>
  <si>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</si>
  <si>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</si>
  <si>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</si>
  <si>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</si>
  <si>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</si>
  <si>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 xml:space="preserve">Náklady na veškeré výkony a materiály jsou obsaženy v příslušných položkách 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</si>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</sst>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>
  <numFmts count="0"/>
  <fonts count="14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  <b/>
    </font>
    <font>
      <color rgb="FF000000"/>
      <sz val="10"/>
      <name val="Arial"/>
      <charset val="238"/>
    </font>
    <font>
      <color rgb="FF000000"/>
      <sz val="10"/>
      <name val="Arial"/>
      <charset val="238"/>
      <i/>
    </font>
    <font>
      <color rgb="FFDF0000"/>
      <sz val="10"/>
      <name val="Arial"/>
      <charset val="238"/>
      <i/>
    </font>
    <font>
      <color rgb="FF0000FF"/>
      <sz val="10"/>
      <name val="Arial"/>
      <charset val="238"/>
      <i/>
    </font>
    <font>
      <color rgb="FF0078D7"/>
      <sz val="10"/>
      <name val="Arial"/>
      <charset val="238"/>
      <i/>
    </font>
    <font>
      <color rgb="FF000000"/>
      <sz val="8"/>
      <name val="Arial"/>
      <charset val="238"/>
      <i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80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true"/>
      <protection hidden="false" locked="false"/>
    </xf>
    <xf applyAlignment="true" applyBorder="true" applyFill="true" applyNumberFormat="true" applyFont="true" applyProtection="true" borderId="6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1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2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29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5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7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3" fontId="7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2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2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2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2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1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12" numFmtId="0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126"/>
  <sheetViews>
    <sheetView workbookViewId="0" tabSelected="true" showZeros="true" showFormulas="false" showGridLines="true" showRowColHeaders="true">
      <pane topLeftCell="A12" state="frozen" activePane="bottomLeft" ySplit="11"/>
      <selection pane="bottomLeft" sqref="A126:K126" activeCell="A126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28.5703125" customWidth="true"/>
    <col max="4" min="4" style="0" width="35.7109375" customWidth="true"/>
    <col max="5" min="5" style="0" width="6.4257812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3.42578125" customWidth="true"/>
    <col max="75" min="25" style="0" width="12.140625" hidden="true"/>
    <col max="76" min="76" style="0" width="64.28515625" customWidth="true" hidden="true"/>
    <col max="78" min="77" style="0" width="12.140625" hidden="true"/>
  </cols>
  <sheetData>
    <row r="1" customHeight="true" ht="5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AS1" s="2">
        <f>SUM(AJ1:AJ2)</f>
      </c>
      <c r="AT1" s="2">
        <f>SUM(AK1:AK2)</f>
      </c>
      <c r="AU1" s="2">
        <f>SUM(AL1:AL2)</f>
      </c>
    </row>
    <row r="2">
      <c r="A2" s="3" t="s">
        <v>1</v>
      </c>
      <c r="B2" s="4"/>
      <c r="C2" s="5" t="s">
        <v>2</v>
      </c>
      <c r="D2" s="6"/>
      <c r="E2" s="4" t="s">
        <v>3</v>
      </c>
      <c r="F2" s="4"/>
      <c r="G2" s="7" t="s">
        <v>4</v>
      </c>
      <c r="H2" s="8" t="s">
        <v>5</v>
      </c>
      <c r="I2" s="8" t="s">
        <v>6</v>
      </c>
      <c r="J2" s="4"/>
      <c r="K2" s="9"/>
    </row>
    <row r="3">
      <c r="A3" s="10"/>
      <c r="B3" s="11"/>
      <c r="C3" s="12"/>
      <c r="D3" s="12"/>
      <c r="E3" s="11"/>
      <c r="F3" s="11"/>
      <c r="G3" s="13"/>
      <c r="H3" s="11"/>
      <c r="I3" s="11"/>
      <c r="J3" s="11"/>
      <c r="K3" s="14"/>
    </row>
    <row r="4">
      <c r="A4" s="15" t="s">
        <v>7</v>
      </c>
      <c r="B4" s="11"/>
      <c r="C4" s="16" t="s">
        <v>4</v>
      </c>
      <c r="D4" s="11"/>
      <c r="E4" s="11" t="s">
        <v>8</v>
      </c>
      <c r="F4" s="11"/>
      <c r="G4" s="13" t="s">
        <v>4</v>
      </c>
      <c r="H4" s="16" t="s">
        <v>9</v>
      </c>
      <c r="I4" s="11" t="s">
        <v>10</v>
      </c>
      <c r="J4" s="11"/>
      <c r="K4" s="14"/>
    </row>
    <row r="5">
      <c r="A5" s="10"/>
      <c r="B5" s="11"/>
      <c r="C5" s="11"/>
      <c r="D5" s="11"/>
      <c r="E5" s="11"/>
      <c r="F5" s="11"/>
      <c r="G5" s="13"/>
      <c r="H5" s="11"/>
      <c r="I5" s="11"/>
      <c r="J5" s="11"/>
      <c r="K5" s="14"/>
    </row>
    <row r="6">
      <c r="A6" s="15" t="s">
        <v>11</v>
      </c>
      <c r="B6" s="11"/>
      <c r="C6" s="16" t="s">
        <v>12</v>
      </c>
      <c r="D6" s="11"/>
      <c r="E6" s="11" t="s">
        <v>13</v>
      </c>
      <c r="F6" s="11"/>
      <c r="G6" s="13" t="s">
        <v>4</v>
      </c>
      <c r="H6" s="16" t="s">
        <v>14</v>
      </c>
      <c r="I6" s="17" t="s">
        <v>15</v>
      </c>
      <c r="J6" s="13"/>
      <c r="K6" s="18"/>
    </row>
    <row r="7">
      <c r="A7" s="10"/>
      <c r="B7" s="11"/>
      <c r="C7" s="11"/>
      <c r="D7" s="11"/>
      <c r="E7" s="11"/>
      <c r="F7" s="11"/>
      <c r="G7" s="13"/>
      <c r="H7" s="11"/>
      <c r="I7" s="13"/>
      <c r="J7" s="13"/>
      <c r="K7" s="18"/>
    </row>
    <row r="8">
      <c r="A8" s="15" t="s">
        <v>16</v>
      </c>
      <c r="B8" s="11"/>
      <c r="C8" s="16" t="s">
        <v>4</v>
      </c>
      <c r="D8" s="11"/>
      <c r="E8" s="11" t="s">
        <v>17</v>
      </c>
      <c r="F8" s="11"/>
      <c r="G8" s="13" t="s">
        <v>18</v>
      </c>
      <c r="H8" s="16" t="s">
        <v>19</v>
      </c>
      <c r="I8" s="17" t="s">
        <v>20</v>
      </c>
      <c r="J8" s="13"/>
      <c r="K8" s="18"/>
    </row>
    <row r="9">
      <c r="A9" s="19"/>
      <c r="B9" s="20"/>
      <c r="C9" s="20"/>
      <c r="D9" s="20"/>
      <c r="E9" s="20"/>
      <c r="F9" s="20"/>
      <c r="G9" s="21"/>
      <c r="H9" s="20"/>
      <c r="I9" s="21"/>
      <c r="J9" s="21"/>
      <c r="K9" s="22"/>
    </row>
    <row r="10">
      <c r="A10" s="23" t="s">
        <v>21</v>
      </c>
      <c r="B10" s="24" t="s">
        <v>22</v>
      </c>
      <c r="C10" s="25" t="s">
        <v>23</v>
      </c>
      <c r="D10" s="26"/>
      <c r="E10" s="24" t="s">
        <v>24</v>
      </c>
      <c r="F10" s="27" t="s">
        <v>25</v>
      </c>
      <c r="G10" s="28" t="s">
        <v>26</v>
      </c>
      <c r="H10" s="29" t="s">
        <v>27</v>
      </c>
      <c r="I10" s="30"/>
      <c r="J10" s="31"/>
      <c r="K10" s="32" t="s">
        <v>28</v>
      </c>
      <c r="BK10" s="33" t="s">
        <v>29</v>
      </c>
      <c r="BL10" s="34" t="s">
        <v>30</v>
      </c>
      <c r="BW10" s="34" t="s">
        <v>31</v>
      </c>
    </row>
    <row r="11">
      <c r="A11" s="35" t="s">
        <v>4</v>
      </c>
      <c r="B11" s="36" t="s">
        <v>4</v>
      </c>
      <c r="C11" s="37" t="s">
        <v>32</v>
      </c>
      <c r="D11" s="38"/>
      <c r="E11" s="36" t="s">
        <v>4</v>
      </c>
      <c r="F11" s="36" t="s">
        <v>4</v>
      </c>
      <c r="G11" s="39" t="s">
        <v>33</v>
      </c>
      <c r="H11" s="40" t="s">
        <v>34</v>
      </c>
      <c r="I11" s="41" t="s">
        <v>35</v>
      </c>
      <c r="J11" s="42" t="s">
        <v>36</v>
      </c>
      <c r="K11" s="43" t="s">
        <v>37</v>
      </c>
      <c r="Z11" s="33" t="s">
        <v>38</v>
      </c>
      <c r="AA11" s="33" t="s">
        <v>39</v>
      </c>
      <c r="AB11" s="33" t="s">
        <v>40</v>
      </c>
      <c r="AC11" s="33" t="s">
        <v>41</v>
      </c>
      <c r="AD11" s="33" t="s">
        <v>42</v>
      </c>
      <c r="AE11" s="33" t="s">
        <v>43</v>
      </c>
      <c r="AF11" s="33" t="s">
        <v>44</v>
      </c>
      <c r="AG11" s="33" t="s">
        <v>45</v>
      </c>
      <c r="AH11" s="33" t="s">
        <v>46</v>
      </c>
      <c r="BH11" s="33" t="s">
        <v>47</v>
      </c>
      <c r="BI11" s="33" t="s">
        <v>48</v>
      </c>
      <c r="BJ11" s="33" t="s">
        <v>49</v>
      </c>
    </row>
    <row r="12">
      <c r="A12" s="44" t="s">
        <v>50</v>
      </c>
      <c r="B12" s="45" t="s">
        <v>50</v>
      </c>
      <c r="C12" s="46" t="s">
        <v>51</v>
      </c>
      <c r="D12" s="45"/>
      <c r="E12" s="47" t="s">
        <v>4</v>
      </c>
      <c r="F12" s="47" t="s">
        <v>4</v>
      </c>
      <c r="G12" s="48" t="s">
        <v>4</v>
      </c>
      <c r="H12" s="49">
        <f>H13+H29+H33+H36+H42+H49+H51+H59+H62+H76</f>
      </c>
      <c r="I12" s="49">
        <f>I13+I29+I33+I36+I42+I49+I51+I59+I62+I76</f>
      </c>
      <c r="J12" s="49">
        <f>J13+J29+J33+J36+J42+J49+J51+J59+J62+J76</f>
      </c>
      <c r="K12" s="50" t="s">
        <v>50</v>
      </c>
    </row>
    <row r="13">
      <c r="A13" s="51" t="s">
        <v>50</v>
      </c>
      <c r="B13" s="52" t="s">
        <v>52</v>
      </c>
      <c r="C13" s="53" t="s">
        <v>53</v>
      </c>
      <c r="D13" s="52"/>
      <c r="E13" s="54" t="s">
        <v>4</v>
      </c>
      <c r="F13" s="54" t="s">
        <v>4</v>
      </c>
      <c r="G13" s="55" t="s">
        <v>4</v>
      </c>
      <c r="H13" s="2">
        <f>SUM(H14:H27)</f>
      </c>
      <c r="I13" s="2">
        <f>SUM(I14:I27)</f>
      </c>
      <c r="J13" s="2">
        <f>SUM(J14:J27)</f>
      </c>
      <c r="K13" s="56" t="s">
        <v>50</v>
      </c>
      <c r="AI13" s="33" t="s">
        <v>54</v>
      </c>
      <c r="AS13" s="2">
        <f>SUM(AJ14:AJ27)</f>
      </c>
      <c r="AT13" s="2">
        <f>SUM(AK14:AK27)</f>
      </c>
      <c r="AU13" s="2">
        <f>SUM(AL14:AL27)</f>
      </c>
    </row>
    <row r="14">
      <c r="A14" s="10" t="s">
        <v>55</v>
      </c>
      <c r="B14" s="11" t="s">
        <v>56</v>
      </c>
      <c r="C14" s="16" t="s">
        <v>57</v>
      </c>
      <c r="D14" s="11"/>
      <c r="E14" s="11" t="s">
        <v>58</v>
      </c>
      <c r="F14" s="57" t="n">
        <v>8</v>
      </c>
      <c r="G14" s="58" t="n">
        <v>0</v>
      </c>
      <c r="H14" s="57">
        <f>F14*AO14</f>
      </c>
      <c r="I14" s="57">
        <f>F14*AP14</f>
      </c>
      <c r="J14" s="57">
        <f>F14*G14</f>
      </c>
      <c r="K14" s="59" t="s">
        <v>59</v>
      </c>
      <c r="Z14" s="57">
        <f>IF(AQ14="5",BJ14,0)</f>
      </c>
      <c r="AB14" s="57">
        <f>IF(AQ14="1",BH14,0)</f>
      </c>
      <c r="AC14" s="57">
        <f>IF(AQ14="1",BI14,0)</f>
      </c>
      <c r="AD14" s="57">
        <f>IF(AQ14="7",BH14,0)</f>
      </c>
      <c r="AE14" s="57">
        <f>IF(AQ14="7",BI14,0)</f>
      </c>
      <c r="AF14" s="57">
        <f>IF(AQ14="2",BH14,0)</f>
      </c>
      <c r="AG14" s="57">
        <f>IF(AQ14="2",BI14,0)</f>
      </c>
      <c r="AH14" s="57">
        <f>IF(AQ14="0",BJ14,0)</f>
      </c>
      <c r="AI14" s="33" t="s">
        <v>54</v>
      </c>
      <c r="AJ14" s="57">
        <f>IF(AN14=0,J14,0)</f>
      </c>
      <c r="AK14" s="57">
        <f>IF(AN14=12,J14,0)</f>
      </c>
      <c r="AL14" s="57">
        <f>IF(AN14=21,J14,0)</f>
      </c>
      <c r="AN14" s="57" t="n">
        <v>21</v>
      </c>
      <c r="AO14" s="57">
        <f>G14*0</f>
      </c>
      <c r="AP14" s="57">
        <f>G14*(1-0)</f>
      </c>
      <c r="AQ14" s="60" t="s">
        <v>55</v>
      </c>
      <c r="AV14" s="57">
        <f>AW14+AX14</f>
      </c>
      <c r="AW14" s="57">
        <f>F14*AO14</f>
      </c>
      <c r="AX14" s="57">
        <f>F14*AP14</f>
      </c>
      <c r="AY14" s="60" t="s">
        <v>60</v>
      </c>
      <c r="AZ14" s="60" t="s">
        <v>61</v>
      </c>
      <c r="BA14" s="33" t="s">
        <v>62</v>
      </c>
      <c r="BC14" s="57">
        <f>AW14+AX14</f>
      </c>
      <c r="BD14" s="57">
        <f>G14/(100-BE14)*100</f>
      </c>
      <c r="BE14" s="57" t="n">
        <v>0</v>
      </c>
      <c r="BF14" s="57">
        <f>14</f>
      </c>
      <c r="BH14" s="57">
        <f>F14*AO14</f>
      </c>
      <c r="BI14" s="57">
        <f>F14*AP14</f>
      </c>
      <c r="BJ14" s="57">
        <f>F14*G14</f>
      </c>
      <c r="BK14" s="57"/>
      <c r="BL14" s="57" t="n">
        <v>11</v>
      </c>
      <c r="BW14" s="57" t="n">
        <v>21</v>
      </c>
      <c r="BX14" s="16" t="s">
        <v>57</v>
      </c>
    </row>
    <row r="15" customHeight="true" ht="13.5">
      <c r="A15" s="61"/>
      <c r="B15" s="62" t="s">
        <v>63</v>
      </c>
      <c r="C15" s="63" t="s">
        <v>64</v>
      </c>
      <c r="D15" s="64"/>
      <c r="E15" s="64"/>
      <c r="F15" s="64"/>
      <c r="G15" s="65"/>
      <c r="H15" s="64"/>
      <c r="I15" s="64"/>
      <c r="J15" s="64"/>
      <c r="K15" s="66"/>
    </row>
    <row r="16">
      <c r="A16" s="61"/>
      <c r="C16" s="67" t="s">
        <v>65</v>
      </c>
      <c r="D16" s="68" t="s">
        <v>50</v>
      </c>
      <c r="F16" s="69" t="n">
        <v>8</v>
      </c>
      <c r="K16" s="70"/>
    </row>
    <row r="17">
      <c r="A17" s="10" t="s">
        <v>66</v>
      </c>
      <c r="B17" s="11" t="s">
        <v>67</v>
      </c>
      <c r="C17" s="16" t="s">
        <v>68</v>
      </c>
      <c r="D17" s="11"/>
      <c r="E17" s="11" t="s">
        <v>58</v>
      </c>
      <c r="F17" s="57" t="n">
        <v>29.88</v>
      </c>
      <c r="G17" s="58" t="n">
        <v>0</v>
      </c>
      <c r="H17" s="57">
        <f>F17*AO17</f>
      </c>
      <c r="I17" s="57">
        <f>F17*AP17</f>
      </c>
      <c r="J17" s="57">
        <f>F17*G17</f>
      </c>
      <c r="K17" s="59" t="s">
        <v>59</v>
      </c>
      <c r="Z17" s="57">
        <f>IF(AQ17="5",BJ17,0)</f>
      </c>
      <c r="AB17" s="57">
        <f>IF(AQ17="1",BH17,0)</f>
      </c>
      <c r="AC17" s="57">
        <f>IF(AQ17="1",BI17,0)</f>
      </c>
      <c r="AD17" s="57">
        <f>IF(AQ17="7",BH17,0)</f>
      </c>
      <c r="AE17" s="57">
        <f>IF(AQ17="7",BI17,0)</f>
      </c>
      <c r="AF17" s="57">
        <f>IF(AQ17="2",BH17,0)</f>
      </c>
      <c r="AG17" s="57">
        <f>IF(AQ17="2",BI17,0)</f>
      </c>
      <c r="AH17" s="57">
        <f>IF(AQ17="0",BJ17,0)</f>
      </c>
      <c r="AI17" s="33" t="s">
        <v>54</v>
      </c>
      <c r="AJ17" s="57">
        <f>IF(AN17=0,J17,0)</f>
      </c>
      <c r="AK17" s="57">
        <f>IF(AN17=12,J17,0)</f>
      </c>
      <c r="AL17" s="57">
        <f>IF(AN17=21,J17,0)</f>
      </c>
      <c r="AN17" s="57" t="n">
        <v>21</v>
      </c>
      <c r="AO17" s="57">
        <f>G17*0</f>
      </c>
      <c r="AP17" s="57">
        <f>G17*(1-0)</f>
      </c>
      <c r="AQ17" s="60" t="s">
        <v>55</v>
      </c>
      <c r="AV17" s="57">
        <f>AW17+AX17</f>
      </c>
      <c r="AW17" s="57">
        <f>F17*AO17</f>
      </c>
      <c r="AX17" s="57">
        <f>F17*AP17</f>
      </c>
      <c r="AY17" s="60" t="s">
        <v>60</v>
      </c>
      <c r="AZ17" s="60" t="s">
        <v>61</v>
      </c>
      <c r="BA17" s="33" t="s">
        <v>62</v>
      </c>
      <c r="BC17" s="57">
        <f>AW17+AX17</f>
      </c>
      <c r="BD17" s="57">
        <f>G17/(100-BE17)*100</f>
      </c>
      <c r="BE17" s="57" t="n">
        <v>0</v>
      </c>
      <c r="BF17" s="57">
        <f>17</f>
      </c>
      <c r="BH17" s="57">
        <f>F17*AO17</f>
      </c>
      <c r="BI17" s="57">
        <f>F17*AP17</f>
      </c>
      <c r="BJ17" s="57">
        <f>F17*G17</f>
      </c>
      <c r="BK17" s="57"/>
      <c r="BL17" s="57" t="n">
        <v>11</v>
      </c>
      <c r="BW17" s="57" t="n">
        <v>21</v>
      </c>
      <c r="BX17" s="16" t="s">
        <v>68</v>
      </c>
    </row>
    <row r="18">
      <c r="A18" s="61"/>
      <c r="C18" s="67" t="s">
        <v>69</v>
      </c>
      <c r="D18" s="68" t="s">
        <v>50</v>
      </c>
      <c r="F18" s="69" t="n">
        <v>29.88</v>
      </c>
      <c r="K18" s="70"/>
    </row>
    <row r="19">
      <c r="A19" s="10" t="s">
        <v>70</v>
      </c>
      <c r="B19" s="11" t="s">
        <v>71</v>
      </c>
      <c r="C19" s="16" t="s">
        <v>72</v>
      </c>
      <c r="D19" s="11"/>
      <c r="E19" s="11" t="s">
        <v>58</v>
      </c>
      <c r="F19" s="57" t="n">
        <v>20</v>
      </c>
      <c r="G19" s="58" t="n">
        <v>0</v>
      </c>
      <c r="H19" s="57">
        <f>F19*AO19</f>
      </c>
      <c r="I19" s="57">
        <f>F19*AP19</f>
      </c>
      <c r="J19" s="57">
        <f>F19*G19</f>
      </c>
      <c r="K19" s="59" t="s">
        <v>59</v>
      </c>
      <c r="Z19" s="57">
        <f>IF(AQ19="5",BJ19,0)</f>
      </c>
      <c r="AB19" s="57">
        <f>IF(AQ19="1",BH19,0)</f>
      </c>
      <c r="AC19" s="57">
        <f>IF(AQ19="1",BI19,0)</f>
      </c>
      <c r="AD19" s="57">
        <f>IF(AQ19="7",BH19,0)</f>
      </c>
      <c r="AE19" s="57">
        <f>IF(AQ19="7",BI19,0)</f>
      </c>
      <c r="AF19" s="57">
        <f>IF(AQ19="2",BH19,0)</f>
      </c>
      <c r="AG19" s="57">
        <f>IF(AQ19="2",BI19,0)</f>
      </c>
      <c r="AH19" s="57">
        <f>IF(AQ19="0",BJ19,0)</f>
      </c>
      <c r="AI19" s="33" t="s">
        <v>54</v>
      </c>
      <c r="AJ19" s="57">
        <f>IF(AN19=0,J19,0)</f>
      </c>
      <c r="AK19" s="57">
        <f>IF(AN19=12,J19,0)</f>
      </c>
      <c r="AL19" s="57">
        <f>IF(AN19=21,J19,0)</f>
      </c>
      <c r="AN19" s="57" t="n">
        <v>21</v>
      </c>
      <c r="AO19" s="57">
        <f>G19*0</f>
      </c>
      <c r="AP19" s="57">
        <f>G19*(1-0)</f>
      </c>
      <c r="AQ19" s="60" t="s">
        <v>55</v>
      </c>
      <c r="AV19" s="57">
        <f>AW19+AX19</f>
      </c>
      <c r="AW19" s="57">
        <f>F19*AO19</f>
      </c>
      <c r="AX19" s="57">
        <f>F19*AP19</f>
      </c>
      <c r="AY19" s="60" t="s">
        <v>60</v>
      </c>
      <c r="AZ19" s="60" t="s">
        <v>61</v>
      </c>
      <c r="BA19" s="33" t="s">
        <v>62</v>
      </c>
      <c r="BC19" s="57">
        <f>AW19+AX19</f>
      </c>
      <c r="BD19" s="57">
        <f>G19/(100-BE19)*100</f>
      </c>
      <c r="BE19" s="57" t="n">
        <v>0</v>
      </c>
      <c r="BF19" s="57">
        <f>19</f>
      </c>
      <c r="BH19" s="57">
        <f>F19*AO19</f>
      </c>
      <c r="BI19" s="57">
        <f>F19*AP19</f>
      </c>
      <c r="BJ19" s="57">
        <f>F19*G19</f>
      </c>
      <c r="BK19" s="57"/>
      <c r="BL19" s="57" t="n">
        <v>11</v>
      </c>
      <c r="BW19" s="57" t="n">
        <v>21</v>
      </c>
      <c r="BX19" s="16" t="s">
        <v>72</v>
      </c>
    </row>
    <row r="20" customHeight="true" ht="13.5">
      <c r="A20" s="61"/>
      <c r="B20" s="62" t="s">
        <v>63</v>
      </c>
      <c r="C20" s="63" t="s">
        <v>73</v>
      </c>
      <c r="D20" s="64"/>
      <c r="E20" s="64"/>
      <c r="F20" s="64"/>
      <c r="G20" s="65"/>
      <c r="H20" s="64"/>
      <c r="I20" s="64"/>
      <c r="J20" s="64"/>
      <c r="K20" s="66"/>
    </row>
    <row r="21">
      <c r="A21" s="61"/>
      <c r="C21" s="67" t="s">
        <v>74</v>
      </c>
      <c r="D21" s="68" t="s">
        <v>50</v>
      </c>
      <c r="F21" s="69" t="n">
        <v>20</v>
      </c>
      <c r="K21" s="70"/>
    </row>
    <row r="22">
      <c r="A22" s="10" t="s">
        <v>75</v>
      </c>
      <c r="B22" s="11" t="s">
        <v>76</v>
      </c>
      <c r="C22" s="16" t="s">
        <v>77</v>
      </c>
      <c r="D22" s="11"/>
      <c r="E22" s="11" t="s">
        <v>58</v>
      </c>
      <c r="F22" s="57" t="n">
        <v>213</v>
      </c>
      <c r="G22" s="58" t="n">
        <v>0</v>
      </c>
      <c r="H22" s="57">
        <f>F22*AO22</f>
      </c>
      <c r="I22" s="57">
        <f>F22*AP22</f>
      </c>
      <c r="J22" s="57">
        <f>F22*G22</f>
      </c>
      <c r="K22" s="59" t="s">
        <v>59</v>
      </c>
      <c r="Z22" s="57">
        <f>IF(AQ22="5",BJ22,0)</f>
      </c>
      <c r="AB22" s="57">
        <f>IF(AQ22="1",BH22,0)</f>
      </c>
      <c r="AC22" s="57">
        <f>IF(AQ22="1",BI22,0)</f>
      </c>
      <c r="AD22" s="57">
        <f>IF(AQ22="7",BH22,0)</f>
      </c>
      <c r="AE22" s="57">
        <f>IF(AQ22="7",BI22,0)</f>
      </c>
      <c r="AF22" s="57">
        <f>IF(AQ22="2",BH22,0)</f>
      </c>
      <c r="AG22" s="57">
        <f>IF(AQ22="2",BI22,0)</f>
      </c>
      <c r="AH22" s="57">
        <f>IF(AQ22="0",BJ22,0)</f>
      </c>
      <c r="AI22" s="33" t="s">
        <v>54</v>
      </c>
      <c r="AJ22" s="57">
        <f>IF(AN22=0,J22,0)</f>
      </c>
      <c r="AK22" s="57">
        <f>IF(AN22=12,J22,0)</f>
      </c>
      <c r="AL22" s="57">
        <f>IF(AN22=21,J22,0)</f>
      </c>
      <c r="AN22" s="57" t="n">
        <v>21</v>
      </c>
      <c r="AO22" s="57">
        <f>G22*0</f>
      </c>
      <c r="AP22" s="57">
        <f>G22*(1-0)</f>
      </c>
      <c r="AQ22" s="60" t="s">
        <v>55</v>
      </c>
      <c r="AV22" s="57">
        <f>AW22+AX22</f>
      </c>
      <c r="AW22" s="57">
        <f>F22*AO22</f>
      </c>
      <c r="AX22" s="57">
        <f>F22*AP22</f>
      </c>
      <c r="AY22" s="60" t="s">
        <v>60</v>
      </c>
      <c r="AZ22" s="60" t="s">
        <v>61</v>
      </c>
      <c r="BA22" s="33" t="s">
        <v>62</v>
      </c>
      <c r="BC22" s="57">
        <f>AW22+AX22</f>
      </c>
      <c r="BD22" s="57">
        <f>G22/(100-BE22)*100</f>
      </c>
      <c r="BE22" s="57" t="n">
        <v>0</v>
      </c>
      <c r="BF22" s="57">
        <f>22</f>
      </c>
      <c r="BH22" s="57">
        <f>F22*AO22</f>
      </c>
      <c r="BI22" s="57">
        <f>F22*AP22</f>
      </c>
      <c r="BJ22" s="57">
        <f>F22*G22</f>
      </c>
      <c r="BK22" s="57"/>
      <c r="BL22" s="57" t="n">
        <v>11</v>
      </c>
      <c r="BW22" s="57" t="n">
        <v>21</v>
      </c>
      <c r="BX22" s="16" t="s">
        <v>77</v>
      </c>
    </row>
    <row r="23" customHeight="true" ht="13.5">
      <c r="A23" s="61"/>
      <c r="B23" s="62" t="s">
        <v>63</v>
      </c>
      <c r="C23" s="63" t="s">
        <v>78</v>
      </c>
      <c r="D23" s="64"/>
      <c r="E23" s="64"/>
      <c r="F23" s="64"/>
      <c r="G23" s="65"/>
      <c r="H23" s="64"/>
      <c r="I23" s="64"/>
      <c r="J23" s="64"/>
      <c r="K23" s="66"/>
    </row>
    <row r="24">
      <c r="A24" s="10" t="s">
        <v>79</v>
      </c>
      <c r="B24" s="11" t="s">
        <v>80</v>
      </c>
      <c r="C24" s="16" t="s">
        <v>81</v>
      </c>
      <c r="D24" s="11"/>
      <c r="E24" s="11" t="s">
        <v>58</v>
      </c>
      <c r="F24" s="57" t="n">
        <v>3.6</v>
      </c>
      <c r="G24" s="58" t="n">
        <v>0</v>
      </c>
      <c r="H24" s="57">
        <f>F24*AO24</f>
      </c>
      <c r="I24" s="57">
        <f>F24*AP24</f>
      </c>
      <c r="J24" s="57">
        <f>F24*G24</f>
      </c>
      <c r="K24" s="59" t="s">
        <v>59</v>
      </c>
      <c r="Z24" s="57">
        <f>IF(AQ24="5",BJ24,0)</f>
      </c>
      <c r="AB24" s="57">
        <f>IF(AQ24="1",BH24,0)</f>
      </c>
      <c r="AC24" s="57">
        <f>IF(AQ24="1",BI24,0)</f>
      </c>
      <c r="AD24" s="57">
        <f>IF(AQ24="7",BH24,0)</f>
      </c>
      <c r="AE24" s="57">
        <f>IF(AQ24="7",BI24,0)</f>
      </c>
      <c r="AF24" s="57">
        <f>IF(AQ24="2",BH24,0)</f>
      </c>
      <c r="AG24" s="57">
        <f>IF(AQ24="2",BI24,0)</f>
      </c>
      <c r="AH24" s="57">
        <f>IF(AQ24="0",BJ24,0)</f>
      </c>
      <c r="AI24" s="33" t="s">
        <v>54</v>
      </c>
      <c r="AJ24" s="57">
        <f>IF(AN24=0,J24,0)</f>
      </c>
      <c r="AK24" s="57">
        <f>IF(AN24=12,J24,0)</f>
      </c>
      <c r="AL24" s="57">
        <f>IF(AN24=21,J24,0)</f>
      </c>
      <c r="AN24" s="57" t="n">
        <v>21</v>
      </c>
      <c r="AO24" s="57">
        <f>G24*0</f>
      </c>
      <c r="AP24" s="57">
        <f>G24*(1-0)</f>
      </c>
      <c r="AQ24" s="60" t="s">
        <v>55</v>
      </c>
      <c r="AV24" s="57">
        <f>AW24+AX24</f>
      </c>
      <c r="AW24" s="57">
        <f>F24*AO24</f>
      </c>
      <c r="AX24" s="57">
        <f>F24*AP24</f>
      </c>
      <c r="AY24" s="60" t="s">
        <v>60</v>
      </c>
      <c r="AZ24" s="60" t="s">
        <v>61</v>
      </c>
      <c r="BA24" s="33" t="s">
        <v>62</v>
      </c>
      <c r="BC24" s="57">
        <f>AW24+AX24</f>
      </c>
      <c r="BD24" s="57">
        <f>G24/(100-BE24)*100</f>
      </c>
      <c r="BE24" s="57" t="n">
        <v>0</v>
      </c>
      <c r="BF24" s="57">
        <f>24</f>
      </c>
      <c r="BH24" s="57">
        <f>F24*AO24</f>
      </c>
      <c r="BI24" s="57">
        <f>F24*AP24</f>
      </c>
      <c r="BJ24" s="57">
        <f>F24*G24</f>
      </c>
      <c r="BK24" s="57"/>
      <c r="BL24" s="57" t="n">
        <v>11</v>
      </c>
      <c r="BW24" s="57" t="n">
        <v>21</v>
      </c>
      <c r="BX24" s="16" t="s">
        <v>81</v>
      </c>
    </row>
    <row r="25">
      <c r="A25" s="61"/>
      <c r="C25" s="67" t="s">
        <v>82</v>
      </c>
      <c r="D25" s="68" t="s">
        <v>50</v>
      </c>
      <c r="F25" s="69" t="n">
        <v>3.6</v>
      </c>
      <c r="K25" s="70"/>
    </row>
    <row r="26">
      <c r="A26" s="10" t="s">
        <v>83</v>
      </c>
      <c r="B26" s="11" t="s">
        <v>84</v>
      </c>
      <c r="C26" s="16" t="s">
        <v>85</v>
      </c>
      <c r="D26" s="11"/>
      <c r="E26" s="11" t="s">
        <v>86</v>
      </c>
      <c r="F26" s="57" t="n">
        <v>16</v>
      </c>
      <c r="G26" s="58" t="n">
        <v>0</v>
      </c>
      <c r="H26" s="57">
        <f>F26*AO26</f>
      </c>
      <c r="I26" s="57">
        <f>F26*AP26</f>
      </c>
      <c r="J26" s="57">
        <f>F26*G26</f>
      </c>
      <c r="K26" s="59" t="s">
        <v>59</v>
      </c>
      <c r="Z26" s="57">
        <f>IF(AQ26="5",BJ26,0)</f>
      </c>
      <c r="AB26" s="57">
        <f>IF(AQ26="1",BH26,0)</f>
      </c>
      <c r="AC26" s="57">
        <f>IF(AQ26="1",BI26,0)</f>
      </c>
      <c r="AD26" s="57">
        <f>IF(AQ26="7",BH26,0)</f>
      </c>
      <c r="AE26" s="57">
        <f>IF(AQ26="7",BI26,0)</f>
      </c>
      <c r="AF26" s="57">
        <f>IF(AQ26="2",BH26,0)</f>
      </c>
      <c r="AG26" s="57">
        <f>IF(AQ26="2",BI26,0)</f>
      </c>
      <c r="AH26" s="57">
        <f>IF(AQ26="0",BJ26,0)</f>
      </c>
      <c r="AI26" s="33" t="s">
        <v>54</v>
      </c>
      <c r="AJ26" s="57">
        <f>IF(AN26=0,J26,0)</f>
      </c>
      <c r="AK26" s="57">
        <f>IF(AN26=12,J26,0)</f>
      </c>
      <c r="AL26" s="57">
        <f>IF(AN26=21,J26,0)</f>
      </c>
      <c r="AN26" s="57" t="n">
        <v>21</v>
      </c>
      <c r="AO26" s="57">
        <f>G26*0</f>
      </c>
      <c r="AP26" s="57">
        <f>G26*(1-0)</f>
      </c>
      <c r="AQ26" s="60" t="s">
        <v>55</v>
      </c>
      <c r="AV26" s="57">
        <f>AW26+AX26</f>
      </c>
      <c r="AW26" s="57">
        <f>F26*AO26</f>
      </c>
      <c r="AX26" s="57">
        <f>F26*AP26</f>
      </c>
      <c r="AY26" s="60" t="s">
        <v>60</v>
      </c>
      <c r="AZ26" s="60" t="s">
        <v>61</v>
      </c>
      <c r="BA26" s="33" t="s">
        <v>62</v>
      </c>
      <c r="BC26" s="57">
        <f>AW26+AX26</f>
      </c>
      <c r="BD26" s="57">
        <f>G26/(100-BE26)*100</f>
      </c>
      <c r="BE26" s="57" t="n">
        <v>0</v>
      </c>
      <c r="BF26" s="57">
        <f>26</f>
      </c>
      <c r="BH26" s="57">
        <f>F26*AO26</f>
      </c>
      <c r="BI26" s="57">
        <f>F26*AP26</f>
      </c>
      <c r="BJ26" s="57">
        <f>F26*G26</f>
      </c>
      <c r="BK26" s="57"/>
      <c r="BL26" s="57" t="n">
        <v>11</v>
      </c>
      <c r="BW26" s="57" t="n">
        <v>21</v>
      </c>
      <c r="BX26" s="16" t="s">
        <v>85</v>
      </c>
    </row>
    <row r="27">
      <c r="A27" s="10" t="s">
        <v>87</v>
      </c>
      <c r="B27" s="11" t="s">
        <v>88</v>
      </c>
      <c r="C27" s="16" t="s">
        <v>89</v>
      </c>
      <c r="D27" s="11"/>
      <c r="E27" s="11" t="s">
        <v>86</v>
      </c>
      <c r="F27" s="57" t="n">
        <v>8</v>
      </c>
      <c r="G27" s="58" t="n">
        <v>0</v>
      </c>
      <c r="H27" s="57">
        <f>F27*AO27</f>
      </c>
      <c r="I27" s="57">
        <f>F27*AP27</f>
      </c>
      <c r="J27" s="57">
        <f>F27*G27</f>
      </c>
      <c r="K27" s="59" t="s">
        <v>59</v>
      </c>
      <c r="Z27" s="57">
        <f>IF(AQ27="5",BJ27,0)</f>
      </c>
      <c r="AB27" s="57">
        <f>IF(AQ27="1",BH27,0)</f>
      </c>
      <c r="AC27" s="57">
        <f>IF(AQ27="1",BI27,0)</f>
      </c>
      <c r="AD27" s="57">
        <f>IF(AQ27="7",BH27,0)</f>
      </c>
      <c r="AE27" s="57">
        <f>IF(AQ27="7",BI27,0)</f>
      </c>
      <c r="AF27" s="57">
        <f>IF(AQ27="2",BH27,0)</f>
      </c>
      <c r="AG27" s="57">
        <f>IF(AQ27="2",BI27,0)</f>
      </c>
      <c r="AH27" s="57">
        <f>IF(AQ27="0",BJ27,0)</f>
      </c>
      <c r="AI27" s="33" t="s">
        <v>54</v>
      </c>
      <c r="AJ27" s="57">
        <f>IF(AN27=0,J27,0)</f>
      </c>
      <c r="AK27" s="57">
        <f>IF(AN27=12,J27,0)</f>
      </c>
      <c r="AL27" s="57">
        <f>IF(AN27=21,J27,0)</f>
      </c>
      <c r="AN27" s="57" t="n">
        <v>21</v>
      </c>
      <c r="AO27" s="57">
        <f>G27*0</f>
      </c>
      <c r="AP27" s="57">
        <f>G27*(1-0)</f>
      </c>
      <c r="AQ27" s="60" t="s">
        <v>55</v>
      </c>
      <c r="AV27" s="57">
        <f>AW27+AX27</f>
      </c>
      <c r="AW27" s="57">
        <f>F27*AO27</f>
      </c>
      <c r="AX27" s="57">
        <f>F27*AP27</f>
      </c>
      <c r="AY27" s="60" t="s">
        <v>60</v>
      </c>
      <c r="AZ27" s="60" t="s">
        <v>61</v>
      </c>
      <c r="BA27" s="33" t="s">
        <v>62</v>
      </c>
      <c r="BC27" s="57">
        <f>AW27+AX27</f>
      </c>
      <c r="BD27" s="57">
        <f>G27/(100-BE27)*100</f>
      </c>
      <c r="BE27" s="57" t="n">
        <v>0</v>
      </c>
      <c r="BF27" s="57">
        <f>27</f>
      </c>
      <c r="BH27" s="57">
        <f>F27*AO27</f>
      </c>
      <c r="BI27" s="57">
        <f>F27*AP27</f>
      </c>
      <c r="BJ27" s="57">
        <f>F27*G27</f>
      </c>
      <c r="BK27" s="57"/>
      <c r="BL27" s="57" t="n">
        <v>11</v>
      </c>
      <c r="BW27" s="57" t="n">
        <v>21</v>
      </c>
      <c r="BX27" s="16" t="s">
        <v>89</v>
      </c>
    </row>
    <row r="28" customHeight="true" ht="13.5">
      <c r="A28" s="61"/>
      <c r="B28" s="62" t="s">
        <v>63</v>
      </c>
      <c r="C28" s="63" t="s">
        <v>90</v>
      </c>
      <c r="D28" s="64"/>
      <c r="E28" s="64"/>
      <c r="F28" s="64"/>
      <c r="G28" s="65"/>
      <c r="H28" s="64"/>
      <c r="I28" s="64"/>
      <c r="J28" s="64"/>
      <c r="K28" s="66"/>
    </row>
    <row r="29">
      <c r="A29" s="51" t="s">
        <v>50</v>
      </c>
      <c r="B29" s="52" t="s">
        <v>91</v>
      </c>
      <c r="C29" s="53" t="s">
        <v>92</v>
      </c>
      <c r="D29" s="52"/>
      <c r="E29" s="54" t="s">
        <v>4</v>
      </c>
      <c r="F29" s="54" t="s">
        <v>4</v>
      </c>
      <c r="G29" s="55" t="s">
        <v>4</v>
      </c>
      <c r="H29" s="2">
        <f>SUM(H30:H30)</f>
      </c>
      <c r="I29" s="2">
        <f>SUM(I30:I30)</f>
      </c>
      <c r="J29" s="2">
        <f>SUM(J30:J30)</f>
      </c>
      <c r="K29" s="56" t="s">
        <v>50</v>
      </c>
      <c r="AI29" s="33" t="s">
        <v>54</v>
      </c>
      <c r="AS29" s="2">
        <f>SUM(AJ30:AJ30)</f>
      </c>
      <c r="AT29" s="2">
        <f>SUM(AK30:AK30)</f>
      </c>
      <c r="AU29" s="2">
        <f>SUM(AL30:AL30)</f>
      </c>
    </row>
    <row r="30">
      <c r="A30" s="10" t="s">
        <v>93</v>
      </c>
      <c r="B30" s="11" t="s">
        <v>94</v>
      </c>
      <c r="C30" s="16" t="s">
        <v>95</v>
      </c>
      <c r="D30" s="11"/>
      <c r="E30" s="11" t="s">
        <v>96</v>
      </c>
      <c r="F30" s="57" t="n">
        <v>3</v>
      </c>
      <c r="G30" s="58" t="n">
        <v>0</v>
      </c>
      <c r="H30" s="57">
        <f>F30*AO30</f>
      </c>
      <c r="I30" s="57">
        <f>F30*AP30</f>
      </c>
      <c r="J30" s="57">
        <f>F30*G30</f>
      </c>
      <c r="K30" s="59" t="s">
        <v>59</v>
      </c>
      <c r="Z30" s="57">
        <f>IF(AQ30="5",BJ30,0)</f>
      </c>
      <c r="AB30" s="57">
        <f>IF(AQ30="1",BH30,0)</f>
      </c>
      <c r="AC30" s="57">
        <f>IF(AQ30="1",BI30,0)</f>
      </c>
      <c r="AD30" s="57">
        <f>IF(AQ30="7",BH30,0)</f>
      </c>
      <c r="AE30" s="57">
        <f>IF(AQ30="7",BI30,0)</f>
      </c>
      <c r="AF30" s="57">
        <f>IF(AQ30="2",BH30,0)</f>
      </c>
      <c r="AG30" s="57">
        <f>IF(AQ30="2",BI30,0)</f>
      </c>
      <c r="AH30" s="57">
        <f>IF(AQ30="0",BJ30,0)</f>
      </c>
      <c r="AI30" s="33" t="s">
        <v>54</v>
      </c>
      <c r="AJ30" s="57">
        <f>IF(AN30=0,J30,0)</f>
      </c>
      <c r="AK30" s="57">
        <f>IF(AN30=12,J30,0)</f>
      </c>
      <c r="AL30" s="57">
        <f>IF(AN30=21,J30,0)</f>
      </c>
      <c r="AN30" s="57" t="n">
        <v>21</v>
      </c>
      <c r="AO30" s="57">
        <f>G30*0</f>
      </c>
      <c r="AP30" s="57">
        <f>G30*(1-0)</f>
      </c>
      <c r="AQ30" s="60" t="s">
        <v>55</v>
      </c>
      <c r="AV30" s="57">
        <f>AW30+AX30</f>
      </c>
      <c r="AW30" s="57">
        <f>F30*AO30</f>
      </c>
      <c r="AX30" s="57">
        <f>F30*AP30</f>
      </c>
      <c r="AY30" s="60" t="s">
        <v>97</v>
      </c>
      <c r="AZ30" s="60" t="s">
        <v>61</v>
      </c>
      <c r="BA30" s="33" t="s">
        <v>62</v>
      </c>
      <c r="BC30" s="57">
        <f>AW30+AX30</f>
      </c>
      <c r="BD30" s="57">
        <f>G30/(100-BE30)*100</f>
      </c>
      <c r="BE30" s="57" t="n">
        <v>0</v>
      </c>
      <c r="BF30" s="57">
        <f>30</f>
      </c>
      <c r="BH30" s="57">
        <f>F30*AO30</f>
      </c>
      <c r="BI30" s="57">
        <f>F30*AP30</f>
      </c>
      <c r="BJ30" s="57">
        <f>F30*G30</f>
      </c>
      <c r="BK30" s="57"/>
      <c r="BL30" s="57" t="n">
        <v>17</v>
      </c>
      <c r="BW30" s="57" t="n">
        <v>21</v>
      </c>
      <c r="BX30" s="16" t="s">
        <v>95</v>
      </c>
    </row>
    <row r="31" customHeight="true" ht="13.5">
      <c r="A31" s="61"/>
      <c r="B31" s="62" t="s">
        <v>63</v>
      </c>
      <c r="C31" s="63" t="s">
        <v>98</v>
      </c>
      <c r="D31" s="64"/>
      <c r="E31" s="64"/>
      <c r="F31" s="64"/>
      <c r="G31" s="65"/>
      <c r="H31" s="64"/>
      <c r="I31" s="64"/>
      <c r="J31" s="64"/>
      <c r="K31" s="66"/>
    </row>
    <row r="32">
      <c r="A32" s="61"/>
      <c r="C32" s="67" t="s">
        <v>99</v>
      </c>
      <c r="D32" s="68" t="s">
        <v>50</v>
      </c>
      <c r="F32" s="69" t="n">
        <v>3</v>
      </c>
      <c r="K32" s="70"/>
    </row>
    <row r="33">
      <c r="A33" s="51" t="s">
        <v>50</v>
      </c>
      <c r="B33" s="52" t="s">
        <v>100</v>
      </c>
      <c r="C33" s="53" t="s">
        <v>101</v>
      </c>
      <c r="D33" s="52"/>
      <c r="E33" s="54" t="s">
        <v>4</v>
      </c>
      <c r="F33" s="54" t="s">
        <v>4</v>
      </c>
      <c r="G33" s="55" t="s">
        <v>4</v>
      </c>
      <c r="H33" s="2">
        <f>SUM(H34:H34)</f>
      </c>
      <c r="I33" s="2">
        <f>SUM(I34:I34)</f>
      </c>
      <c r="J33" s="2">
        <f>SUM(J34:J34)</f>
      </c>
      <c r="K33" s="56" t="s">
        <v>50</v>
      </c>
      <c r="AI33" s="33" t="s">
        <v>54</v>
      </c>
      <c r="AS33" s="2">
        <f>SUM(AJ34:AJ34)</f>
      </c>
      <c r="AT33" s="2">
        <f>SUM(AK34:AK34)</f>
      </c>
      <c r="AU33" s="2">
        <f>SUM(AL34:AL34)</f>
      </c>
    </row>
    <row r="34">
      <c r="A34" s="10" t="s">
        <v>102</v>
      </c>
      <c r="B34" s="11" t="s">
        <v>103</v>
      </c>
      <c r="C34" s="16" t="s">
        <v>104</v>
      </c>
      <c r="D34" s="11"/>
      <c r="E34" s="11" t="s">
        <v>58</v>
      </c>
      <c r="F34" s="57" t="n">
        <v>233</v>
      </c>
      <c r="G34" s="58" t="n">
        <v>0</v>
      </c>
      <c r="H34" s="57">
        <f>F34*AO34</f>
      </c>
      <c r="I34" s="57">
        <f>F34*AP34</f>
      </c>
      <c r="J34" s="57">
        <f>F34*G34</f>
      </c>
      <c r="K34" s="59" t="s">
        <v>59</v>
      </c>
      <c r="Z34" s="57">
        <f>IF(AQ34="5",BJ34,0)</f>
      </c>
      <c r="AB34" s="57">
        <f>IF(AQ34="1",BH34,0)</f>
      </c>
      <c r="AC34" s="57">
        <f>IF(AQ34="1",BI34,0)</f>
      </c>
      <c r="AD34" s="57">
        <f>IF(AQ34="7",BH34,0)</f>
      </c>
      <c r="AE34" s="57">
        <f>IF(AQ34="7",BI34,0)</f>
      </c>
      <c r="AF34" s="57">
        <f>IF(AQ34="2",BH34,0)</f>
      </c>
      <c r="AG34" s="57">
        <f>IF(AQ34="2",BI34,0)</f>
      </c>
      <c r="AH34" s="57">
        <f>IF(AQ34="0",BJ34,0)</f>
      </c>
      <c r="AI34" s="33" t="s">
        <v>54</v>
      </c>
      <c r="AJ34" s="57">
        <f>IF(AN34=0,J34,0)</f>
      </c>
      <c r="AK34" s="57">
        <f>IF(AN34=12,J34,0)</f>
      </c>
      <c r="AL34" s="57">
        <f>IF(AN34=21,J34,0)</f>
      </c>
      <c r="AN34" s="57" t="n">
        <v>21</v>
      </c>
      <c r="AO34" s="57">
        <f>G34*0</f>
      </c>
      <c r="AP34" s="57">
        <f>G34*(1-0)</f>
      </c>
      <c r="AQ34" s="60" t="s">
        <v>55</v>
      </c>
      <c r="AV34" s="57">
        <f>AW34+AX34</f>
      </c>
      <c r="AW34" s="57">
        <f>F34*AO34</f>
      </c>
      <c r="AX34" s="57">
        <f>F34*AP34</f>
      </c>
      <c r="AY34" s="60" t="s">
        <v>105</v>
      </c>
      <c r="AZ34" s="60" t="s">
        <v>61</v>
      </c>
      <c r="BA34" s="33" t="s">
        <v>62</v>
      </c>
      <c r="BC34" s="57">
        <f>AW34+AX34</f>
      </c>
      <c r="BD34" s="57">
        <f>G34/(100-BE34)*100</f>
      </c>
      <c r="BE34" s="57" t="n">
        <v>0</v>
      </c>
      <c r="BF34" s="57">
        <f>34</f>
      </c>
      <c r="BH34" s="57">
        <f>F34*AO34</f>
      </c>
      <c r="BI34" s="57">
        <f>F34*AP34</f>
      </c>
      <c r="BJ34" s="57">
        <f>F34*G34</f>
      </c>
      <c r="BK34" s="57"/>
      <c r="BL34" s="57" t="n">
        <v>18</v>
      </c>
      <c r="BW34" s="57" t="n">
        <v>21</v>
      </c>
      <c r="BX34" s="16" t="s">
        <v>104</v>
      </c>
    </row>
    <row r="35">
      <c r="A35" s="61"/>
      <c r="C35" s="67" t="s">
        <v>106</v>
      </c>
      <c r="D35" s="68" t="s">
        <v>50</v>
      </c>
      <c r="F35" s="69" t="n">
        <v>233</v>
      </c>
      <c r="K35" s="70"/>
    </row>
    <row r="36">
      <c r="A36" s="51" t="s">
        <v>50</v>
      </c>
      <c r="B36" s="52" t="s">
        <v>107</v>
      </c>
      <c r="C36" s="53" t="s">
        <v>108</v>
      </c>
      <c r="D36" s="52"/>
      <c r="E36" s="54" t="s">
        <v>4</v>
      </c>
      <c r="F36" s="54" t="s">
        <v>4</v>
      </c>
      <c r="G36" s="55" t="s">
        <v>4</v>
      </c>
      <c r="H36" s="2">
        <f>SUM(H37:H40)</f>
      </c>
      <c r="I36" s="2">
        <f>SUM(I37:I40)</f>
      </c>
      <c r="J36" s="2">
        <f>SUM(J37:J40)</f>
      </c>
      <c r="K36" s="56" t="s">
        <v>50</v>
      </c>
      <c r="AI36" s="33" t="s">
        <v>54</v>
      </c>
      <c r="AS36" s="2">
        <f>SUM(AJ37:AJ40)</f>
      </c>
      <c r="AT36" s="2">
        <f>SUM(AK37:AK40)</f>
      </c>
      <c r="AU36" s="2">
        <f>SUM(AL37:AL40)</f>
      </c>
    </row>
    <row r="37">
      <c r="A37" s="10" t="s">
        <v>109</v>
      </c>
      <c r="B37" s="11" t="s">
        <v>110</v>
      </c>
      <c r="C37" s="16" t="s">
        <v>111</v>
      </c>
      <c r="D37" s="11"/>
      <c r="E37" s="11" t="s">
        <v>58</v>
      </c>
      <c r="F37" s="57" t="n">
        <v>22.75</v>
      </c>
      <c r="G37" s="58" t="n">
        <v>0</v>
      </c>
      <c r="H37" s="57">
        <f>F37*AO37</f>
      </c>
      <c r="I37" s="57">
        <f>F37*AP37</f>
      </c>
      <c r="J37" s="57">
        <f>F37*G37</f>
      </c>
      <c r="K37" s="59" t="s">
        <v>59</v>
      </c>
      <c r="Z37" s="57">
        <f>IF(AQ37="5",BJ37,0)</f>
      </c>
      <c r="AB37" s="57">
        <f>IF(AQ37="1",BH37,0)</f>
      </c>
      <c r="AC37" s="57">
        <f>IF(AQ37="1",BI37,0)</f>
      </c>
      <c r="AD37" s="57">
        <f>IF(AQ37="7",BH37,0)</f>
      </c>
      <c r="AE37" s="57">
        <f>IF(AQ37="7",BI37,0)</f>
      </c>
      <c r="AF37" s="57">
        <f>IF(AQ37="2",BH37,0)</f>
      </c>
      <c r="AG37" s="57">
        <f>IF(AQ37="2",BI37,0)</f>
      </c>
      <c r="AH37" s="57">
        <f>IF(AQ37="0",BJ37,0)</f>
      </c>
      <c r="AI37" s="33" t="s">
        <v>54</v>
      </c>
      <c r="AJ37" s="57">
        <f>IF(AN37=0,J37,0)</f>
      </c>
      <c r="AK37" s="57">
        <f>IF(AN37=12,J37,0)</f>
      </c>
      <c r="AL37" s="57">
        <f>IF(AN37=21,J37,0)</f>
      </c>
      <c r="AN37" s="57" t="n">
        <v>21</v>
      </c>
      <c r="AO37" s="57">
        <f>G37*0.781671938</f>
      </c>
      <c r="AP37" s="57">
        <f>G37*(1-0.781671938)</f>
      </c>
      <c r="AQ37" s="60" t="s">
        <v>55</v>
      </c>
      <c r="AV37" s="57">
        <f>AW37+AX37</f>
      </c>
      <c r="AW37" s="57">
        <f>F37*AO37</f>
      </c>
      <c r="AX37" s="57">
        <f>F37*AP37</f>
      </c>
      <c r="AY37" s="60" t="s">
        <v>112</v>
      </c>
      <c r="AZ37" s="60" t="s">
        <v>113</v>
      </c>
      <c r="BA37" s="33" t="s">
        <v>62</v>
      </c>
      <c r="BC37" s="57">
        <f>AW37+AX37</f>
      </c>
      <c r="BD37" s="57">
        <f>G37/(100-BE37)*100</f>
      </c>
      <c r="BE37" s="57" t="n">
        <v>0</v>
      </c>
      <c r="BF37" s="57">
        <f>37</f>
      </c>
      <c r="BH37" s="57">
        <f>F37*AO37</f>
      </c>
      <c r="BI37" s="57">
        <f>F37*AP37</f>
      </c>
      <c r="BJ37" s="57">
        <f>F37*G37</f>
      </c>
      <c r="BK37" s="57"/>
      <c r="BL37" s="57" t="n">
        <v>56</v>
      </c>
      <c r="BW37" s="57" t="n">
        <v>21</v>
      </c>
      <c r="BX37" s="16" t="s">
        <v>111</v>
      </c>
    </row>
    <row r="38" customHeight="true" ht="13.5">
      <c r="A38" s="61"/>
      <c r="B38" s="62" t="s">
        <v>63</v>
      </c>
      <c r="C38" s="63" t="s">
        <v>114</v>
      </c>
      <c r="D38" s="64"/>
      <c r="E38" s="64"/>
      <c r="F38" s="64"/>
      <c r="G38" s="65"/>
      <c r="H38" s="64"/>
      <c r="I38" s="64"/>
      <c r="J38" s="64"/>
      <c r="K38" s="66"/>
    </row>
    <row r="39">
      <c r="A39" s="61"/>
      <c r="C39" s="67" t="s">
        <v>115</v>
      </c>
      <c r="D39" s="68" t="s">
        <v>50</v>
      </c>
      <c r="F39" s="69" t="n">
        <v>22.75</v>
      </c>
      <c r="K39" s="70"/>
    </row>
    <row r="40">
      <c r="A40" s="10" t="s">
        <v>52</v>
      </c>
      <c r="B40" s="11" t="s">
        <v>116</v>
      </c>
      <c r="C40" s="16" t="s">
        <v>117</v>
      </c>
      <c r="D40" s="11"/>
      <c r="E40" s="11" t="s">
        <v>58</v>
      </c>
      <c r="F40" s="57" t="n">
        <v>231.8</v>
      </c>
      <c r="G40" s="58" t="n">
        <v>0</v>
      </c>
      <c r="H40" s="57">
        <f>F40*AO40</f>
      </c>
      <c r="I40" s="57">
        <f>F40*AP40</f>
      </c>
      <c r="J40" s="57">
        <f>F40*G40</f>
      </c>
      <c r="K40" s="59" t="s">
        <v>59</v>
      </c>
      <c r="Z40" s="57">
        <f>IF(AQ40="5",BJ40,0)</f>
      </c>
      <c r="AB40" s="57">
        <f>IF(AQ40="1",BH40,0)</f>
      </c>
      <c r="AC40" s="57">
        <f>IF(AQ40="1",BI40,0)</f>
      </c>
      <c r="AD40" s="57">
        <f>IF(AQ40="7",BH40,0)</f>
      </c>
      <c r="AE40" s="57">
        <f>IF(AQ40="7",BI40,0)</f>
      </c>
      <c r="AF40" s="57">
        <f>IF(AQ40="2",BH40,0)</f>
      </c>
      <c r="AG40" s="57">
        <f>IF(AQ40="2",BI40,0)</f>
      </c>
      <c r="AH40" s="57">
        <f>IF(AQ40="0",BJ40,0)</f>
      </c>
      <c r="AI40" s="33" t="s">
        <v>54</v>
      </c>
      <c r="AJ40" s="57">
        <f>IF(AN40=0,J40,0)</f>
      </c>
      <c r="AK40" s="57">
        <f>IF(AN40=12,J40,0)</f>
      </c>
      <c r="AL40" s="57">
        <f>IF(AN40=21,J40,0)</f>
      </c>
      <c r="AN40" s="57" t="n">
        <v>21</v>
      </c>
      <c r="AO40" s="57">
        <f>G40*0.847418182</f>
      </c>
      <c r="AP40" s="57">
        <f>G40*(1-0.847418182)</f>
      </c>
      <c r="AQ40" s="60" t="s">
        <v>55</v>
      </c>
      <c r="AV40" s="57">
        <f>AW40+AX40</f>
      </c>
      <c r="AW40" s="57">
        <f>F40*AO40</f>
      </c>
      <c r="AX40" s="57">
        <f>F40*AP40</f>
      </c>
      <c r="AY40" s="60" t="s">
        <v>112</v>
      </c>
      <c r="AZ40" s="60" t="s">
        <v>113</v>
      </c>
      <c r="BA40" s="33" t="s">
        <v>62</v>
      </c>
      <c r="BC40" s="57">
        <f>AW40+AX40</f>
      </c>
      <c r="BD40" s="57">
        <f>G40/(100-BE40)*100</f>
      </c>
      <c r="BE40" s="57" t="n">
        <v>0</v>
      </c>
      <c r="BF40" s="57">
        <f>40</f>
      </c>
      <c r="BH40" s="57">
        <f>F40*AO40</f>
      </c>
      <c r="BI40" s="57">
        <f>F40*AP40</f>
      </c>
      <c r="BJ40" s="57">
        <f>F40*G40</f>
      </c>
      <c r="BK40" s="57"/>
      <c r="BL40" s="57" t="n">
        <v>56</v>
      </c>
      <c r="BW40" s="57" t="n">
        <v>21</v>
      </c>
      <c r="BX40" s="16" t="s">
        <v>117</v>
      </c>
    </row>
    <row r="41">
      <c r="A41" s="61"/>
      <c r="C41" s="67" t="s">
        <v>118</v>
      </c>
      <c r="D41" s="68" t="s">
        <v>50</v>
      </c>
      <c r="F41" s="69" t="n">
        <v>231.8</v>
      </c>
      <c r="K41" s="70"/>
    </row>
    <row r="42">
      <c r="A42" s="51" t="s">
        <v>50</v>
      </c>
      <c r="B42" s="52" t="s">
        <v>119</v>
      </c>
      <c r="C42" s="53" t="s">
        <v>120</v>
      </c>
      <c r="D42" s="52"/>
      <c r="E42" s="54" t="s">
        <v>4</v>
      </c>
      <c r="F42" s="54" t="s">
        <v>4</v>
      </c>
      <c r="G42" s="55" t="s">
        <v>4</v>
      </c>
      <c r="H42" s="2">
        <f>SUM(H43:H48)</f>
      </c>
      <c r="I42" s="2">
        <f>SUM(I43:I48)</f>
      </c>
      <c r="J42" s="2">
        <f>SUM(J43:J48)</f>
      </c>
      <c r="K42" s="56" t="s">
        <v>50</v>
      </c>
      <c r="AI42" s="33" t="s">
        <v>54</v>
      </c>
      <c r="AS42" s="2">
        <f>SUM(AJ43:AJ48)</f>
      </c>
      <c r="AT42" s="2">
        <f>SUM(AK43:AK48)</f>
      </c>
      <c r="AU42" s="2">
        <f>SUM(AL43:AL48)</f>
      </c>
    </row>
    <row r="43">
      <c r="A43" s="10" t="s">
        <v>121</v>
      </c>
      <c r="B43" s="11" t="s">
        <v>122</v>
      </c>
      <c r="C43" s="16" t="s">
        <v>123</v>
      </c>
      <c r="D43" s="11"/>
      <c r="E43" s="11" t="s">
        <v>58</v>
      </c>
      <c r="F43" s="57" t="n">
        <v>213</v>
      </c>
      <c r="G43" s="58" t="n">
        <v>0</v>
      </c>
      <c r="H43" s="57">
        <f>F43*AO43</f>
      </c>
      <c r="I43" s="57">
        <f>F43*AP43</f>
      </c>
      <c r="J43" s="57">
        <f>F43*G43</f>
      </c>
      <c r="K43" s="59" t="s">
        <v>59</v>
      </c>
      <c r="Z43" s="57">
        <f>IF(AQ43="5",BJ43,0)</f>
      </c>
      <c r="AB43" s="57">
        <f>IF(AQ43="1",BH43,0)</f>
      </c>
      <c r="AC43" s="57">
        <f>IF(AQ43="1",BI43,0)</f>
      </c>
      <c r="AD43" s="57">
        <f>IF(AQ43="7",BH43,0)</f>
      </c>
      <c r="AE43" s="57">
        <f>IF(AQ43="7",BI43,0)</f>
      </c>
      <c r="AF43" s="57">
        <f>IF(AQ43="2",BH43,0)</f>
      </c>
      <c r="AG43" s="57">
        <f>IF(AQ43="2",BI43,0)</f>
      </c>
      <c r="AH43" s="57">
        <f>IF(AQ43="0",BJ43,0)</f>
      </c>
      <c r="AI43" s="33" t="s">
        <v>54</v>
      </c>
      <c r="AJ43" s="57">
        <f>IF(AN43=0,J43,0)</f>
      </c>
      <c r="AK43" s="57">
        <f>IF(AN43=12,J43,0)</f>
      </c>
      <c r="AL43" s="57">
        <f>IF(AN43=21,J43,0)</f>
      </c>
      <c r="AN43" s="57" t="n">
        <v>21</v>
      </c>
      <c r="AO43" s="57">
        <f>G43*0.053722527</f>
      </c>
      <c r="AP43" s="57">
        <f>G43*(1-0.053722527)</f>
      </c>
      <c r="AQ43" s="60" t="s">
        <v>55</v>
      </c>
      <c r="AV43" s="57">
        <f>AW43+AX43</f>
      </c>
      <c r="AW43" s="57">
        <f>F43*AO43</f>
      </c>
      <c r="AX43" s="57">
        <f>F43*AP43</f>
      </c>
      <c r="AY43" s="60" t="s">
        <v>124</v>
      </c>
      <c r="AZ43" s="60" t="s">
        <v>113</v>
      </c>
      <c r="BA43" s="33" t="s">
        <v>62</v>
      </c>
      <c r="BC43" s="57">
        <f>AW43+AX43</f>
      </c>
      <c r="BD43" s="57">
        <f>G43/(100-BE43)*100</f>
      </c>
      <c r="BE43" s="57" t="n">
        <v>0</v>
      </c>
      <c r="BF43" s="57">
        <f>43</f>
      </c>
      <c r="BH43" s="57">
        <f>F43*AO43</f>
      </c>
      <c r="BI43" s="57">
        <f>F43*AP43</f>
      </c>
      <c r="BJ43" s="57">
        <f>F43*G43</f>
      </c>
      <c r="BK43" s="57"/>
      <c r="BL43" s="57" t="n">
        <v>59</v>
      </c>
      <c r="BW43" s="57" t="n">
        <v>21</v>
      </c>
      <c r="BX43" s="16" t="s">
        <v>123</v>
      </c>
    </row>
    <row r="44" customHeight="true" ht="13.5">
      <c r="A44" s="61"/>
      <c r="B44" s="62" t="s">
        <v>63</v>
      </c>
      <c r="C44" s="63" t="s">
        <v>125</v>
      </c>
      <c r="D44" s="64"/>
      <c r="E44" s="64"/>
      <c r="F44" s="64"/>
      <c r="G44" s="65"/>
      <c r="H44" s="64"/>
      <c r="I44" s="64"/>
      <c r="J44" s="64"/>
      <c r="K44" s="66"/>
    </row>
    <row r="45">
      <c r="A45" s="10" t="s">
        <v>126</v>
      </c>
      <c r="B45" s="11" t="s">
        <v>127</v>
      </c>
      <c r="C45" s="16" t="s">
        <v>128</v>
      </c>
      <c r="D45" s="11"/>
      <c r="E45" s="11" t="s">
        <v>58</v>
      </c>
      <c r="F45" s="57" t="n">
        <v>18</v>
      </c>
      <c r="G45" s="58" t="n">
        <v>0</v>
      </c>
      <c r="H45" s="57">
        <f>F45*AO45</f>
      </c>
      <c r="I45" s="57">
        <f>F45*AP45</f>
      </c>
      <c r="J45" s="57">
        <f>F45*G45</f>
      </c>
      <c r="K45" s="59" t="s">
        <v>59</v>
      </c>
      <c r="Z45" s="57">
        <f>IF(AQ45="5",BJ45,0)</f>
      </c>
      <c r="AB45" s="57">
        <f>IF(AQ45="1",BH45,0)</f>
      </c>
      <c r="AC45" s="57">
        <f>IF(AQ45="1",BI45,0)</f>
      </c>
      <c r="AD45" s="57">
        <f>IF(AQ45="7",BH45,0)</f>
      </c>
      <c r="AE45" s="57">
        <f>IF(AQ45="7",BI45,0)</f>
      </c>
      <c r="AF45" s="57">
        <f>IF(AQ45="2",BH45,0)</f>
      </c>
      <c r="AG45" s="57">
        <f>IF(AQ45="2",BI45,0)</f>
      </c>
      <c r="AH45" s="57">
        <f>IF(AQ45="0",BJ45,0)</f>
      </c>
      <c r="AI45" s="33" t="s">
        <v>54</v>
      </c>
      <c r="AJ45" s="57">
        <f>IF(AN45=0,J45,0)</f>
      </c>
      <c r="AK45" s="57">
        <f>IF(AN45=12,J45,0)</f>
      </c>
      <c r="AL45" s="57">
        <f>IF(AN45=21,J45,0)</f>
      </c>
      <c r="AN45" s="57" t="n">
        <v>21</v>
      </c>
      <c r="AO45" s="57">
        <f>G45*0.11381008</f>
      </c>
      <c r="AP45" s="57">
        <f>G45*(1-0.11381008)</f>
      </c>
      <c r="AQ45" s="60" t="s">
        <v>55</v>
      </c>
      <c r="AV45" s="57">
        <f>AW45+AX45</f>
      </c>
      <c r="AW45" s="57">
        <f>F45*AO45</f>
      </c>
      <c r="AX45" s="57">
        <f>F45*AP45</f>
      </c>
      <c r="AY45" s="60" t="s">
        <v>124</v>
      </c>
      <c r="AZ45" s="60" t="s">
        <v>113</v>
      </c>
      <c r="BA45" s="33" t="s">
        <v>62</v>
      </c>
      <c r="BC45" s="57">
        <f>AW45+AX45</f>
      </c>
      <c r="BD45" s="57">
        <f>G45/(100-BE45)*100</f>
      </c>
      <c r="BE45" s="57" t="n">
        <v>0</v>
      </c>
      <c r="BF45" s="57">
        <f>45</f>
      </c>
      <c r="BH45" s="57">
        <f>F45*AO45</f>
      </c>
      <c r="BI45" s="57">
        <f>F45*AP45</f>
      </c>
      <c r="BJ45" s="57">
        <f>F45*G45</f>
      </c>
      <c r="BK45" s="57"/>
      <c r="BL45" s="57" t="n">
        <v>59</v>
      </c>
      <c r="BW45" s="57" t="n">
        <v>21</v>
      </c>
      <c r="BX45" s="16" t="s">
        <v>128</v>
      </c>
    </row>
    <row r="46">
      <c r="A46" s="61"/>
      <c r="C46" s="67" t="s">
        <v>129</v>
      </c>
      <c r="D46" s="68" t="s">
        <v>50</v>
      </c>
      <c r="F46" s="69" t="n">
        <v>18</v>
      </c>
      <c r="K46" s="70"/>
    </row>
    <row r="47">
      <c r="A47" s="10" t="s">
        <v>130</v>
      </c>
      <c r="B47" s="11" t="s">
        <v>131</v>
      </c>
      <c r="C47" s="16" t="s">
        <v>132</v>
      </c>
      <c r="D47" s="11"/>
      <c r="E47" s="11" t="s">
        <v>86</v>
      </c>
      <c r="F47" s="57" t="n">
        <v>1</v>
      </c>
      <c r="G47" s="58" t="n">
        <v>0</v>
      </c>
      <c r="H47" s="57">
        <f>F47*AO47</f>
      </c>
      <c r="I47" s="57">
        <f>F47*AP47</f>
      </c>
      <c r="J47" s="57">
        <f>F47*G47</f>
      </c>
      <c r="K47" s="59" t="s">
        <v>59</v>
      </c>
      <c r="Z47" s="57">
        <f>IF(AQ47="5",BJ47,0)</f>
      </c>
      <c r="AB47" s="57">
        <f>IF(AQ47="1",BH47,0)</f>
      </c>
      <c r="AC47" s="57">
        <f>IF(AQ47="1",BI47,0)</f>
      </c>
      <c r="AD47" s="57">
        <f>IF(AQ47="7",BH47,0)</f>
      </c>
      <c r="AE47" s="57">
        <f>IF(AQ47="7",BI47,0)</f>
      </c>
      <c r="AF47" s="57">
        <f>IF(AQ47="2",BH47,0)</f>
      </c>
      <c r="AG47" s="57">
        <f>IF(AQ47="2",BI47,0)</f>
      </c>
      <c r="AH47" s="57">
        <f>IF(AQ47="0",BJ47,0)</f>
      </c>
      <c r="AI47" s="33" t="s">
        <v>54</v>
      </c>
      <c r="AJ47" s="57">
        <f>IF(AN47=0,J47,0)</f>
      </c>
      <c r="AK47" s="57">
        <f>IF(AN47=12,J47,0)</f>
      </c>
      <c r="AL47" s="57">
        <f>IF(AN47=21,J47,0)</f>
      </c>
      <c r="AN47" s="57" t="n">
        <v>21</v>
      </c>
      <c r="AO47" s="57">
        <f>G47*0.049612142</f>
      </c>
      <c r="AP47" s="57">
        <f>G47*(1-0.049612142)</f>
      </c>
      <c r="AQ47" s="60" t="s">
        <v>55</v>
      </c>
      <c r="AV47" s="57">
        <f>AW47+AX47</f>
      </c>
      <c r="AW47" s="57">
        <f>F47*AO47</f>
      </c>
      <c r="AX47" s="57">
        <f>F47*AP47</f>
      </c>
      <c r="AY47" s="60" t="s">
        <v>124</v>
      </c>
      <c r="AZ47" s="60" t="s">
        <v>113</v>
      </c>
      <c r="BA47" s="33" t="s">
        <v>62</v>
      </c>
      <c r="BC47" s="57">
        <f>AW47+AX47</f>
      </c>
      <c r="BD47" s="57">
        <f>G47/(100-BE47)*100</f>
      </c>
      <c r="BE47" s="57" t="n">
        <v>0</v>
      </c>
      <c r="BF47" s="57">
        <f>47</f>
      </c>
      <c r="BH47" s="57">
        <f>F47*AO47</f>
      </c>
      <c r="BI47" s="57">
        <f>F47*AP47</f>
      </c>
      <c r="BJ47" s="57">
        <f>F47*G47</f>
      </c>
      <c r="BK47" s="57"/>
      <c r="BL47" s="57" t="n">
        <v>59</v>
      </c>
      <c r="BW47" s="57" t="n">
        <v>21</v>
      </c>
      <c r="BX47" s="16" t="s">
        <v>132</v>
      </c>
    </row>
    <row r="48">
      <c r="A48" s="10" t="s">
        <v>133</v>
      </c>
      <c r="B48" s="11" t="s">
        <v>134</v>
      </c>
      <c r="C48" s="16" t="s">
        <v>135</v>
      </c>
      <c r="D48" s="11"/>
      <c r="E48" s="11" t="s">
        <v>58</v>
      </c>
      <c r="F48" s="57" t="n">
        <v>0.8</v>
      </c>
      <c r="G48" s="58" t="n">
        <v>0</v>
      </c>
      <c r="H48" s="57">
        <f>F48*AO48</f>
      </c>
      <c r="I48" s="57">
        <f>F48*AP48</f>
      </c>
      <c r="J48" s="57">
        <f>F48*G48</f>
      </c>
      <c r="K48" s="59" t="s">
        <v>59</v>
      </c>
      <c r="Z48" s="57">
        <f>IF(AQ48="5",BJ48,0)</f>
      </c>
      <c r="AB48" s="57">
        <f>IF(AQ48="1",BH48,0)</f>
      </c>
      <c r="AC48" s="57">
        <f>IF(AQ48="1",BI48,0)</f>
      </c>
      <c r="AD48" s="57">
        <f>IF(AQ48="7",BH48,0)</f>
      </c>
      <c r="AE48" s="57">
        <f>IF(AQ48="7",BI48,0)</f>
      </c>
      <c r="AF48" s="57">
        <f>IF(AQ48="2",BH48,0)</f>
      </c>
      <c r="AG48" s="57">
        <f>IF(AQ48="2",BI48,0)</f>
      </c>
      <c r="AH48" s="57">
        <f>IF(AQ48="0",BJ48,0)</f>
      </c>
      <c r="AI48" s="33" t="s">
        <v>54</v>
      </c>
      <c r="AJ48" s="57">
        <f>IF(AN48=0,J48,0)</f>
      </c>
      <c r="AK48" s="57">
        <f>IF(AN48=12,J48,0)</f>
      </c>
      <c r="AL48" s="57">
        <f>IF(AN48=21,J48,0)</f>
      </c>
      <c r="AN48" s="57" t="n">
        <v>21</v>
      </c>
      <c r="AO48" s="57">
        <f>G48*0.14868984</f>
      </c>
      <c r="AP48" s="57">
        <f>G48*(1-0.14868984)</f>
      </c>
      <c r="AQ48" s="60" t="s">
        <v>55</v>
      </c>
      <c r="AV48" s="57">
        <f>AW48+AX48</f>
      </c>
      <c r="AW48" s="57">
        <f>F48*AO48</f>
      </c>
      <c r="AX48" s="57">
        <f>F48*AP48</f>
      </c>
      <c r="AY48" s="60" t="s">
        <v>124</v>
      </c>
      <c r="AZ48" s="60" t="s">
        <v>113</v>
      </c>
      <c r="BA48" s="33" t="s">
        <v>62</v>
      </c>
      <c r="BC48" s="57">
        <f>AW48+AX48</f>
      </c>
      <c r="BD48" s="57">
        <f>G48/(100-BE48)*100</f>
      </c>
      <c r="BE48" s="57" t="n">
        <v>0</v>
      </c>
      <c r="BF48" s="57">
        <f>48</f>
      </c>
      <c r="BH48" s="57">
        <f>F48*AO48</f>
      </c>
      <c r="BI48" s="57">
        <f>F48*AP48</f>
      </c>
      <c r="BJ48" s="57">
        <f>F48*G48</f>
      </c>
      <c r="BK48" s="57"/>
      <c r="BL48" s="57" t="n">
        <v>59</v>
      </c>
      <c r="BW48" s="57" t="n">
        <v>21</v>
      </c>
      <c r="BX48" s="16" t="s">
        <v>135</v>
      </c>
    </row>
    <row r="49">
      <c r="A49" s="51" t="s">
        <v>50</v>
      </c>
      <c r="B49" s="52" t="s">
        <v>136</v>
      </c>
      <c r="C49" s="53" t="s">
        <v>137</v>
      </c>
      <c r="D49" s="52"/>
      <c r="E49" s="54" t="s">
        <v>4</v>
      </c>
      <c r="F49" s="54" t="s">
        <v>4</v>
      </c>
      <c r="G49" s="55" t="s">
        <v>4</v>
      </c>
      <c r="H49" s="2">
        <f>SUM(H50:H50)</f>
      </c>
      <c r="I49" s="2">
        <f>SUM(I50:I50)</f>
      </c>
      <c r="J49" s="2">
        <f>SUM(J50:J50)</f>
      </c>
      <c r="K49" s="56" t="s">
        <v>50</v>
      </c>
      <c r="AI49" s="33" t="s">
        <v>54</v>
      </c>
      <c r="AS49" s="2">
        <f>SUM(AJ50:AJ50)</f>
      </c>
      <c r="AT49" s="2">
        <f>SUM(AK50:AK50)</f>
      </c>
      <c r="AU49" s="2">
        <f>SUM(AL50:AL50)</f>
      </c>
    </row>
    <row r="50">
      <c r="A50" s="10" t="s">
        <v>138</v>
      </c>
      <c r="B50" s="11" t="s">
        <v>139</v>
      </c>
      <c r="C50" s="16" t="s">
        <v>140</v>
      </c>
      <c r="D50" s="11"/>
      <c r="E50" s="11" t="s">
        <v>141</v>
      </c>
      <c r="F50" s="57" t="n">
        <v>1</v>
      </c>
      <c r="G50" s="58" t="n">
        <v>0</v>
      </c>
      <c r="H50" s="57">
        <f>F50*AO50</f>
      </c>
      <c r="I50" s="57">
        <f>F50*AP50</f>
      </c>
      <c r="J50" s="57">
        <f>F50*G50</f>
      </c>
      <c r="K50" s="59" t="s">
        <v>59</v>
      </c>
      <c r="Z50" s="57">
        <f>IF(AQ50="5",BJ50,0)</f>
      </c>
      <c r="AB50" s="57">
        <f>IF(AQ50="1",BH50,0)</f>
      </c>
      <c r="AC50" s="57">
        <f>IF(AQ50="1",BI50,0)</f>
      </c>
      <c r="AD50" s="57">
        <f>IF(AQ50="7",BH50,0)</f>
      </c>
      <c r="AE50" s="57">
        <f>IF(AQ50="7",BI50,0)</f>
      </c>
      <c r="AF50" s="57">
        <f>IF(AQ50="2",BH50,0)</f>
      </c>
      <c r="AG50" s="57">
        <f>IF(AQ50="2",BI50,0)</f>
      </c>
      <c r="AH50" s="57">
        <f>IF(AQ50="0",BJ50,0)</f>
      </c>
      <c r="AI50" s="33" t="s">
        <v>54</v>
      </c>
      <c r="AJ50" s="57">
        <f>IF(AN50=0,J50,0)</f>
      </c>
      <c r="AK50" s="57">
        <f>IF(AN50=12,J50,0)</f>
      </c>
      <c r="AL50" s="57">
        <f>IF(AN50=21,J50,0)</f>
      </c>
      <c r="AN50" s="57" t="n">
        <v>21</v>
      </c>
      <c r="AO50" s="57">
        <f>G50*0.3184608</f>
      </c>
      <c r="AP50" s="57">
        <f>G50*(1-0.3184608)</f>
      </c>
      <c r="AQ50" s="60" t="s">
        <v>55</v>
      </c>
      <c r="AV50" s="57">
        <f>AW50+AX50</f>
      </c>
      <c r="AW50" s="57">
        <f>F50*AO50</f>
      </c>
      <c r="AX50" s="57">
        <f>F50*AP50</f>
      </c>
      <c r="AY50" s="60" t="s">
        <v>142</v>
      </c>
      <c r="AZ50" s="60" t="s">
        <v>143</v>
      </c>
      <c r="BA50" s="33" t="s">
        <v>62</v>
      </c>
      <c r="BC50" s="57">
        <f>AW50+AX50</f>
      </c>
      <c r="BD50" s="57">
        <f>G50/(100-BE50)*100</f>
      </c>
      <c r="BE50" s="57" t="n">
        <v>0</v>
      </c>
      <c r="BF50" s="57">
        <f>50</f>
      </c>
      <c r="BH50" s="57">
        <f>F50*AO50</f>
      </c>
      <c r="BI50" s="57">
        <f>F50*AP50</f>
      </c>
      <c r="BJ50" s="57">
        <f>F50*G50</f>
      </c>
      <c r="BK50" s="57"/>
      <c r="BL50" s="57" t="n">
        <v>89</v>
      </c>
      <c r="BW50" s="57" t="n">
        <v>21</v>
      </c>
      <c r="BX50" s="16" t="s">
        <v>140</v>
      </c>
    </row>
    <row r="51">
      <c r="A51" s="51" t="s">
        <v>50</v>
      </c>
      <c r="B51" s="52" t="s">
        <v>144</v>
      </c>
      <c r="C51" s="53" t="s">
        <v>145</v>
      </c>
      <c r="D51" s="52"/>
      <c r="E51" s="54" t="s">
        <v>4</v>
      </c>
      <c r="F51" s="54" t="s">
        <v>4</v>
      </c>
      <c r="G51" s="55" t="s">
        <v>4</v>
      </c>
      <c r="H51" s="2">
        <f>SUM(H52:H58)</f>
      </c>
      <c r="I51" s="2">
        <f>SUM(I52:I58)</f>
      </c>
      <c r="J51" s="2">
        <f>SUM(J52:J58)</f>
      </c>
      <c r="K51" s="56" t="s">
        <v>50</v>
      </c>
      <c r="AI51" s="33" t="s">
        <v>54</v>
      </c>
      <c r="AS51" s="2">
        <f>SUM(AJ52:AJ58)</f>
      </c>
      <c r="AT51" s="2">
        <f>SUM(AK52:AK58)</f>
      </c>
      <c r="AU51" s="2">
        <f>SUM(AL52:AL58)</f>
      </c>
    </row>
    <row r="52">
      <c r="A52" s="10" t="s">
        <v>91</v>
      </c>
      <c r="B52" s="11" t="s">
        <v>146</v>
      </c>
      <c r="C52" s="16" t="s">
        <v>147</v>
      </c>
      <c r="D52" s="11"/>
      <c r="E52" s="11" t="s">
        <v>86</v>
      </c>
      <c r="F52" s="57" t="n">
        <v>8</v>
      </c>
      <c r="G52" s="58" t="n">
        <v>0</v>
      </c>
      <c r="H52" s="57">
        <f>F52*AO52</f>
      </c>
      <c r="I52" s="57">
        <f>F52*AP52</f>
      </c>
      <c r="J52" s="57">
        <f>F52*G52</f>
      </c>
      <c r="K52" s="59" t="s">
        <v>59</v>
      </c>
      <c r="Z52" s="57">
        <f>IF(AQ52="5",BJ52,0)</f>
      </c>
      <c r="AB52" s="57">
        <f>IF(AQ52="1",BH52,0)</f>
      </c>
      <c r="AC52" s="57">
        <f>IF(AQ52="1",BI52,0)</f>
      </c>
      <c r="AD52" s="57">
        <f>IF(AQ52="7",BH52,0)</f>
      </c>
      <c r="AE52" s="57">
        <f>IF(AQ52="7",BI52,0)</f>
      </c>
      <c r="AF52" s="57">
        <f>IF(AQ52="2",BH52,0)</f>
      </c>
      <c r="AG52" s="57">
        <f>IF(AQ52="2",BI52,0)</f>
      </c>
      <c r="AH52" s="57">
        <f>IF(AQ52="0",BJ52,0)</f>
      </c>
      <c r="AI52" s="33" t="s">
        <v>54</v>
      </c>
      <c r="AJ52" s="57">
        <f>IF(AN52=0,J52,0)</f>
      </c>
      <c r="AK52" s="57">
        <f>IF(AN52=12,J52,0)</f>
      </c>
      <c r="AL52" s="57">
        <f>IF(AN52=21,J52,0)</f>
      </c>
      <c r="AN52" s="57" t="n">
        <v>21</v>
      </c>
      <c r="AO52" s="57">
        <f>G52*0.624444444</f>
      </c>
      <c r="AP52" s="57">
        <f>G52*(1-0.624444444)</f>
      </c>
      <c r="AQ52" s="60" t="s">
        <v>55</v>
      </c>
      <c r="AV52" s="57">
        <f>AW52+AX52</f>
      </c>
      <c r="AW52" s="57">
        <f>F52*AO52</f>
      </c>
      <c r="AX52" s="57">
        <f>F52*AP52</f>
      </c>
      <c r="AY52" s="60" t="s">
        <v>148</v>
      </c>
      <c r="AZ52" s="60" t="s">
        <v>149</v>
      </c>
      <c r="BA52" s="33" t="s">
        <v>62</v>
      </c>
      <c r="BC52" s="57">
        <f>AW52+AX52</f>
      </c>
      <c r="BD52" s="57">
        <f>G52/(100-BE52)*100</f>
      </c>
      <c r="BE52" s="57" t="n">
        <v>0</v>
      </c>
      <c r="BF52" s="57">
        <f>52</f>
      </c>
      <c r="BH52" s="57">
        <f>F52*AO52</f>
      </c>
      <c r="BI52" s="57">
        <f>F52*AP52</f>
      </c>
      <c r="BJ52" s="57">
        <f>F52*G52</f>
      </c>
      <c r="BK52" s="57"/>
      <c r="BL52" s="57" t="n">
        <v>91</v>
      </c>
      <c r="BW52" s="57" t="n">
        <v>21</v>
      </c>
      <c r="BX52" s="16" t="s">
        <v>147</v>
      </c>
    </row>
    <row r="53" customHeight="true" ht="13.5">
      <c r="A53" s="61"/>
      <c r="B53" s="62" t="s">
        <v>63</v>
      </c>
      <c r="C53" s="63" t="s">
        <v>150</v>
      </c>
      <c r="D53" s="64"/>
      <c r="E53" s="64"/>
      <c r="F53" s="64"/>
      <c r="G53" s="65"/>
      <c r="H53" s="64"/>
      <c r="I53" s="64"/>
      <c r="J53" s="64"/>
      <c r="K53" s="66"/>
    </row>
    <row r="54">
      <c r="A54" s="10" t="s">
        <v>100</v>
      </c>
      <c r="B54" s="11" t="s">
        <v>151</v>
      </c>
      <c r="C54" s="16" t="s">
        <v>152</v>
      </c>
      <c r="D54" s="11"/>
      <c r="E54" s="11" t="s">
        <v>86</v>
      </c>
      <c r="F54" s="57" t="n">
        <v>45.5</v>
      </c>
      <c r="G54" s="58" t="n">
        <v>0</v>
      </c>
      <c r="H54" s="57">
        <f>F54*AO54</f>
      </c>
      <c r="I54" s="57">
        <f>F54*AP54</f>
      </c>
      <c r="J54" s="57">
        <f>F54*G54</f>
      </c>
      <c r="K54" s="59" t="s">
        <v>59</v>
      </c>
      <c r="Z54" s="57">
        <f>IF(AQ54="5",BJ54,0)</f>
      </c>
      <c r="AB54" s="57">
        <f>IF(AQ54="1",BH54,0)</f>
      </c>
      <c r="AC54" s="57">
        <f>IF(AQ54="1",BI54,0)</f>
      </c>
      <c r="AD54" s="57">
        <f>IF(AQ54="7",BH54,0)</f>
      </c>
      <c r="AE54" s="57">
        <f>IF(AQ54="7",BI54,0)</f>
      </c>
      <c r="AF54" s="57">
        <f>IF(AQ54="2",BH54,0)</f>
      </c>
      <c r="AG54" s="57">
        <f>IF(AQ54="2",BI54,0)</f>
      </c>
      <c r="AH54" s="57">
        <f>IF(AQ54="0",BJ54,0)</f>
      </c>
      <c r="AI54" s="33" t="s">
        <v>54</v>
      </c>
      <c r="AJ54" s="57">
        <f>IF(AN54=0,J54,0)</f>
      </c>
      <c r="AK54" s="57">
        <f>IF(AN54=12,J54,0)</f>
      </c>
      <c r="AL54" s="57">
        <f>IF(AN54=21,J54,0)</f>
      </c>
      <c r="AN54" s="57" t="n">
        <v>21</v>
      </c>
      <c r="AO54" s="57">
        <f>G54*0.506519806</f>
      </c>
      <c r="AP54" s="57">
        <f>G54*(1-0.506519806)</f>
      </c>
      <c r="AQ54" s="60" t="s">
        <v>55</v>
      </c>
      <c r="AV54" s="57">
        <f>AW54+AX54</f>
      </c>
      <c r="AW54" s="57">
        <f>F54*AO54</f>
      </c>
      <c r="AX54" s="57">
        <f>F54*AP54</f>
      </c>
      <c r="AY54" s="60" t="s">
        <v>148</v>
      </c>
      <c r="AZ54" s="60" t="s">
        <v>149</v>
      </c>
      <c r="BA54" s="33" t="s">
        <v>62</v>
      </c>
      <c r="BC54" s="57">
        <f>AW54+AX54</f>
      </c>
      <c r="BD54" s="57">
        <f>G54/(100-BE54)*100</f>
      </c>
      <c r="BE54" s="57" t="n">
        <v>0</v>
      </c>
      <c r="BF54" s="57">
        <f>54</f>
      </c>
      <c r="BH54" s="57">
        <f>F54*AO54</f>
      </c>
      <c r="BI54" s="57">
        <f>F54*AP54</f>
      </c>
      <c r="BJ54" s="57">
        <f>F54*G54</f>
      </c>
      <c r="BK54" s="57"/>
      <c r="BL54" s="57" t="n">
        <v>91</v>
      </c>
      <c r="BW54" s="57" t="n">
        <v>21</v>
      </c>
      <c r="BX54" s="16" t="s">
        <v>152</v>
      </c>
    </row>
    <row r="55" customHeight="true" ht="13.5">
      <c r="A55" s="61"/>
      <c r="B55" s="62" t="s">
        <v>63</v>
      </c>
      <c r="C55" s="63" t="s">
        <v>153</v>
      </c>
      <c r="D55" s="64"/>
      <c r="E55" s="64"/>
      <c r="F55" s="64"/>
      <c r="G55" s="65"/>
      <c r="H55" s="64"/>
      <c r="I55" s="64"/>
      <c r="J55" s="64"/>
      <c r="K55" s="66"/>
    </row>
    <row r="56">
      <c r="A56" s="61"/>
      <c r="C56" s="67" t="s">
        <v>154</v>
      </c>
      <c r="D56" s="68" t="s">
        <v>50</v>
      </c>
      <c r="F56" s="69" t="n">
        <v>45.5</v>
      </c>
      <c r="K56" s="70"/>
    </row>
    <row r="57">
      <c r="A57" s="10" t="s">
        <v>155</v>
      </c>
      <c r="B57" s="11" t="s">
        <v>156</v>
      </c>
      <c r="C57" s="16" t="s">
        <v>157</v>
      </c>
      <c r="D57" s="11"/>
      <c r="E57" s="11" t="s">
        <v>58</v>
      </c>
      <c r="F57" s="57" t="n">
        <v>1.6</v>
      </c>
      <c r="G57" s="58" t="n">
        <v>0</v>
      </c>
      <c r="H57" s="57">
        <f>F57*AO57</f>
      </c>
      <c r="I57" s="57">
        <f>F57*AP57</f>
      </c>
      <c r="J57" s="57">
        <f>F57*G57</f>
      </c>
      <c r="K57" s="59" t="s">
        <v>59</v>
      </c>
      <c r="Z57" s="57">
        <f>IF(AQ57="5",BJ57,0)</f>
      </c>
      <c r="AB57" s="57">
        <f>IF(AQ57="1",BH57,0)</f>
      </c>
      <c r="AC57" s="57">
        <f>IF(AQ57="1",BI57,0)</f>
      </c>
      <c r="AD57" s="57">
        <f>IF(AQ57="7",BH57,0)</f>
      </c>
      <c r="AE57" s="57">
        <f>IF(AQ57="7",BI57,0)</f>
      </c>
      <c r="AF57" s="57">
        <f>IF(AQ57="2",BH57,0)</f>
      </c>
      <c r="AG57" s="57">
        <f>IF(AQ57="2",BI57,0)</f>
      </c>
      <c r="AH57" s="57">
        <f>IF(AQ57="0",BJ57,0)</f>
      </c>
      <c r="AI57" s="33" t="s">
        <v>54</v>
      </c>
      <c r="AJ57" s="57">
        <f>IF(AN57=0,J57,0)</f>
      </c>
      <c r="AK57" s="57">
        <f>IF(AN57=12,J57,0)</f>
      </c>
      <c r="AL57" s="57">
        <f>IF(AN57=21,J57,0)</f>
      </c>
      <c r="AN57" s="57" t="n">
        <v>21</v>
      </c>
      <c r="AO57" s="57">
        <f>G57*0</f>
      </c>
      <c r="AP57" s="57">
        <f>G57*(1-0)</f>
      </c>
      <c r="AQ57" s="60" t="s">
        <v>55</v>
      </c>
      <c r="AV57" s="57">
        <f>AW57+AX57</f>
      </c>
      <c r="AW57" s="57">
        <f>F57*AO57</f>
      </c>
      <c r="AX57" s="57">
        <f>F57*AP57</f>
      </c>
      <c r="AY57" s="60" t="s">
        <v>148</v>
      </c>
      <c r="AZ57" s="60" t="s">
        <v>149</v>
      </c>
      <c r="BA57" s="33" t="s">
        <v>62</v>
      </c>
      <c r="BC57" s="57">
        <f>AW57+AX57</f>
      </c>
      <c r="BD57" s="57">
        <f>G57/(100-BE57)*100</f>
      </c>
      <c r="BE57" s="57" t="n">
        <v>0</v>
      </c>
      <c r="BF57" s="57">
        <f>57</f>
      </c>
      <c r="BH57" s="57">
        <f>F57*AO57</f>
      </c>
      <c r="BI57" s="57">
        <f>F57*AP57</f>
      </c>
      <c r="BJ57" s="57">
        <f>F57*G57</f>
      </c>
      <c r="BK57" s="57"/>
      <c r="BL57" s="57" t="n">
        <v>91</v>
      </c>
      <c r="BW57" s="57" t="n">
        <v>21</v>
      </c>
      <c r="BX57" s="16" t="s">
        <v>157</v>
      </c>
    </row>
    <row r="58">
      <c r="A58" s="10" t="s">
        <v>158</v>
      </c>
      <c r="B58" s="11" t="s">
        <v>159</v>
      </c>
      <c r="C58" s="16" t="s">
        <v>160</v>
      </c>
      <c r="D58" s="11"/>
      <c r="E58" s="11" t="s">
        <v>58</v>
      </c>
      <c r="F58" s="57" t="n">
        <v>12</v>
      </c>
      <c r="G58" s="58" t="n">
        <v>0</v>
      </c>
      <c r="H58" s="57">
        <f>F58*AO58</f>
      </c>
      <c r="I58" s="57">
        <f>F58*AP58</f>
      </c>
      <c r="J58" s="57">
        <f>F58*G58</f>
      </c>
      <c r="K58" s="59" t="s">
        <v>59</v>
      </c>
      <c r="Z58" s="57">
        <f>IF(AQ58="5",BJ58,0)</f>
      </c>
      <c r="AB58" s="57">
        <f>IF(AQ58="1",BH58,0)</f>
      </c>
      <c r="AC58" s="57">
        <f>IF(AQ58="1",BI58,0)</f>
      </c>
      <c r="AD58" s="57">
        <f>IF(AQ58="7",BH58,0)</f>
      </c>
      <c r="AE58" s="57">
        <f>IF(AQ58="7",BI58,0)</f>
      </c>
      <c r="AF58" s="57">
        <f>IF(AQ58="2",BH58,0)</f>
      </c>
      <c r="AG58" s="57">
        <f>IF(AQ58="2",BI58,0)</f>
      </c>
      <c r="AH58" s="57">
        <f>IF(AQ58="0",BJ58,0)</f>
      </c>
      <c r="AI58" s="33" t="s">
        <v>54</v>
      </c>
      <c r="AJ58" s="57">
        <f>IF(AN58=0,J58,0)</f>
      </c>
      <c r="AK58" s="57">
        <f>IF(AN58=12,J58,0)</f>
      </c>
      <c r="AL58" s="57">
        <f>IF(AN58=21,J58,0)</f>
      </c>
      <c r="AN58" s="57" t="n">
        <v>21</v>
      </c>
      <c r="AO58" s="57">
        <f>G58*0</f>
      </c>
      <c r="AP58" s="57">
        <f>G58*(1-0)</f>
      </c>
      <c r="AQ58" s="60" t="s">
        <v>55</v>
      </c>
      <c r="AV58" s="57">
        <f>AW58+AX58</f>
      </c>
      <c r="AW58" s="57">
        <f>F58*AO58</f>
      </c>
      <c r="AX58" s="57">
        <f>F58*AP58</f>
      </c>
      <c r="AY58" s="60" t="s">
        <v>148</v>
      </c>
      <c r="AZ58" s="60" t="s">
        <v>149</v>
      </c>
      <c r="BA58" s="33" t="s">
        <v>62</v>
      </c>
      <c r="BC58" s="57">
        <f>AW58+AX58</f>
      </c>
      <c r="BD58" s="57">
        <f>G58/(100-BE58)*100</f>
      </c>
      <c r="BE58" s="57" t="n">
        <v>0</v>
      </c>
      <c r="BF58" s="57">
        <f>58</f>
      </c>
      <c r="BH58" s="57">
        <f>F58*AO58</f>
      </c>
      <c r="BI58" s="57">
        <f>F58*AP58</f>
      </c>
      <c r="BJ58" s="57">
        <f>F58*G58</f>
      </c>
      <c r="BK58" s="57"/>
      <c r="BL58" s="57" t="n">
        <v>91</v>
      </c>
      <c r="BW58" s="57" t="n">
        <v>21</v>
      </c>
      <c r="BX58" s="16" t="s">
        <v>160</v>
      </c>
    </row>
    <row r="59">
      <c r="A59" s="51" t="s">
        <v>50</v>
      </c>
      <c r="B59" s="52" t="s">
        <v>161</v>
      </c>
      <c r="C59" s="53" t="s">
        <v>162</v>
      </c>
      <c r="D59" s="52"/>
      <c r="E59" s="54" t="s">
        <v>4</v>
      </c>
      <c r="F59" s="54" t="s">
        <v>4</v>
      </c>
      <c r="G59" s="55" t="s">
        <v>4</v>
      </c>
      <c r="H59" s="2">
        <f>SUM(H60:H60)</f>
      </c>
      <c r="I59" s="2">
        <f>SUM(I60:I60)</f>
      </c>
      <c r="J59" s="2">
        <f>SUM(J60:J60)</f>
      </c>
      <c r="K59" s="56" t="s">
        <v>50</v>
      </c>
      <c r="AI59" s="33" t="s">
        <v>54</v>
      </c>
      <c r="AS59" s="2">
        <f>SUM(AJ60:AJ60)</f>
      </c>
      <c r="AT59" s="2">
        <f>SUM(AK60:AK60)</f>
      </c>
      <c r="AU59" s="2">
        <f>SUM(AL60:AL60)</f>
      </c>
    </row>
    <row r="60">
      <c r="A60" s="10" t="s">
        <v>163</v>
      </c>
      <c r="B60" s="11" t="s">
        <v>164</v>
      </c>
      <c r="C60" s="16" t="s">
        <v>165</v>
      </c>
      <c r="D60" s="11"/>
      <c r="E60" s="11" t="s">
        <v>166</v>
      </c>
      <c r="F60" s="57" t="n">
        <v>223.9</v>
      </c>
      <c r="G60" s="58" t="n">
        <v>0</v>
      </c>
      <c r="H60" s="57">
        <f>F60*AO60</f>
      </c>
      <c r="I60" s="57">
        <f>F60*AP60</f>
      </c>
      <c r="J60" s="57">
        <f>F60*G60</f>
      </c>
      <c r="K60" s="59" t="s">
        <v>59</v>
      </c>
      <c r="Z60" s="57">
        <f>IF(AQ60="5",BJ60,0)</f>
      </c>
      <c r="AB60" s="57">
        <f>IF(AQ60="1",BH60,0)</f>
      </c>
      <c r="AC60" s="57">
        <f>IF(AQ60="1",BI60,0)</f>
      </c>
      <c r="AD60" s="57">
        <f>IF(AQ60="7",BH60,0)</f>
      </c>
      <c r="AE60" s="57">
        <f>IF(AQ60="7",BI60,0)</f>
      </c>
      <c r="AF60" s="57">
        <f>IF(AQ60="2",BH60,0)</f>
      </c>
      <c r="AG60" s="57">
        <f>IF(AQ60="2",BI60,0)</f>
      </c>
      <c r="AH60" s="57">
        <f>IF(AQ60="0",BJ60,0)</f>
      </c>
      <c r="AI60" s="33" t="s">
        <v>54</v>
      </c>
      <c r="AJ60" s="57">
        <f>IF(AN60=0,J60,0)</f>
      </c>
      <c r="AK60" s="57">
        <f>IF(AN60=12,J60,0)</f>
      </c>
      <c r="AL60" s="57">
        <f>IF(AN60=21,J60,0)</f>
      </c>
      <c r="AN60" s="57" t="n">
        <v>21</v>
      </c>
      <c r="AO60" s="57">
        <f>G60*0</f>
      </c>
      <c r="AP60" s="57">
        <f>G60*(1-0)</f>
      </c>
      <c r="AQ60" s="60" t="s">
        <v>79</v>
      </c>
      <c r="AV60" s="57">
        <f>AW60+AX60</f>
      </c>
      <c r="AW60" s="57">
        <f>F60*AO60</f>
      </c>
      <c r="AX60" s="57">
        <f>F60*AP60</f>
      </c>
      <c r="AY60" s="60" t="s">
        <v>167</v>
      </c>
      <c r="AZ60" s="60" t="s">
        <v>149</v>
      </c>
      <c r="BA60" s="33" t="s">
        <v>62</v>
      </c>
      <c r="BC60" s="57">
        <f>AW60+AX60</f>
      </c>
      <c r="BD60" s="57">
        <f>G60/(100-BE60)*100</f>
      </c>
      <c r="BE60" s="57" t="n">
        <v>0</v>
      </c>
      <c r="BF60" s="57">
        <f>60</f>
      </c>
      <c r="BH60" s="57">
        <f>F60*AO60</f>
      </c>
      <c r="BI60" s="57">
        <f>F60*AP60</f>
      </c>
      <c r="BJ60" s="57">
        <f>F60*G60</f>
      </c>
      <c r="BK60" s="57"/>
      <c r="BL60" s="57"/>
      <c r="BW60" s="57" t="n">
        <v>21</v>
      </c>
      <c r="BX60" s="16" t="s">
        <v>165</v>
      </c>
    </row>
    <row r="61">
      <c r="A61" s="61"/>
      <c r="C61" s="67" t="s">
        <v>168</v>
      </c>
      <c r="D61" s="68" t="s">
        <v>50</v>
      </c>
      <c r="F61" s="69" t="n">
        <v>223.9</v>
      </c>
      <c r="K61" s="70"/>
    </row>
    <row r="62">
      <c r="A62" s="51" t="s">
        <v>50</v>
      </c>
      <c r="B62" s="52" t="s">
        <v>169</v>
      </c>
      <c r="C62" s="53" t="s">
        <v>170</v>
      </c>
      <c r="D62" s="52"/>
      <c r="E62" s="54" t="s">
        <v>4</v>
      </c>
      <c r="F62" s="54" t="s">
        <v>4</v>
      </c>
      <c r="G62" s="55" t="s">
        <v>4</v>
      </c>
      <c r="H62" s="2">
        <f>SUM(H63:H74)</f>
      </c>
      <c r="I62" s="2">
        <f>SUM(I63:I74)</f>
      </c>
      <c r="J62" s="2">
        <f>SUM(J63:J74)</f>
      </c>
      <c r="K62" s="56" t="s">
        <v>50</v>
      </c>
      <c r="AI62" s="33" t="s">
        <v>54</v>
      </c>
      <c r="AS62" s="2">
        <f>SUM(AJ63:AJ74)</f>
      </c>
      <c r="AT62" s="2">
        <f>SUM(AK63:AK74)</f>
      </c>
      <c r="AU62" s="2">
        <f>SUM(AL63:AL74)</f>
      </c>
    </row>
    <row r="63">
      <c r="A63" s="10" t="s">
        <v>171</v>
      </c>
      <c r="B63" s="11" t="s">
        <v>172</v>
      </c>
      <c r="C63" s="16" t="s">
        <v>173</v>
      </c>
      <c r="D63" s="11"/>
      <c r="E63" s="11" t="s">
        <v>166</v>
      </c>
      <c r="F63" s="57" t="n">
        <v>209.4</v>
      </c>
      <c r="G63" s="58" t="n">
        <v>0</v>
      </c>
      <c r="H63" s="57">
        <f>F63*AO63</f>
      </c>
      <c r="I63" s="57">
        <f>F63*AP63</f>
      </c>
      <c r="J63" s="57">
        <f>F63*G63</f>
      </c>
      <c r="K63" s="59" t="s">
        <v>59</v>
      </c>
      <c r="Z63" s="57">
        <f>IF(AQ63="5",BJ63,0)</f>
      </c>
      <c r="AB63" s="57">
        <f>IF(AQ63="1",BH63,0)</f>
      </c>
      <c r="AC63" s="57">
        <f>IF(AQ63="1",BI63,0)</f>
      </c>
      <c r="AD63" s="57">
        <f>IF(AQ63="7",BH63,0)</f>
      </c>
      <c r="AE63" s="57">
        <f>IF(AQ63="7",BI63,0)</f>
      </c>
      <c r="AF63" s="57">
        <f>IF(AQ63="2",BH63,0)</f>
      </c>
      <c r="AG63" s="57">
        <f>IF(AQ63="2",BI63,0)</f>
      </c>
      <c r="AH63" s="57">
        <f>IF(AQ63="0",BJ63,0)</f>
      </c>
      <c r="AI63" s="33" t="s">
        <v>54</v>
      </c>
      <c r="AJ63" s="57">
        <f>IF(AN63=0,J63,0)</f>
      </c>
      <c r="AK63" s="57">
        <f>IF(AN63=12,J63,0)</f>
      </c>
      <c r="AL63" s="57">
        <f>IF(AN63=21,J63,0)</f>
      </c>
      <c r="AN63" s="57" t="n">
        <v>21</v>
      </c>
      <c r="AO63" s="57">
        <f>G63*0</f>
      </c>
      <c r="AP63" s="57">
        <f>G63*(1-0)</f>
      </c>
      <c r="AQ63" s="60" t="s">
        <v>79</v>
      </c>
      <c r="AV63" s="57">
        <f>AW63+AX63</f>
      </c>
      <c r="AW63" s="57">
        <f>F63*AO63</f>
      </c>
      <c r="AX63" s="57">
        <f>F63*AP63</f>
      </c>
      <c r="AY63" s="60" t="s">
        <v>174</v>
      </c>
      <c r="AZ63" s="60" t="s">
        <v>149</v>
      </c>
      <c r="BA63" s="33" t="s">
        <v>62</v>
      </c>
      <c r="BC63" s="57">
        <f>AW63+AX63</f>
      </c>
      <c r="BD63" s="57">
        <f>G63/(100-BE63)*100</f>
      </c>
      <c r="BE63" s="57" t="n">
        <v>0</v>
      </c>
      <c r="BF63" s="57">
        <f>63</f>
      </c>
      <c r="BH63" s="57">
        <f>F63*AO63</f>
      </c>
      <c r="BI63" s="57">
        <f>F63*AP63</f>
      </c>
      <c r="BJ63" s="57">
        <f>F63*G63</f>
      </c>
      <c r="BK63" s="57"/>
      <c r="BL63" s="57"/>
      <c r="BW63" s="57" t="n">
        <v>21</v>
      </c>
      <c r="BX63" s="16" t="s">
        <v>173</v>
      </c>
    </row>
    <row r="64">
      <c r="A64" s="61"/>
      <c r="C64" s="67" t="s">
        <v>175</v>
      </c>
      <c r="D64" s="68" t="s">
        <v>50</v>
      </c>
      <c r="F64" s="69" t="n">
        <v>209.4</v>
      </c>
      <c r="K64" s="70"/>
    </row>
    <row r="65">
      <c r="A65" s="10" t="s">
        <v>176</v>
      </c>
      <c r="B65" s="11" t="s">
        <v>177</v>
      </c>
      <c r="C65" s="16" t="s">
        <v>178</v>
      </c>
      <c r="D65" s="11"/>
      <c r="E65" s="11" t="s">
        <v>166</v>
      </c>
      <c r="F65" s="57" t="n">
        <v>1884.6</v>
      </c>
      <c r="G65" s="58" t="n">
        <v>0</v>
      </c>
      <c r="H65" s="57">
        <f>F65*AO65</f>
      </c>
      <c r="I65" s="57">
        <f>F65*AP65</f>
      </c>
      <c r="J65" s="57">
        <f>F65*G65</f>
      </c>
      <c r="K65" s="59" t="s">
        <v>59</v>
      </c>
      <c r="Z65" s="57">
        <f>IF(AQ65="5",BJ65,0)</f>
      </c>
      <c r="AB65" s="57">
        <f>IF(AQ65="1",BH65,0)</f>
      </c>
      <c r="AC65" s="57">
        <f>IF(AQ65="1",BI65,0)</f>
      </c>
      <c r="AD65" s="57">
        <f>IF(AQ65="7",BH65,0)</f>
      </c>
      <c r="AE65" s="57">
        <f>IF(AQ65="7",BI65,0)</f>
      </c>
      <c r="AF65" s="57">
        <f>IF(AQ65="2",BH65,0)</f>
      </c>
      <c r="AG65" s="57">
        <f>IF(AQ65="2",BI65,0)</f>
      </c>
      <c r="AH65" s="57">
        <f>IF(AQ65="0",BJ65,0)</f>
      </c>
      <c r="AI65" s="33" t="s">
        <v>54</v>
      </c>
      <c r="AJ65" s="57">
        <f>IF(AN65=0,J65,0)</f>
      </c>
      <c r="AK65" s="57">
        <f>IF(AN65=12,J65,0)</f>
      </c>
      <c r="AL65" s="57">
        <f>IF(AN65=21,J65,0)</f>
      </c>
      <c r="AN65" s="57" t="n">
        <v>21</v>
      </c>
      <c r="AO65" s="57">
        <f>G65*0</f>
      </c>
      <c r="AP65" s="57">
        <f>G65*(1-0)</f>
      </c>
      <c r="AQ65" s="60" t="s">
        <v>79</v>
      </c>
      <c r="AV65" s="57">
        <f>AW65+AX65</f>
      </c>
      <c r="AW65" s="57">
        <f>F65*AO65</f>
      </c>
      <c r="AX65" s="57">
        <f>F65*AP65</f>
      </c>
      <c r="AY65" s="60" t="s">
        <v>174</v>
      </c>
      <c r="AZ65" s="60" t="s">
        <v>149</v>
      </c>
      <c r="BA65" s="33" t="s">
        <v>62</v>
      </c>
      <c r="BC65" s="57">
        <f>AW65+AX65</f>
      </c>
      <c r="BD65" s="57">
        <f>G65/(100-BE65)*100</f>
      </c>
      <c r="BE65" s="57" t="n">
        <v>0</v>
      </c>
      <c r="BF65" s="57">
        <f>65</f>
      </c>
      <c r="BH65" s="57">
        <f>F65*AO65</f>
      </c>
      <c r="BI65" s="57">
        <f>F65*AP65</f>
      </c>
      <c r="BJ65" s="57">
        <f>F65*G65</f>
      </c>
      <c r="BK65" s="57"/>
      <c r="BL65" s="57"/>
      <c r="BW65" s="57" t="n">
        <v>21</v>
      </c>
      <c r="BX65" s="16" t="s">
        <v>178</v>
      </c>
    </row>
    <row r="66">
      <c r="A66" s="61"/>
      <c r="C66" s="67" t="s">
        <v>179</v>
      </c>
      <c r="D66" s="68" t="s">
        <v>50</v>
      </c>
      <c r="F66" s="69" t="n">
        <v>1884.6</v>
      </c>
      <c r="K66" s="70"/>
    </row>
    <row r="67" customHeight="true" ht="13.5">
      <c r="A67" s="61"/>
      <c r="B67" s="71" t="s">
        <v>180</v>
      </c>
      <c r="C67" s="72" t="s">
        <v>181</v>
      </c>
      <c r="D67" s="73"/>
      <c r="E67" s="73"/>
      <c r="F67" s="73"/>
      <c r="G67" s="74"/>
      <c r="H67" s="73"/>
      <c r="I67" s="73"/>
      <c r="J67" s="73"/>
      <c r="K67" s="75"/>
    </row>
    <row r="68">
      <c r="A68" s="10" t="s">
        <v>182</v>
      </c>
      <c r="B68" s="11" t="s">
        <v>183</v>
      </c>
      <c r="C68" s="16" t="s">
        <v>184</v>
      </c>
      <c r="D68" s="11"/>
      <c r="E68" s="11" t="s">
        <v>166</v>
      </c>
      <c r="F68" s="57" t="n">
        <v>62.2</v>
      </c>
      <c r="G68" s="58" t="n">
        <v>0</v>
      </c>
      <c r="H68" s="57">
        <f>F68*AO68</f>
      </c>
      <c r="I68" s="57">
        <f>F68*AP68</f>
      </c>
      <c r="J68" s="57">
        <f>F68*G68</f>
      </c>
      <c r="K68" s="59" t="s">
        <v>59</v>
      </c>
      <c r="Z68" s="57">
        <f>IF(AQ68="5",BJ68,0)</f>
      </c>
      <c r="AB68" s="57">
        <f>IF(AQ68="1",BH68,0)</f>
      </c>
      <c r="AC68" s="57">
        <f>IF(AQ68="1",BI68,0)</f>
      </c>
      <c r="AD68" s="57">
        <f>IF(AQ68="7",BH68,0)</f>
      </c>
      <c r="AE68" s="57">
        <f>IF(AQ68="7",BI68,0)</f>
      </c>
      <c r="AF68" s="57">
        <f>IF(AQ68="2",BH68,0)</f>
      </c>
      <c r="AG68" s="57">
        <f>IF(AQ68="2",BI68,0)</f>
      </c>
      <c r="AH68" s="57">
        <f>IF(AQ68="0",BJ68,0)</f>
      </c>
      <c r="AI68" s="33" t="s">
        <v>54</v>
      </c>
      <c r="AJ68" s="57">
        <f>IF(AN68=0,J68,0)</f>
      </c>
      <c r="AK68" s="57">
        <f>IF(AN68=12,J68,0)</f>
      </c>
      <c r="AL68" s="57">
        <f>IF(AN68=21,J68,0)</f>
      </c>
      <c r="AN68" s="57" t="n">
        <v>21</v>
      </c>
      <c r="AO68" s="57">
        <f>G68*0</f>
      </c>
      <c r="AP68" s="57">
        <f>G68*(1-0)</f>
      </c>
      <c r="AQ68" s="60" t="s">
        <v>79</v>
      </c>
      <c r="AV68" s="57">
        <f>AW68+AX68</f>
      </c>
      <c r="AW68" s="57">
        <f>F68*AO68</f>
      </c>
      <c r="AX68" s="57">
        <f>F68*AP68</f>
      </c>
      <c r="AY68" s="60" t="s">
        <v>174</v>
      </c>
      <c r="AZ68" s="60" t="s">
        <v>149</v>
      </c>
      <c r="BA68" s="33" t="s">
        <v>62</v>
      </c>
      <c r="BC68" s="57">
        <f>AW68+AX68</f>
      </c>
      <c r="BD68" s="57">
        <f>G68/(100-BE68)*100</f>
      </c>
      <c r="BE68" s="57" t="n">
        <v>0</v>
      </c>
      <c r="BF68" s="57">
        <f>68</f>
      </c>
      <c r="BH68" s="57">
        <f>F68*AO68</f>
      </c>
      <c r="BI68" s="57">
        <f>F68*AP68</f>
      </c>
      <c r="BJ68" s="57">
        <f>F68*G68</f>
      </c>
      <c r="BK68" s="57"/>
      <c r="BL68" s="57"/>
      <c r="BW68" s="57" t="n">
        <v>21</v>
      </c>
      <c r="BX68" s="16" t="s">
        <v>184</v>
      </c>
    </row>
    <row r="69">
      <c r="A69" s="61"/>
      <c r="C69" s="67" t="s">
        <v>185</v>
      </c>
      <c r="D69" s="68" t="s">
        <v>50</v>
      </c>
      <c r="F69" s="69" t="n">
        <v>62.2</v>
      </c>
      <c r="K69" s="70"/>
    </row>
    <row r="70" customHeight="true" ht="27">
      <c r="A70" s="61"/>
      <c r="B70" s="71" t="s">
        <v>180</v>
      </c>
      <c r="C70" s="72" t="s">
        <v>186</v>
      </c>
      <c r="D70" s="73"/>
      <c r="E70" s="73"/>
      <c r="F70" s="73"/>
      <c r="G70" s="74"/>
      <c r="H70" s="73"/>
      <c r="I70" s="73"/>
      <c r="J70" s="73"/>
      <c r="K70" s="75"/>
    </row>
    <row r="71">
      <c r="A71" s="10" t="s">
        <v>187</v>
      </c>
      <c r="B71" s="11" t="s">
        <v>188</v>
      </c>
      <c r="C71" s="16" t="s">
        <v>189</v>
      </c>
      <c r="D71" s="11"/>
      <c r="E71" s="11" t="s">
        <v>166</v>
      </c>
      <c r="F71" s="57" t="n">
        <v>62.2</v>
      </c>
      <c r="G71" s="58" t="n">
        <v>0</v>
      </c>
      <c r="H71" s="57">
        <f>F71*AO71</f>
      </c>
      <c r="I71" s="57">
        <f>F71*AP71</f>
      </c>
      <c r="J71" s="57">
        <f>F71*G71</f>
      </c>
      <c r="K71" s="59" t="s">
        <v>59</v>
      </c>
      <c r="Z71" s="57">
        <f>IF(AQ71="5",BJ71,0)</f>
      </c>
      <c r="AB71" s="57">
        <f>IF(AQ71="1",BH71,0)</f>
      </c>
      <c r="AC71" s="57">
        <f>IF(AQ71="1",BI71,0)</f>
      </c>
      <c r="AD71" s="57">
        <f>IF(AQ71="7",BH71,0)</f>
      </c>
      <c r="AE71" s="57">
        <f>IF(AQ71="7",BI71,0)</f>
      </c>
      <c r="AF71" s="57">
        <f>IF(AQ71="2",BH71,0)</f>
      </c>
      <c r="AG71" s="57">
        <f>IF(AQ71="2",BI71,0)</f>
      </c>
      <c r="AH71" s="57">
        <f>IF(AQ71="0",BJ71,0)</f>
      </c>
      <c r="AI71" s="33" t="s">
        <v>54</v>
      </c>
      <c r="AJ71" s="57">
        <f>IF(AN71=0,J71,0)</f>
      </c>
      <c r="AK71" s="57">
        <f>IF(AN71=12,J71,0)</f>
      </c>
      <c r="AL71" s="57">
        <f>IF(AN71=21,J71,0)</f>
      </c>
      <c r="AN71" s="57" t="n">
        <v>21</v>
      </c>
      <c r="AO71" s="57">
        <f>G71*0</f>
      </c>
      <c r="AP71" s="57">
        <f>G71*(1-0)</f>
      </c>
      <c r="AQ71" s="60" t="s">
        <v>79</v>
      </c>
      <c r="AV71" s="57">
        <f>AW71+AX71</f>
      </c>
      <c r="AW71" s="57">
        <f>F71*AO71</f>
      </c>
      <c r="AX71" s="57">
        <f>F71*AP71</f>
      </c>
      <c r="AY71" s="60" t="s">
        <v>174</v>
      </c>
      <c r="AZ71" s="60" t="s">
        <v>149</v>
      </c>
      <c r="BA71" s="33" t="s">
        <v>62</v>
      </c>
      <c r="BC71" s="57">
        <f>AW71+AX71</f>
      </c>
      <c r="BD71" s="57">
        <f>G71/(100-BE71)*100</f>
      </c>
      <c r="BE71" s="57" t="n">
        <v>0</v>
      </c>
      <c r="BF71" s="57">
        <f>71</f>
      </c>
      <c r="BH71" s="57">
        <f>F71*AO71</f>
      </c>
      <c r="BI71" s="57">
        <f>F71*AP71</f>
      </c>
      <c r="BJ71" s="57">
        <f>F71*G71</f>
      </c>
      <c r="BK71" s="57"/>
      <c r="BL71" s="57"/>
      <c r="BW71" s="57" t="n">
        <v>21</v>
      </c>
      <c r="BX71" s="16" t="s">
        <v>189</v>
      </c>
    </row>
    <row r="72">
      <c r="A72" s="10" t="s">
        <v>190</v>
      </c>
      <c r="B72" s="11" t="s">
        <v>191</v>
      </c>
      <c r="C72" s="16" t="s">
        <v>192</v>
      </c>
      <c r="D72" s="11"/>
      <c r="E72" s="11" t="s">
        <v>166</v>
      </c>
      <c r="F72" s="57" t="n">
        <v>62.2</v>
      </c>
      <c r="G72" s="58" t="n">
        <v>0</v>
      </c>
      <c r="H72" s="57">
        <f>F72*AO72</f>
      </c>
      <c r="I72" s="57">
        <f>F72*AP72</f>
      </c>
      <c r="J72" s="57">
        <f>F72*G72</f>
      </c>
      <c r="K72" s="59" t="s">
        <v>59</v>
      </c>
      <c r="Z72" s="57">
        <f>IF(AQ72="5",BJ72,0)</f>
      </c>
      <c r="AB72" s="57">
        <f>IF(AQ72="1",BH72,0)</f>
      </c>
      <c r="AC72" s="57">
        <f>IF(AQ72="1",BI72,0)</f>
      </c>
      <c r="AD72" s="57">
        <f>IF(AQ72="7",BH72,0)</f>
      </c>
      <c r="AE72" s="57">
        <f>IF(AQ72="7",BI72,0)</f>
      </c>
      <c r="AF72" s="57">
        <f>IF(AQ72="2",BH72,0)</f>
      </c>
      <c r="AG72" s="57">
        <f>IF(AQ72="2",BI72,0)</f>
      </c>
      <c r="AH72" s="57">
        <f>IF(AQ72="0",BJ72,0)</f>
      </c>
      <c r="AI72" s="33" t="s">
        <v>54</v>
      </c>
      <c r="AJ72" s="57">
        <f>IF(AN72=0,J72,0)</f>
      </c>
      <c r="AK72" s="57">
        <f>IF(AN72=12,J72,0)</f>
      </c>
      <c r="AL72" s="57">
        <f>IF(AN72=21,J72,0)</f>
      </c>
      <c r="AN72" s="57" t="n">
        <v>21</v>
      </c>
      <c r="AO72" s="57">
        <f>G72*0</f>
      </c>
      <c r="AP72" s="57">
        <f>G72*(1-0)</f>
      </c>
      <c r="AQ72" s="60" t="s">
        <v>79</v>
      </c>
      <c r="AV72" s="57">
        <f>AW72+AX72</f>
      </c>
      <c r="AW72" s="57">
        <f>F72*AO72</f>
      </c>
      <c r="AX72" s="57">
        <f>F72*AP72</f>
      </c>
      <c r="AY72" s="60" t="s">
        <v>174</v>
      </c>
      <c r="AZ72" s="60" t="s">
        <v>149</v>
      </c>
      <c r="BA72" s="33" t="s">
        <v>62</v>
      </c>
      <c r="BC72" s="57">
        <f>AW72+AX72</f>
      </c>
      <c r="BD72" s="57">
        <f>G72/(100-BE72)*100</f>
      </c>
      <c r="BE72" s="57" t="n">
        <v>0</v>
      </c>
      <c r="BF72" s="57">
        <f>72</f>
      </c>
      <c r="BH72" s="57">
        <f>F72*AO72</f>
      </c>
      <c r="BI72" s="57">
        <f>F72*AP72</f>
      </c>
      <c r="BJ72" s="57">
        <f>F72*G72</f>
      </c>
      <c r="BK72" s="57"/>
      <c r="BL72" s="57"/>
      <c r="BW72" s="57" t="n">
        <v>21</v>
      </c>
      <c r="BX72" s="16" t="s">
        <v>192</v>
      </c>
    </row>
    <row r="73" customHeight="true" ht="13.5">
      <c r="A73" s="61"/>
      <c r="B73" s="62" t="s">
        <v>63</v>
      </c>
      <c r="C73" s="63" t="s">
        <v>193</v>
      </c>
      <c r="D73" s="64"/>
      <c r="E73" s="64"/>
      <c r="F73" s="64"/>
      <c r="G73" s="65"/>
      <c r="H73" s="64"/>
      <c r="I73" s="64"/>
      <c r="J73" s="64"/>
      <c r="K73" s="66"/>
    </row>
    <row r="74">
      <c r="A74" s="10" t="s">
        <v>194</v>
      </c>
      <c r="B74" s="11" t="s">
        <v>195</v>
      </c>
      <c r="C74" s="16" t="s">
        <v>196</v>
      </c>
      <c r="D74" s="11"/>
      <c r="E74" s="11" t="s">
        <v>166</v>
      </c>
      <c r="F74" s="57" t="n">
        <v>209.4</v>
      </c>
      <c r="G74" s="58" t="n">
        <v>0</v>
      </c>
      <c r="H74" s="57">
        <f>F74*AO74</f>
      </c>
      <c r="I74" s="57">
        <f>F74*AP74</f>
      </c>
      <c r="J74" s="57">
        <f>F74*G74</f>
      </c>
      <c r="K74" s="59" t="s">
        <v>59</v>
      </c>
      <c r="Z74" s="57">
        <f>IF(AQ74="5",BJ74,0)</f>
      </c>
      <c r="AB74" s="57">
        <f>IF(AQ74="1",BH74,0)</f>
      </c>
      <c r="AC74" s="57">
        <f>IF(AQ74="1",BI74,0)</f>
      </c>
      <c r="AD74" s="57">
        <f>IF(AQ74="7",BH74,0)</f>
      </c>
      <c r="AE74" s="57">
        <f>IF(AQ74="7",BI74,0)</f>
      </c>
      <c r="AF74" s="57">
        <f>IF(AQ74="2",BH74,0)</f>
      </c>
      <c r="AG74" s="57">
        <f>IF(AQ74="2",BI74,0)</f>
      </c>
      <c r="AH74" s="57">
        <f>IF(AQ74="0",BJ74,0)</f>
      </c>
      <c r="AI74" s="33" t="s">
        <v>54</v>
      </c>
      <c r="AJ74" s="57">
        <f>IF(AN74=0,J74,0)</f>
      </c>
      <c r="AK74" s="57">
        <f>IF(AN74=12,J74,0)</f>
      </c>
      <c r="AL74" s="57">
        <f>IF(AN74=21,J74,0)</f>
      </c>
      <c r="AN74" s="57" t="n">
        <v>21</v>
      </c>
      <c r="AO74" s="57">
        <f>G74*0</f>
      </c>
      <c r="AP74" s="57">
        <f>G74*(1-0)</f>
      </c>
      <c r="AQ74" s="60" t="s">
        <v>79</v>
      </c>
      <c r="AV74" s="57">
        <f>AW74+AX74</f>
      </c>
      <c r="AW74" s="57">
        <f>F74*AO74</f>
      </c>
      <c r="AX74" s="57">
        <f>F74*AP74</f>
      </c>
      <c r="AY74" s="60" t="s">
        <v>174</v>
      </c>
      <c r="AZ74" s="60" t="s">
        <v>149</v>
      </c>
      <c r="BA74" s="33" t="s">
        <v>62</v>
      </c>
      <c r="BC74" s="57">
        <f>AW74+AX74</f>
      </c>
      <c r="BD74" s="57">
        <f>G74/(100-BE74)*100</f>
      </c>
      <c r="BE74" s="57" t="n">
        <v>0</v>
      </c>
      <c r="BF74" s="57">
        <f>74</f>
      </c>
      <c r="BH74" s="57">
        <f>F74*AO74</f>
      </c>
      <c r="BI74" s="57">
        <f>F74*AP74</f>
      </c>
      <c r="BJ74" s="57">
        <f>F74*G74</f>
      </c>
      <c r="BK74" s="57"/>
      <c r="BL74" s="57"/>
      <c r="BW74" s="57" t="n">
        <v>21</v>
      </c>
      <c r="BX74" s="16" t="s">
        <v>196</v>
      </c>
    </row>
    <row r="75" customHeight="true" ht="13.5">
      <c r="A75" s="61"/>
      <c r="B75" s="62" t="s">
        <v>63</v>
      </c>
      <c r="C75" s="63" t="s">
        <v>197</v>
      </c>
      <c r="D75" s="64"/>
      <c r="E75" s="64"/>
      <c r="F75" s="64"/>
      <c r="G75" s="65"/>
      <c r="H75" s="64"/>
      <c r="I75" s="64"/>
      <c r="J75" s="64"/>
      <c r="K75" s="66"/>
    </row>
    <row r="76">
      <c r="A76" s="51" t="s">
        <v>50</v>
      </c>
      <c r="B76" s="52" t="s">
        <v>198</v>
      </c>
      <c r="C76" s="53" t="s">
        <v>199</v>
      </c>
      <c r="D76" s="52"/>
      <c r="E76" s="54" t="s">
        <v>4</v>
      </c>
      <c r="F76" s="54" t="s">
        <v>4</v>
      </c>
      <c r="G76" s="55" t="s">
        <v>4</v>
      </c>
      <c r="H76" s="2">
        <f>SUM(H77:H89)</f>
      </c>
      <c r="I76" s="2">
        <f>SUM(I77:I89)</f>
      </c>
      <c r="J76" s="2">
        <f>SUM(J77:J89)</f>
      </c>
      <c r="K76" s="56" t="s">
        <v>50</v>
      </c>
      <c r="AI76" s="33" t="s">
        <v>54</v>
      </c>
      <c r="AS76" s="2">
        <f>SUM(AJ77:AJ89)</f>
      </c>
      <c r="AT76" s="2">
        <f>SUM(AK77:AK89)</f>
      </c>
      <c r="AU76" s="2">
        <f>SUM(AL77:AL89)</f>
      </c>
    </row>
    <row r="77">
      <c r="A77" s="10" t="s">
        <v>200</v>
      </c>
      <c r="B77" s="11" t="s">
        <v>201</v>
      </c>
      <c r="C77" s="16" t="s">
        <v>202</v>
      </c>
      <c r="D77" s="11"/>
      <c r="E77" s="11" t="s">
        <v>58</v>
      </c>
      <c r="F77" s="57" t="n">
        <v>18.36</v>
      </c>
      <c r="G77" s="58" t="n">
        <v>0</v>
      </c>
      <c r="H77" s="57">
        <f>F77*AO77</f>
      </c>
      <c r="I77" s="57">
        <f>F77*AP77</f>
      </c>
      <c r="J77" s="57">
        <f>F77*G77</f>
      </c>
      <c r="K77" s="59" t="s">
        <v>59</v>
      </c>
      <c r="Z77" s="57">
        <f>IF(AQ77="5",BJ77,0)</f>
      </c>
      <c r="AB77" s="57">
        <f>IF(AQ77="1",BH77,0)</f>
      </c>
      <c r="AC77" s="57">
        <f>IF(AQ77="1",BI77,0)</f>
      </c>
      <c r="AD77" s="57">
        <f>IF(AQ77="7",BH77,0)</f>
      </c>
      <c r="AE77" s="57">
        <f>IF(AQ77="7",BI77,0)</f>
      </c>
      <c r="AF77" s="57">
        <f>IF(AQ77="2",BH77,0)</f>
      </c>
      <c r="AG77" s="57">
        <f>IF(AQ77="2",BI77,0)</f>
      </c>
      <c r="AH77" s="57">
        <f>IF(AQ77="0",BJ77,0)</f>
      </c>
      <c r="AI77" s="33" t="s">
        <v>54</v>
      </c>
      <c r="AJ77" s="57">
        <f>IF(AN77=0,J77,0)</f>
      </c>
      <c r="AK77" s="57">
        <f>IF(AN77=12,J77,0)</f>
      </c>
      <c r="AL77" s="57">
        <f>IF(AN77=21,J77,0)</f>
      </c>
      <c r="AN77" s="57" t="n">
        <v>21</v>
      </c>
      <c r="AO77" s="57">
        <f>G77*1</f>
      </c>
      <c r="AP77" s="57">
        <f>G77*(1-1)</f>
      </c>
      <c r="AQ77" s="60" t="s">
        <v>203</v>
      </c>
      <c r="AV77" s="57">
        <f>AW77+AX77</f>
      </c>
      <c r="AW77" s="57">
        <f>F77*AO77</f>
      </c>
      <c r="AX77" s="57">
        <f>F77*AP77</f>
      </c>
      <c r="AY77" s="60" t="s">
        <v>204</v>
      </c>
      <c r="AZ77" s="60" t="s">
        <v>205</v>
      </c>
      <c r="BA77" s="33" t="s">
        <v>62</v>
      </c>
      <c r="BC77" s="57">
        <f>AW77+AX77</f>
      </c>
      <c r="BD77" s="57">
        <f>G77/(100-BE77)*100</f>
      </c>
      <c r="BE77" s="57" t="n">
        <v>0</v>
      </c>
      <c r="BF77" s="57">
        <f>77</f>
      </c>
      <c r="BH77" s="57">
        <f>F77*AO77</f>
      </c>
      <c r="BI77" s="57">
        <f>F77*AP77</f>
      </c>
      <c r="BJ77" s="57">
        <f>F77*G77</f>
      </c>
      <c r="BK77" s="57"/>
      <c r="BL77" s="57"/>
      <c r="BW77" s="57" t="n">
        <v>21</v>
      </c>
      <c r="BX77" s="16" t="s">
        <v>202</v>
      </c>
    </row>
    <row r="78">
      <c r="A78" s="61"/>
      <c r="C78" s="67" t="s">
        <v>206</v>
      </c>
      <c r="D78" s="68" t="s">
        <v>50</v>
      </c>
      <c r="F78" s="69" t="n">
        <v>18</v>
      </c>
      <c r="K78" s="70"/>
    </row>
    <row r="79">
      <c r="A79" s="61"/>
      <c r="C79" s="67" t="s">
        <v>207</v>
      </c>
      <c r="D79" s="68" t="s">
        <v>50</v>
      </c>
      <c r="F79" s="69" t="n">
        <v>0.36</v>
      </c>
      <c r="K79" s="70"/>
    </row>
    <row r="80" customHeight="true" ht="27">
      <c r="A80" s="61"/>
      <c r="B80" s="71" t="s">
        <v>180</v>
      </c>
      <c r="C80" s="72" t="s">
        <v>208</v>
      </c>
      <c r="D80" s="73"/>
      <c r="E80" s="73"/>
      <c r="F80" s="73"/>
      <c r="G80" s="74"/>
      <c r="H80" s="73"/>
      <c r="I80" s="73"/>
      <c r="J80" s="73"/>
      <c r="K80" s="75"/>
    </row>
    <row r="81">
      <c r="A81" s="10" t="s">
        <v>209</v>
      </c>
      <c r="B81" s="11" t="s">
        <v>210</v>
      </c>
      <c r="C81" s="16" t="s">
        <v>211</v>
      </c>
      <c r="D81" s="11"/>
      <c r="E81" s="11" t="s">
        <v>166</v>
      </c>
      <c r="F81" s="57" t="n">
        <v>54.31</v>
      </c>
      <c r="G81" s="58" t="n">
        <v>0</v>
      </c>
      <c r="H81" s="57">
        <f>F81*AO81</f>
      </c>
      <c r="I81" s="57">
        <f>F81*AP81</f>
      </c>
      <c r="J81" s="57">
        <f>F81*G81</f>
      </c>
      <c r="K81" s="59" t="s">
        <v>59</v>
      </c>
      <c r="Z81" s="57">
        <f>IF(AQ81="5",BJ81,0)</f>
      </c>
      <c r="AB81" s="57">
        <f>IF(AQ81="1",BH81,0)</f>
      </c>
      <c r="AC81" s="57">
        <f>IF(AQ81="1",BI81,0)</f>
      </c>
      <c r="AD81" s="57">
        <f>IF(AQ81="7",BH81,0)</f>
      </c>
      <c r="AE81" s="57">
        <f>IF(AQ81="7",BI81,0)</f>
      </c>
      <c r="AF81" s="57">
        <f>IF(AQ81="2",BH81,0)</f>
      </c>
      <c r="AG81" s="57">
        <f>IF(AQ81="2",BI81,0)</f>
      </c>
      <c r="AH81" s="57">
        <f>IF(AQ81="0",BJ81,0)</f>
      </c>
      <c r="AI81" s="33" t="s">
        <v>54</v>
      </c>
      <c r="AJ81" s="57">
        <f>IF(AN81=0,J81,0)</f>
      </c>
      <c r="AK81" s="57">
        <f>IF(AN81=12,J81,0)</f>
      </c>
      <c r="AL81" s="57">
        <f>IF(AN81=21,J81,0)</f>
      </c>
      <c r="AN81" s="57" t="n">
        <v>21</v>
      </c>
      <c r="AO81" s="57">
        <f>G81*1</f>
      </c>
      <c r="AP81" s="57">
        <f>G81*(1-1)</f>
      </c>
      <c r="AQ81" s="60" t="s">
        <v>203</v>
      </c>
      <c r="AV81" s="57">
        <f>AW81+AX81</f>
      </c>
      <c r="AW81" s="57">
        <f>F81*AO81</f>
      </c>
      <c r="AX81" s="57">
        <f>F81*AP81</f>
      </c>
      <c r="AY81" s="60" t="s">
        <v>204</v>
      </c>
      <c r="AZ81" s="60" t="s">
        <v>205</v>
      </c>
      <c r="BA81" s="33" t="s">
        <v>62</v>
      </c>
      <c r="BC81" s="57">
        <f>AW81+AX81</f>
      </c>
      <c r="BD81" s="57">
        <f>G81/(100-BE81)*100</f>
      </c>
      <c r="BE81" s="57" t="n">
        <v>0</v>
      </c>
      <c r="BF81" s="57">
        <f>81</f>
      </c>
      <c r="BH81" s="57">
        <f>F81*AO81</f>
      </c>
      <c r="BI81" s="57">
        <f>F81*AP81</f>
      </c>
      <c r="BJ81" s="57">
        <f>F81*G81</f>
      </c>
      <c r="BK81" s="57"/>
      <c r="BL81" s="57"/>
      <c r="BW81" s="57" t="n">
        <v>21</v>
      </c>
      <c r="BX81" s="16" t="s">
        <v>211</v>
      </c>
    </row>
    <row r="82">
      <c r="A82" s="61"/>
      <c r="C82" s="67" t="s">
        <v>212</v>
      </c>
      <c r="D82" s="68" t="s">
        <v>50</v>
      </c>
      <c r="F82" s="69" t="n">
        <v>53.25</v>
      </c>
      <c r="K82" s="70"/>
    </row>
    <row r="83">
      <c r="A83" s="61"/>
      <c r="C83" s="67" t="s">
        <v>213</v>
      </c>
      <c r="D83" s="68" t="s">
        <v>50</v>
      </c>
      <c r="F83" s="69" t="n">
        <v>1.06</v>
      </c>
      <c r="K83" s="70"/>
    </row>
    <row r="84" customHeight="true" ht="27">
      <c r="A84" s="61"/>
      <c r="B84" s="71" t="s">
        <v>180</v>
      </c>
      <c r="C84" s="72" t="s">
        <v>214</v>
      </c>
      <c r="D84" s="73"/>
      <c r="E84" s="73"/>
      <c r="F84" s="73"/>
      <c r="G84" s="74"/>
      <c r="H84" s="73"/>
      <c r="I84" s="73"/>
      <c r="J84" s="73"/>
      <c r="K84" s="75"/>
    </row>
    <row r="85">
      <c r="A85" s="10" t="s">
        <v>215</v>
      </c>
      <c r="B85" s="11" t="s">
        <v>216</v>
      </c>
      <c r="C85" s="16" t="s">
        <v>217</v>
      </c>
      <c r="D85" s="11"/>
      <c r="E85" s="11" t="s">
        <v>86</v>
      </c>
      <c r="F85" s="57" t="n">
        <v>46.41</v>
      </c>
      <c r="G85" s="58" t="n">
        <v>0</v>
      </c>
      <c r="H85" s="57">
        <f>F85*AO85</f>
      </c>
      <c r="I85" s="57">
        <f>F85*AP85</f>
      </c>
      <c r="J85" s="57">
        <f>F85*G85</f>
      </c>
      <c r="K85" s="59" t="s">
        <v>59</v>
      </c>
      <c r="Z85" s="57">
        <f>IF(AQ85="5",BJ85,0)</f>
      </c>
      <c r="AB85" s="57">
        <f>IF(AQ85="1",BH85,0)</f>
      </c>
      <c r="AC85" s="57">
        <f>IF(AQ85="1",BI85,0)</f>
      </c>
      <c r="AD85" s="57">
        <f>IF(AQ85="7",BH85,0)</f>
      </c>
      <c r="AE85" s="57">
        <f>IF(AQ85="7",BI85,0)</f>
      </c>
      <c r="AF85" s="57">
        <f>IF(AQ85="2",BH85,0)</f>
      </c>
      <c r="AG85" s="57">
        <f>IF(AQ85="2",BI85,0)</f>
      </c>
      <c r="AH85" s="57">
        <f>IF(AQ85="0",BJ85,0)</f>
      </c>
      <c r="AI85" s="33" t="s">
        <v>54</v>
      </c>
      <c r="AJ85" s="57">
        <f>IF(AN85=0,J85,0)</f>
      </c>
      <c r="AK85" s="57">
        <f>IF(AN85=12,J85,0)</f>
      </c>
      <c r="AL85" s="57">
        <f>IF(AN85=21,J85,0)</f>
      </c>
      <c r="AN85" s="57" t="n">
        <v>21</v>
      </c>
      <c r="AO85" s="57">
        <f>G85*1</f>
      </c>
      <c r="AP85" s="57">
        <f>G85*(1-1)</f>
      </c>
      <c r="AQ85" s="60" t="s">
        <v>203</v>
      </c>
      <c r="AV85" s="57">
        <f>AW85+AX85</f>
      </c>
      <c r="AW85" s="57">
        <f>F85*AO85</f>
      </c>
      <c r="AX85" s="57">
        <f>F85*AP85</f>
      </c>
      <c r="AY85" s="60" t="s">
        <v>204</v>
      </c>
      <c r="AZ85" s="60" t="s">
        <v>205</v>
      </c>
      <c r="BA85" s="33" t="s">
        <v>62</v>
      </c>
      <c r="BC85" s="57">
        <f>AW85+AX85</f>
      </c>
      <c r="BD85" s="57">
        <f>G85/(100-BE85)*100</f>
      </c>
      <c r="BE85" s="57" t="n">
        <v>0</v>
      </c>
      <c r="BF85" s="57">
        <f>85</f>
      </c>
      <c r="BH85" s="57">
        <f>F85*AO85</f>
      </c>
      <c r="BI85" s="57">
        <f>F85*AP85</f>
      </c>
      <c r="BJ85" s="57">
        <f>F85*G85</f>
      </c>
      <c r="BK85" s="57"/>
      <c r="BL85" s="57"/>
      <c r="BW85" s="57" t="n">
        <v>21</v>
      </c>
      <c r="BX85" s="16" t="s">
        <v>217</v>
      </c>
    </row>
    <row r="86">
      <c r="A86" s="61"/>
      <c r="C86" s="67" t="s">
        <v>218</v>
      </c>
      <c r="D86" s="68" t="s">
        <v>50</v>
      </c>
      <c r="F86" s="69" t="n">
        <v>45.5</v>
      </c>
      <c r="K86" s="70"/>
    </row>
    <row r="87">
      <c r="A87" s="61"/>
      <c r="C87" s="67" t="s">
        <v>219</v>
      </c>
      <c r="D87" s="68" t="s">
        <v>50</v>
      </c>
      <c r="F87" s="69" t="n">
        <v>0.91</v>
      </c>
      <c r="K87" s="70"/>
    </row>
    <row r="88" customHeight="true" ht="27">
      <c r="A88" s="61"/>
      <c r="B88" s="71" t="s">
        <v>180</v>
      </c>
      <c r="C88" s="72" t="s">
        <v>220</v>
      </c>
      <c r="D88" s="73"/>
      <c r="E88" s="73"/>
      <c r="F88" s="73"/>
      <c r="G88" s="74"/>
      <c r="H88" s="73"/>
      <c r="I88" s="73"/>
      <c r="J88" s="73"/>
      <c r="K88" s="75"/>
    </row>
    <row r="89">
      <c r="A89" s="10" t="s">
        <v>221</v>
      </c>
      <c r="B89" s="11" t="s">
        <v>222</v>
      </c>
      <c r="C89" s="16" t="s">
        <v>223</v>
      </c>
      <c r="D89" s="11"/>
      <c r="E89" s="11" t="s">
        <v>58</v>
      </c>
      <c r="F89" s="57" t="n">
        <v>0.84</v>
      </c>
      <c r="G89" s="58" t="n">
        <v>0</v>
      </c>
      <c r="H89" s="57">
        <f>F89*AO89</f>
      </c>
      <c r="I89" s="57">
        <f>F89*AP89</f>
      </c>
      <c r="J89" s="57">
        <f>F89*G89</f>
      </c>
      <c r="K89" s="59" t="s">
        <v>59</v>
      </c>
      <c r="Z89" s="57">
        <f>IF(AQ89="5",BJ89,0)</f>
      </c>
      <c r="AB89" s="57">
        <f>IF(AQ89="1",BH89,0)</f>
      </c>
      <c r="AC89" s="57">
        <f>IF(AQ89="1",BI89,0)</f>
      </c>
      <c r="AD89" s="57">
        <f>IF(AQ89="7",BH89,0)</f>
      </c>
      <c r="AE89" s="57">
        <f>IF(AQ89="7",BI89,0)</f>
      </c>
      <c r="AF89" s="57">
        <f>IF(AQ89="2",BH89,0)</f>
      </c>
      <c r="AG89" s="57">
        <f>IF(AQ89="2",BI89,0)</f>
      </c>
      <c r="AH89" s="57">
        <f>IF(AQ89="0",BJ89,0)</f>
      </c>
      <c r="AI89" s="33" t="s">
        <v>54</v>
      </c>
      <c r="AJ89" s="57">
        <f>IF(AN89=0,J89,0)</f>
      </c>
      <c r="AK89" s="57">
        <f>IF(AN89=12,J89,0)</f>
      </c>
      <c r="AL89" s="57">
        <f>IF(AN89=21,J89,0)</f>
      </c>
      <c r="AN89" s="57" t="n">
        <v>21</v>
      </c>
      <c r="AO89" s="57">
        <f>G89*1</f>
      </c>
      <c r="AP89" s="57">
        <f>G89*(1-1)</f>
      </c>
      <c r="AQ89" s="60" t="s">
        <v>203</v>
      </c>
      <c r="AV89" s="57">
        <f>AW89+AX89</f>
      </c>
      <c r="AW89" s="57">
        <f>F89*AO89</f>
      </c>
      <c r="AX89" s="57">
        <f>F89*AP89</f>
      </c>
      <c r="AY89" s="60" t="s">
        <v>204</v>
      </c>
      <c r="AZ89" s="60" t="s">
        <v>205</v>
      </c>
      <c r="BA89" s="33" t="s">
        <v>62</v>
      </c>
      <c r="BC89" s="57">
        <f>AW89+AX89</f>
      </c>
      <c r="BD89" s="57">
        <f>G89/(100-BE89)*100</f>
      </c>
      <c r="BE89" s="57" t="n">
        <v>0</v>
      </c>
      <c r="BF89" s="57">
        <f>89</f>
      </c>
      <c r="BH89" s="57">
        <f>F89*AO89</f>
      </c>
      <c r="BI89" s="57">
        <f>F89*AP89</f>
      </c>
      <c r="BJ89" s="57">
        <f>F89*G89</f>
      </c>
      <c r="BK89" s="57"/>
      <c r="BL89" s="57"/>
      <c r="BW89" s="57" t="n">
        <v>21</v>
      </c>
      <c r="BX89" s="16" t="s">
        <v>223</v>
      </c>
    </row>
    <row r="90">
      <c r="A90" s="61"/>
      <c r="C90" s="67" t="s">
        <v>224</v>
      </c>
      <c r="D90" s="68" t="s">
        <v>50</v>
      </c>
      <c r="F90" s="69" t="n">
        <v>0.8</v>
      </c>
      <c r="K90" s="70"/>
    </row>
    <row r="91">
      <c r="A91" s="61"/>
      <c r="C91" s="67" t="s">
        <v>225</v>
      </c>
      <c r="D91" s="68" t="s">
        <v>50</v>
      </c>
      <c r="F91" s="69" t="n">
        <v>0.04</v>
      </c>
      <c r="K91" s="70"/>
    </row>
    <row r="92">
      <c r="A92" s="51" t="s">
        <v>50</v>
      </c>
      <c r="B92" s="52" t="s">
        <v>50</v>
      </c>
      <c r="C92" s="53" t="s">
        <v>226</v>
      </c>
      <c r="D92" s="52"/>
      <c r="E92" s="54" t="s">
        <v>4</v>
      </c>
      <c r="F92" s="54" t="s">
        <v>4</v>
      </c>
      <c r="G92" s="55" t="s">
        <v>4</v>
      </c>
      <c r="H92" s="2">
        <f>H93</f>
      </c>
      <c r="I92" s="2">
        <f>I93</f>
      </c>
      <c r="J92" s="2">
        <f>J93</f>
      </c>
      <c r="K92" s="56" t="s">
        <v>50</v>
      </c>
    </row>
    <row r="93">
      <c r="A93" s="51" t="s">
        <v>50</v>
      </c>
      <c r="B93" s="52" t="s">
        <v>227</v>
      </c>
      <c r="C93" s="53" t="s">
        <v>228</v>
      </c>
      <c r="D93" s="52"/>
      <c r="E93" s="54" t="s">
        <v>4</v>
      </c>
      <c r="F93" s="54" t="s">
        <v>4</v>
      </c>
      <c r="G93" s="55" t="s">
        <v>4</v>
      </c>
      <c r="H93" s="2">
        <f>SUM(H94:H118)</f>
      </c>
      <c r="I93" s="2">
        <f>SUM(I94:I118)</f>
      </c>
      <c r="J93" s="2">
        <f>SUM(J94:J118)</f>
      </c>
      <c r="K93" s="56" t="s">
        <v>50</v>
      </c>
      <c r="AI93" s="33" t="s">
        <v>229</v>
      </c>
      <c r="AS93" s="2">
        <f>SUM(AJ94:AJ118)</f>
      </c>
      <c r="AT93" s="2">
        <f>SUM(AK94:AK118)</f>
      </c>
      <c r="AU93" s="2">
        <f>SUM(AL94:AL118)</f>
      </c>
    </row>
    <row r="94">
      <c r="A94" s="10" t="s">
        <v>230</v>
      </c>
      <c r="B94" s="11" t="s">
        <v>231</v>
      </c>
      <c r="C94" s="16" t="s">
        <v>232</v>
      </c>
      <c r="D94" s="11"/>
      <c r="E94" s="11" t="s">
        <v>233</v>
      </c>
      <c r="F94" s="57" t="n">
        <v>1</v>
      </c>
      <c r="G94" s="58" t="n">
        <v>0</v>
      </c>
      <c r="H94" s="57">
        <f>F94*AO94</f>
      </c>
      <c r="I94" s="57">
        <f>F94*AP94</f>
      </c>
      <c r="J94" s="57">
        <f>F94*G94</f>
      </c>
      <c r="K94" s="59" t="s">
        <v>234</v>
      </c>
      <c r="Z94" s="57">
        <f>IF(AQ94="5",BJ94,0)</f>
      </c>
      <c r="AB94" s="57">
        <f>IF(AQ94="1",BH94,0)</f>
      </c>
      <c r="AC94" s="57">
        <f>IF(AQ94="1",BI94,0)</f>
      </c>
      <c r="AD94" s="57">
        <f>IF(AQ94="7",BH94,0)</f>
      </c>
      <c r="AE94" s="57">
        <f>IF(AQ94="7",BI94,0)</f>
      </c>
      <c r="AF94" s="57">
        <f>IF(AQ94="2",BH94,0)</f>
      </c>
      <c r="AG94" s="57">
        <f>IF(AQ94="2",BI94,0)</f>
      </c>
      <c r="AH94" s="57">
        <f>IF(AQ94="0",BJ94,0)</f>
      </c>
      <c r="AI94" s="33" t="s">
        <v>229</v>
      </c>
      <c r="AJ94" s="57">
        <f>IF(AN94=0,J94,0)</f>
      </c>
      <c r="AK94" s="57">
        <f>IF(AN94=12,J94,0)</f>
      </c>
      <c r="AL94" s="57">
        <f>IF(AN94=21,J94,0)</f>
      </c>
      <c r="AN94" s="57" t="n">
        <v>21</v>
      </c>
      <c r="AO94" s="57">
        <f>G94*0</f>
      </c>
      <c r="AP94" s="57">
        <f>G94*(1-0)</f>
      </c>
      <c r="AQ94" s="60" t="s">
        <v>55</v>
      </c>
      <c r="AV94" s="57">
        <f>AW94+AX94</f>
      </c>
      <c r="AW94" s="57">
        <f>F94*AO94</f>
      </c>
      <c r="AX94" s="57">
        <f>F94*AP94</f>
      </c>
      <c r="AY94" s="60" t="s">
        <v>235</v>
      </c>
      <c r="AZ94" s="60" t="s">
        <v>236</v>
      </c>
      <c r="BA94" s="33" t="s">
        <v>237</v>
      </c>
      <c r="BC94" s="57">
        <f>AW94+AX94</f>
      </c>
      <c r="BD94" s="57">
        <f>G94/(100-BE94)*100</f>
      </c>
      <c r="BE94" s="57" t="n">
        <v>0</v>
      </c>
      <c r="BF94" s="57">
        <f>94</f>
      </c>
      <c r="BH94" s="57">
        <f>F94*AO94</f>
      </c>
      <c r="BI94" s="57">
        <f>F94*AP94</f>
      </c>
      <c r="BJ94" s="57">
        <f>F94*G94</f>
      </c>
      <c r="BK94" s="57"/>
      <c r="BL94" s="57"/>
      <c r="BW94" s="57" t="n">
        <v>21</v>
      </c>
      <c r="BX94" s="16" t="s">
        <v>232</v>
      </c>
    </row>
    <row r="95" customHeight="true" ht="13.5">
      <c r="A95" s="61"/>
      <c r="B95" s="71" t="s">
        <v>180</v>
      </c>
      <c r="C95" s="72" t="s">
        <v>238</v>
      </c>
      <c r="D95" s="73"/>
      <c r="E95" s="73"/>
      <c r="F95" s="73"/>
      <c r="G95" s="74"/>
      <c r="H95" s="73"/>
      <c r="I95" s="73"/>
      <c r="J95" s="73"/>
      <c r="K95" s="75"/>
    </row>
    <row r="96">
      <c r="A96" s="10" t="s">
        <v>239</v>
      </c>
      <c r="B96" s="11" t="s">
        <v>231</v>
      </c>
      <c r="C96" s="16" t="s">
        <v>240</v>
      </c>
      <c r="D96" s="11"/>
      <c r="E96" s="11" t="s">
        <v>233</v>
      </c>
      <c r="F96" s="57" t="n">
        <v>1</v>
      </c>
      <c r="G96" s="58" t="n">
        <v>0</v>
      </c>
      <c r="H96" s="57">
        <f>F96*AO96</f>
      </c>
      <c r="I96" s="57">
        <f>F96*AP96</f>
      </c>
      <c r="J96" s="57">
        <f>F96*G96</f>
      </c>
      <c r="K96" s="59" t="s">
        <v>234</v>
      </c>
      <c r="Z96" s="57">
        <f>IF(AQ96="5",BJ96,0)</f>
      </c>
      <c r="AB96" s="57">
        <f>IF(AQ96="1",BH96,0)</f>
      </c>
      <c r="AC96" s="57">
        <f>IF(AQ96="1",BI96,0)</f>
      </c>
      <c r="AD96" s="57">
        <f>IF(AQ96="7",BH96,0)</f>
      </c>
      <c r="AE96" s="57">
        <f>IF(AQ96="7",BI96,0)</f>
      </c>
      <c r="AF96" s="57">
        <f>IF(AQ96="2",BH96,0)</f>
      </c>
      <c r="AG96" s="57">
        <f>IF(AQ96="2",BI96,0)</f>
      </c>
      <c r="AH96" s="57">
        <f>IF(AQ96="0",BJ96,0)</f>
      </c>
      <c r="AI96" s="33" t="s">
        <v>229</v>
      </c>
      <c r="AJ96" s="57">
        <f>IF(AN96=0,J96,0)</f>
      </c>
      <c r="AK96" s="57">
        <f>IF(AN96=12,J96,0)</f>
      </c>
      <c r="AL96" s="57">
        <f>IF(AN96=21,J96,0)</f>
      </c>
      <c r="AN96" s="57" t="n">
        <v>21</v>
      </c>
      <c r="AO96" s="57">
        <f>G96*0</f>
      </c>
      <c r="AP96" s="57">
        <f>G96*(1-0)</f>
      </c>
      <c r="AQ96" s="60" t="s">
        <v>55</v>
      </c>
      <c r="AV96" s="57">
        <f>AW96+AX96</f>
      </c>
      <c r="AW96" s="57">
        <f>F96*AO96</f>
      </c>
      <c r="AX96" s="57">
        <f>F96*AP96</f>
      </c>
      <c r="AY96" s="60" t="s">
        <v>235</v>
      </c>
      <c r="AZ96" s="60" t="s">
        <v>236</v>
      </c>
      <c r="BA96" s="33" t="s">
        <v>237</v>
      </c>
      <c r="BC96" s="57">
        <f>AW96+AX96</f>
      </c>
      <c r="BD96" s="57">
        <f>G96/(100-BE96)*100</f>
      </c>
      <c r="BE96" s="57" t="n">
        <v>0</v>
      </c>
      <c r="BF96" s="57">
        <f>96</f>
      </c>
      <c r="BH96" s="57">
        <f>F96*AO96</f>
      </c>
      <c r="BI96" s="57">
        <f>F96*AP96</f>
      </c>
      <c r="BJ96" s="57">
        <f>F96*G96</f>
      </c>
      <c r="BK96" s="57"/>
      <c r="BL96" s="57"/>
      <c r="BW96" s="57" t="n">
        <v>21</v>
      </c>
      <c r="BX96" s="16" t="s">
        <v>240</v>
      </c>
    </row>
    <row r="97" customHeight="true" ht="67.5">
      <c r="A97" s="61"/>
      <c r="B97" s="71" t="s">
        <v>180</v>
      </c>
      <c r="C97" s="72" t="s">
        <v>241</v>
      </c>
      <c r="D97" s="73"/>
      <c r="E97" s="73"/>
      <c r="F97" s="73"/>
      <c r="G97" s="74"/>
      <c r="H97" s="73"/>
      <c r="I97" s="73"/>
      <c r="J97" s="73"/>
      <c r="K97" s="75"/>
    </row>
    <row r="98">
      <c r="A98" s="10" t="s">
        <v>242</v>
      </c>
      <c r="B98" s="11" t="s">
        <v>231</v>
      </c>
      <c r="C98" s="16" t="s">
        <v>243</v>
      </c>
      <c r="D98" s="11"/>
      <c r="E98" s="11" t="s">
        <v>233</v>
      </c>
      <c r="F98" s="57" t="n">
        <v>1</v>
      </c>
      <c r="G98" s="58" t="n">
        <v>0</v>
      </c>
      <c r="H98" s="57">
        <f>F98*AO98</f>
      </c>
      <c r="I98" s="57">
        <f>F98*AP98</f>
      </c>
      <c r="J98" s="57">
        <f>F98*G98</f>
      </c>
      <c r="K98" s="59" t="s">
        <v>234</v>
      </c>
      <c r="Z98" s="57">
        <f>IF(AQ98="5",BJ98,0)</f>
      </c>
      <c r="AB98" s="57">
        <f>IF(AQ98="1",BH98,0)</f>
      </c>
      <c r="AC98" s="57">
        <f>IF(AQ98="1",BI98,0)</f>
      </c>
      <c r="AD98" s="57">
        <f>IF(AQ98="7",BH98,0)</f>
      </c>
      <c r="AE98" s="57">
        <f>IF(AQ98="7",BI98,0)</f>
      </c>
      <c r="AF98" s="57">
        <f>IF(AQ98="2",BH98,0)</f>
      </c>
      <c r="AG98" s="57">
        <f>IF(AQ98="2",BI98,0)</f>
      </c>
      <c r="AH98" s="57">
        <f>IF(AQ98="0",BJ98,0)</f>
      </c>
      <c r="AI98" s="33" t="s">
        <v>229</v>
      </c>
      <c r="AJ98" s="57">
        <f>IF(AN98=0,J98,0)</f>
      </c>
      <c r="AK98" s="57">
        <f>IF(AN98=12,J98,0)</f>
      </c>
      <c r="AL98" s="57">
        <f>IF(AN98=21,J98,0)</f>
      </c>
      <c r="AN98" s="57" t="n">
        <v>21</v>
      </c>
      <c r="AO98" s="57">
        <f>G98*0</f>
      </c>
      <c r="AP98" s="57">
        <f>G98*(1-0)</f>
      </c>
      <c r="AQ98" s="60" t="s">
        <v>55</v>
      </c>
      <c r="AV98" s="57">
        <f>AW98+AX98</f>
      </c>
      <c r="AW98" s="57">
        <f>F98*AO98</f>
      </c>
      <c r="AX98" s="57">
        <f>F98*AP98</f>
      </c>
      <c r="AY98" s="60" t="s">
        <v>235</v>
      </c>
      <c r="AZ98" s="60" t="s">
        <v>236</v>
      </c>
      <c r="BA98" s="33" t="s">
        <v>237</v>
      </c>
      <c r="BC98" s="57">
        <f>AW98+AX98</f>
      </c>
      <c r="BD98" s="57">
        <f>G98/(100-BE98)*100</f>
      </c>
      <c r="BE98" s="57" t="n">
        <v>0</v>
      </c>
      <c r="BF98" s="57">
        <f>98</f>
      </c>
      <c r="BH98" s="57">
        <f>F98*AO98</f>
      </c>
      <c r="BI98" s="57">
        <f>F98*AP98</f>
      </c>
      <c r="BJ98" s="57">
        <f>F98*G98</f>
      </c>
      <c r="BK98" s="57"/>
      <c r="BL98" s="57"/>
      <c r="BW98" s="57" t="n">
        <v>21</v>
      </c>
      <c r="BX98" s="16" t="s">
        <v>243</v>
      </c>
    </row>
    <row r="99" customHeight="true" ht="13.5">
      <c r="A99" s="61"/>
      <c r="B99" s="71" t="s">
        <v>180</v>
      </c>
      <c r="C99" s="72" t="s">
        <v>244</v>
      </c>
      <c r="D99" s="73"/>
      <c r="E99" s="73"/>
      <c r="F99" s="73"/>
      <c r="G99" s="74"/>
      <c r="H99" s="73"/>
      <c r="I99" s="73"/>
      <c r="J99" s="73"/>
      <c r="K99" s="75"/>
    </row>
    <row r="100">
      <c r="A100" s="10" t="s">
        <v>245</v>
      </c>
      <c r="B100" s="11" t="s">
        <v>231</v>
      </c>
      <c r="C100" s="16" t="s">
        <v>246</v>
      </c>
      <c r="D100" s="11"/>
      <c r="E100" s="11" t="s">
        <v>233</v>
      </c>
      <c r="F100" s="57" t="n">
        <v>1</v>
      </c>
      <c r="G100" s="58" t="n">
        <v>0</v>
      </c>
      <c r="H100" s="57">
        <f>F100*AO100</f>
      </c>
      <c r="I100" s="57">
        <f>F100*AP100</f>
      </c>
      <c r="J100" s="57">
        <f>F100*G100</f>
      </c>
      <c r="K100" s="59" t="s">
        <v>234</v>
      </c>
      <c r="Z100" s="57">
        <f>IF(AQ100="5",BJ100,0)</f>
      </c>
      <c r="AB100" s="57">
        <f>IF(AQ100="1",BH100,0)</f>
      </c>
      <c r="AC100" s="57">
        <f>IF(AQ100="1",BI100,0)</f>
      </c>
      <c r="AD100" s="57">
        <f>IF(AQ100="7",BH100,0)</f>
      </c>
      <c r="AE100" s="57">
        <f>IF(AQ100="7",BI100,0)</f>
      </c>
      <c r="AF100" s="57">
        <f>IF(AQ100="2",BH100,0)</f>
      </c>
      <c r="AG100" s="57">
        <f>IF(AQ100="2",BI100,0)</f>
      </c>
      <c r="AH100" s="57">
        <f>IF(AQ100="0",BJ100,0)</f>
      </c>
      <c r="AI100" s="33" t="s">
        <v>229</v>
      </c>
      <c r="AJ100" s="57">
        <f>IF(AN100=0,J100,0)</f>
      </c>
      <c r="AK100" s="57">
        <f>IF(AN100=12,J100,0)</f>
      </c>
      <c r="AL100" s="57">
        <f>IF(AN100=21,J100,0)</f>
      </c>
      <c r="AN100" s="57" t="n">
        <v>21</v>
      </c>
      <c r="AO100" s="57">
        <f>G100*0</f>
      </c>
      <c r="AP100" s="57">
        <f>G100*(1-0)</f>
      </c>
      <c r="AQ100" s="60" t="s">
        <v>55</v>
      </c>
      <c r="AV100" s="57">
        <f>AW100+AX100</f>
      </c>
      <c r="AW100" s="57">
        <f>F100*AO100</f>
      </c>
      <c r="AX100" s="57">
        <f>F100*AP100</f>
      </c>
      <c r="AY100" s="60" t="s">
        <v>235</v>
      </c>
      <c r="AZ100" s="60" t="s">
        <v>236</v>
      </c>
      <c r="BA100" s="33" t="s">
        <v>237</v>
      </c>
      <c r="BC100" s="57">
        <f>AW100+AX100</f>
      </c>
      <c r="BD100" s="57">
        <f>G100/(100-BE100)*100</f>
      </c>
      <c r="BE100" s="57" t="n">
        <v>0</v>
      </c>
      <c r="BF100" s="57">
        <f>100</f>
      </c>
      <c r="BH100" s="57">
        <f>F100*AO100</f>
      </c>
      <c r="BI100" s="57">
        <f>F100*AP100</f>
      </c>
      <c r="BJ100" s="57">
        <f>F100*G100</f>
      </c>
      <c r="BK100" s="57"/>
      <c r="BL100" s="57"/>
      <c r="BW100" s="57" t="n">
        <v>21</v>
      </c>
      <c r="BX100" s="16" t="s">
        <v>246</v>
      </c>
    </row>
    <row r="101" customHeight="true" ht="40.5">
      <c r="A101" s="61"/>
      <c r="B101" s="71" t="s">
        <v>180</v>
      </c>
      <c r="C101" s="72" t="s">
        <v>247</v>
      </c>
      <c r="D101" s="73"/>
      <c r="E101" s="73"/>
      <c r="F101" s="73"/>
      <c r="G101" s="74"/>
      <c r="H101" s="73"/>
      <c r="I101" s="73"/>
      <c r="J101" s="73"/>
      <c r="K101" s="75"/>
    </row>
    <row r="102">
      <c r="A102" s="10" t="s">
        <v>248</v>
      </c>
      <c r="B102" s="11" t="s">
        <v>231</v>
      </c>
      <c r="C102" s="16" t="s">
        <v>249</v>
      </c>
      <c r="D102" s="11"/>
      <c r="E102" s="11" t="s">
        <v>233</v>
      </c>
      <c r="F102" s="57" t="n">
        <v>1</v>
      </c>
      <c r="G102" s="58" t="n">
        <v>0</v>
      </c>
      <c r="H102" s="57">
        <f>F102*AO102</f>
      </c>
      <c r="I102" s="57">
        <f>F102*AP102</f>
      </c>
      <c r="J102" s="57">
        <f>F102*G102</f>
      </c>
      <c r="K102" s="59" t="s">
        <v>234</v>
      </c>
      <c r="Z102" s="57">
        <f>IF(AQ102="5",BJ102,0)</f>
      </c>
      <c r="AB102" s="57">
        <f>IF(AQ102="1",BH102,0)</f>
      </c>
      <c r="AC102" s="57">
        <f>IF(AQ102="1",BI102,0)</f>
      </c>
      <c r="AD102" s="57">
        <f>IF(AQ102="7",BH102,0)</f>
      </c>
      <c r="AE102" s="57">
        <f>IF(AQ102="7",BI102,0)</f>
      </c>
      <c r="AF102" s="57">
        <f>IF(AQ102="2",BH102,0)</f>
      </c>
      <c r="AG102" s="57">
        <f>IF(AQ102="2",BI102,0)</f>
      </c>
      <c r="AH102" s="57">
        <f>IF(AQ102="0",BJ102,0)</f>
      </c>
      <c r="AI102" s="33" t="s">
        <v>229</v>
      </c>
      <c r="AJ102" s="57">
        <f>IF(AN102=0,J102,0)</f>
      </c>
      <c r="AK102" s="57">
        <f>IF(AN102=12,J102,0)</f>
      </c>
      <c r="AL102" s="57">
        <f>IF(AN102=21,J102,0)</f>
      </c>
      <c r="AN102" s="57" t="n">
        <v>21</v>
      </c>
      <c r="AO102" s="57">
        <f>G102*0</f>
      </c>
      <c r="AP102" s="57">
        <f>G102*(1-0)</f>
      </c>
      <c r="AQ102" s="60" t="s">
        <v>55</v>
      </c>
      <c r="AV102" s="57">
        <f>AW102+AX102</f>
      </c>
      <c r="AW102" s="57">
        <f>F102*AO102</f>
      </c>
      <c r="AX102" s="57">
        <f>F102*AP102</f>
      </c>
      <c r="AY102" s="60" t="s">
        <v>235</v>
      </c>
      <c r="AZ102" s="60" t="s">
        <v>236</v>
      </c>
      <c r="BA102" s="33" t="s">
        <v>237</v>
      </c>
      <c r="BC102" s="57">
        <f>AW102+AX102</f>
      </c>
      <c r="BD102" s="57">
        <f>G102/(100-BE102)*100</f>
      </c>
      <c r="BE102" s="57" t="n">
        <v>0</v>
      </c>
      <c r="BF102" s="57">
        <f>102</f>
      </c>
      <c r="BH102" s="57">
        <f>F102*AO102</f>
      </c>
      <c r="BI102" s="57">
        <f>F102*AP102</f>
      </c>
      <c r="BJ102" s="57">
        <f>F102*G102</f>
      </c>
      <c r="BK102" s="57"/>
      <c r="BL102" s="57"/>
      <c r="BW102" s="57" t="n">
        <v>21</v>
      </c>
      <c r="BX102" s="16" t="s">
        <v>249</v>
      </c>
    </row>
    <row r="103" customHeight="true" ht="27">
      <c r="A103" s="61"/>
      <c r="B103" s="71" t="s">
        <v>180</v>
      </c>
      <c r="C103" s="72" t="s">
        <v>250</v>
      </c>
      <c r="D103" s="73"/>
      <c r="E103" s="73"/>
      <c r="F103" s="73"/>
      <c r="G103" s="74"/>
      <c r="H103" s="73"/>
      <c r="I103" s="73"/>
      <c r="J103" s="73"/>
      <c r="K103" s="75"/>
    </row>
    <row r="104">
      <c r="A104" s="10" t="s">
        <v>251</v>
      </c>
      <c r="B104" s="11" t="s">
        <v>231</v>
      </c>
      <c r="C104" s="16" t="s">
        <v>252</v>
      </c>
      <c r="D104" s="11"/>
      <c r="E104" s="11" t="s">
        <v>233</v>
      </c>
      <c r="F104" s="57" t="n">
        <v>1</v>
      </c>
      <c r="G104" s="58" t="n">
        <v>0</v>
      </c>
      <c r="H104" s="57">
        <f>F104*AO104</f>
      </c>
      <c r="I104" s="57">
        <f>F104*AP104</f>
      </c>
      <c r="J104" s="57">
        <f>F104*G104</f>
      </c>
      <c r="K104" s="59" t="s">
        <v>234</v>
      </c>
      <c r="Z104" s="57">
        <f>IF(AQ104="5",BJ104,0)</f>
      </c>
      <c r="AB104" s="57">
        <f>IF(AQ104="1",BH104,0)</f>
      </c>
      <c r="AC104" s="57">
        <f>IF(AQ104="1",BI104,0)</f>
      </c>
      <c r="AD104" s="57">
        <f>IF(AQ104="7",BH104,0)</f>
      </c>
      <c r="AE104" s="57">
        <f>IF(AQ104="7",BI104,0)</f>
      </c>
      <c r="AF104" s="57">
        <f>IF(AQ104="2",BH104,0)</f>
      </c>
      <c r="AG104" s="57">
        <f>IF(AQ104="2",BI104,0)</f>
      </c>
      <c r="AH104" s="57">
        <f>IF(AQ104="0",BJ104,0)</f>
      </c>
      <c r="AI104" s="33" t="s">
        <v>229</v>
      </c>
      <c r="AJ104" s="57">
        <f>IF(AN104=0,J104,0)</f>
      </c>
      <c r="AK104" s="57">
        <f>IF(AN104=12,J104,0)</f>
      </c>
      <c r="AL104" s="57">
        <f>IF(AN104=21,J104,0)</f>
      </c>
      <c r="AN104" s="57" t="n">
        <v>21</v>
      </c>
      <c r="AO104" s="57">
        <f>G104*0</f>
      </c>
      <c r="AP104" s="57">
        <f>G104*(1-0)</f>
      </c>
      <c r="AQ104" s="60" t="s">
        <v>55</v>
      </c>
      <c r="AV104" s="57">
        <f>AW104+AX104</f>
      </c>
      <c r="AW104" s="57">
        <f>F104*AO104</f>
      </c>
      <c r="AX104" s="57">
        <f>F104*AP104</f>
      </c>
      <c r="AY104" s="60" t="s">
        <v>235</v>
      </c>
      <c r="AZ104" s="60" t="s">
        <v>236</v>
      </c>
      <c r="BA104" s="33" t="s">
        <v>237</v>
      </c>
      <c r="BC104" s="57">
        <f>AW104+AX104</f>
      </c>
      <c r="BD104" s="57">
        <f>G104/(100-BE104)*100</f>
      </c>
      <c r="BE104" s="57" t="n">
        <v>0</v>
      </c>
      <c r="BF104" s="57">
        <f>104</f>
      </c>
      <c r="BH104" s="57">
        <f>F104*AO104</f>
      </c>
      <c r="BI104" s="57">
        <f>F104*AP104</f>
      </c>
      <c r="BJ104" s="57">
        <f>F104*G104</f>
      </c>
      <c r="BK104" s="57"/>
      <c r="BL104" s="57"/>
      <c r="BW104" s="57" t="n">
        <v>21</v>
      </c>
      <c r="BX104" s="16" t="s">
        <v>252</v>
      </c>
    </row>
    <row r="105" customHeight="true" ht="40.5">
      <c r="A105" s="61"/>
      <c r="B105" s="71" t="s">
        <v>180</v>
      </c>
      <c r="C105" s="72" t="s">
        <v>253</v>
      </c>
      <c r="D105" s="73"/>
      <c r="E105" s="73"/>
      <c r="F105" s="73"/>
      <c r="G105" s="74"/>
      <c r="H105" s="73"/>
      <c r="I105" s="73"/>
      <c r="J105" s="73"/>
      <c r="K105" s="75"/>
    </row>
    <row r="106">
      <c r="A106" s="10" t="s">
        <v>254</v>
      </c>
      <c r="B106" s="11" t="s">
        <v>231</v>
      </c>
      <c r="C106" s="16" t="s">
        <v>255</v>
      </c>
      <c r="D106" s="11"/>
      <c r="E106" s="11" t="s">
        <v>233</v>
      </c>
      <c r="F106" s="57" t="n">
        <v>1</v>
      </c>
      <c r="G106" s="58" t="n">
        <v>0</v>
      </c>
      <c r="H106" s="57">
        <f>F106*AO106</f>
      </c>
      <c r="I106" s="57">
        <f>F106*AP106</f>
      </c>
      <c r="J106" s="57">
        <f>F106*G106</f>
      </c>
      <c r="K106" s="59" t="s">
        <v>234</v>
      </c>
      <c r="Z106" s="57">
        <f>IF(AQ106="5",BJ106,0)</f>
      </c>
      <c r="AB106" s="57">
        <f>IF(AQ106="1",BH106,0)</f>
      </c>
      <c r="AC106" s="57">
        <f>IF(AQ106="1",BI106,0)</f>
      </c>
      <c r="AD106" s="57">
        <f>IF(AQ106="7",BH106,0)</f>
      </c>
      <c r="AE106" s="57">
        <f>IF(AQ106="7",BI106,0)</f>
      </c>
      <c r="AF106" s="57">
        <f>IF(AQ106="2",BH106,0)</f>
      </c>
      <c r="AG106" s="57">
        <f>IF(AQ106="2",BI106,0)</f>
      </c>
      <c r="AH106" s="57">
        <f>IF(AQ106="0",BJ106,0)</f>
      </c>
      <c r="AI106" s="33" t="s">
        <v>229</v>
      </c>
      <c r="AJ106" s="57">
        <f>IF(AN106=0,J106,0)</f>
      </c>
      <c r="AK106" s="57">
        <f>IF(AN106=12,J106,0)</f>
      </c>
      <c r="AL106" s="57">
        <f>IF(AN106=21,J106,0)</f>
      </c>
      <c r="AN106" s="57" t="n">
        <v>21</v>
      </c>
      <c r="AO106" s="57">
        <f>G106*0</f>
      </c>
      <c r="AP106" s="57">
        <f>G106*(1-0)</f>
      </c>
      <c r="AQ106" s="60" t="s">
        <v>55</v>
      </c>
      <c r="AV106" s="57">
        <f>AW106+AX106</f>
      </c>
      <c r="AW106" s="57">
        <f>F106*AO106</f>
      </c>
      <c r="AX106" s="57">
        <f>F106*AP106</f>
      </c>
      <c r="AY106" s="60" t="s">
        <v>235</v>
      </c>
      <c r="AZ106" s="60" t="s">
        <v>236</v>
      </c>
      <c r="BA106" s="33" t="s">
        <v>237</v>
      </c>
      <c r="BC106" s="57">
        <f>AW106+AX106</f>
      </c>
      <c r="BD106" s="57">
        <f>G106/(100-BE106)*100</f>
      </c>
      <c r="BE106" s="57" t="n">
        <v>0</v>
      </c>
      <c r="BF106" s="57">
        <f>106</f>
      </c>
      <c r="BH106" s="57">
        <f>F106*AO106</f>
      </c>
      <c r="BI106" s="57">
        <f>F106*AP106</f>
      </c>
      <c r="BJ106" s="57">
        <f>F106*G106</f>
      </c>
      <c r="BK106" s="57"/>
      <c r="BL106" s="57"/>
      <c r="BW106" s="57" t="n">
        <v>21</v>
      </c>
      <c r="BX106" s="16" t="s">
        <v>255</v>
      </c>
    </row>
    <row r="107" customHeight="true" ht="27">
      <c r="A107" s="61"/>
      <c r="B107" s="71" t="s">
        <v>180</v>
      </c>
      <c r="C107" s="72" t="s">
        <v>256</v>
      </c>
      <c r="D107" s="73"/>
      <c r="E107" s="73"/>
      <c r="F107" s="73"/>
      <c r="G107" s="74"/>
      <c r="H107" s="73"/>
      <c r="I107" s="73"/>
      <c r="J107" s="73"/>
      <c r="K107" s="75"/>
    </row>
    <row r="108">
      <c r="A108" s="10" t="s">
        <v>257</v>
      </c>
      <c r="B108" s="11" t="s">
        <v>231</v>
      </c>
      <c r="C108" s="16" t="s">
        <v>258</v>
      </c>
      <c r="D108" s="11"/>
      <c r="E108" s="11" t="s">
        <v>233</v>
      </c>
      <c r="F108" s="57" t="n">
        <v>1</v>
      </c>
      <c r="G108" s="58" t="n">
        <v>0</v>
      </c>
      <c r="H108" s="57">
        <f>F108*AO108</f>
      </c>
      <c r="I108" s="57">
        <f>F108*AP108</f>
      </c>
      <c r="J108" s="57">
        <f>F108*G108</f>
      </c>
      <c r="K108" s="59" t="s">
        <v>234</v>
      </c>
      <c r="Z108" s="57">
        <f>IF(AQ108="5",BJ108,0)</f>
      </c>
      <c r="AB108" s="57">
        <f>IF(AQ108="1",BH108,0)</f>
      </c>
      <c r="AC108" s="57">
        <f>IF(AQ108="1",BI108,0)</f>
      </c>
      <c r="AD108" s="57">
        <f>IF(AQ108="7",BH108,0)</f>
      </c>
      <c r="AE108" s="57">
        <f>IF(AQ108="7",BI108,0)</f>
      </c>
      <c r="AF108" s="57">
        <f>IF(AQ108="2",BH108,0)</f>
      </c>
      <c r="AG108" s="57">
        <f>IF(AQ108="2",BI108,0)</f>
      </c>
      <c r="AH108" s="57">
        <f>IF(AQ108="0",BJ108,0)</f>
      </c>
      <c r="AI108" s="33" t="s">
        <v>229</v>
      </c>
      <c r="AJ108" s="57">
        <f>IF(AN108=0,J108,0)</f>
      </c>
      <c r="AK108" s="57">
        <f>IF(AN108=12,J108,0)</f>
      </c>
      <c r="AL108" s="57">
        <f>IF(AN108=21,J108,0)</f>
      </c>
      <c r="AN108" s="57" t="n">
        <v>21</v>
      </c>
      <c r="AO108" s="57">
        <f>G108*0</f>
      </c>
      <c r="AP108" s="57">
        <f>G108*(1-0)</f>
      </c>
      <c r="AQ108" s="60" t="s">
        <v>55</v>
      </c>
      <c r="AV108" s="57">
        <f>AW108+AX108</f>
      </c>
      <c r="AW108" s="57">
        <f>F108*AO108</f>
      </c>
      <c r="AX108" s="57">
        <f>F108*AP108</f>
      </c>
      <c r="AY108" s="60" t="s">
        <v>235</v>
      </c>
      <c r="AZ108" s="60" t="s">
        <v>236</v>
      </c>
      <c r="BA108" s="33" t="s">
        <v>237</v>
      </c>
      <c r="BC108" s="57">
        <f>AW108+AX108</f>
      </c>
      <c r="BD108" s="57">
        <f>G108/(100-BE108)*100</f>
      </c>
      <c r="BE108" s="57" t="n">
        <v>0</v>
      </c>
      <c r="BF108" s="57">
        <f>108</f>
      </c>
      <c r="BH108" s="57">
        <f>F108*AO108</f>
      </c>
      <c r="BI108" s="57">
        <f>F108*AP108</f>
      </c>
      <c r="BJ108" s="57">
        <f>F108*G108</f>
      </c>
      <c r="BK108" s="57"/>
      <c r="BL108" s="57"/>
      <c r="BW108" s="57" t="n">
        <v>21</v>
      </c>
      <c r="BX108" s="16" t="s">
        <v>258</v>
      </c>
    </row>
    <row r="109" customHeight="true" ht="13.5">
      <c r="A109" s="61"/>
      <c r="B109" s="71" t="s">
        <v>180</v>
      </c>
      <c r="C109" s="72" t="s">
        <v>259</v>
      </c>
      <c r="D109" s="73"/>
      <c r="E109" s="73"/>
      <c r="F109" s="73"/>
      <c r="G109" s="74"/>
      <c r="H109" s="73"/>
      <c r="I109" s="73"/>
      <c r="J109" s="73"/>
      <c r="K109" s="75"/>
    </row>
    <row r="110">
      <c r="A110" s="10" t="s">
        <v>260</v>
      </c>
      <c r="B110" s="11" t="s">
        <v>231</v>
      </c>
      <c r="C110" s="16" t="s">
        <v>261</v>
      </c>
      <c r="D110" s="11"/>
      <c r="E110" s="11" t="s">
        <v>233</v>
      </c>
      <c r="F110" s="57" t="n">
        <v>1</v>
      </c>
      <c r="G110" s="58" t="n">
        <v>0</v>
      </c>
      <c r="H110" s="57">
        <f>F110*AO110</f>
      </c>
      <c r="I110" s="57">
        <f>F110*AP110</f>
      </c>
      <c r="J110" s="57">
        <f>F110*G110</f>
      </c>
      <c r="K110" s="59" t="s">
        <v>234</v>
      </c>
      <c r="Z110" s="57">
        <f>IF(AQ110="5",BJ110,0)</f>
      </c>
      <c r="AB110" s="57">
        <f>IF(AQ110="1",BH110,0)</f>
      </c>
      <c r="AC110" s="57">
        <f>IF(AQ110="1",BI110,0)</f>
      </c>
      <c r="AD110" s="57">
        <f>IF(AQ110="7",BH110,0)</f>
      </c>
      <c r="AE110" s="57">
        <f>IF(AQ110="7",BI110,0)</f>
      </c>
      <c r="AF110" s="57">
        <f>IF(AQ110="2",BH110,0)</f>
      </c>
      <c r="AG110" s="57">
        <f>IF(AQ110="2",BI110,0)</f>
      </c>
      <c r="AH110" s="57">
        <f>IF(AQ110="0",BJ110,0)</f>
      </c>
      <c r="AI110" s="33" t="s">
        <v>229</v>
      </c>
      <c r="AJ110" s="57">
        <f>IF(AN110=0,J110,0)</f>
      </c>
      <c r="AK110" s="57">
        <f>IF(AN110=12,J110,0)</f>
      </c>
      <c r="AL110" s="57">
        <f>IF(AN110=21,J110,0)</f>
      </c>
      <c r="AN110" s="57" t="n">
        <v>21</v>
      </c>
      <c r="AO110" s="57">
        <f>G110*0</f>
      </c>
      <c r="AP110" s="57">
        <f>G110*(1-0)</f>
      </c>
      <c r="AQ110" s="60" t="s">
        <v>55</v>
      </c>
      <c r="AV110" s="57">
        <f>AW110+AX110</f>
      </c>
      <c r="AW110" s="57">
        <f>F110*AO110</f>
      </c>
      <c r="AX110" s="57">
        <f>F110*AP110</f>
      </c>
      <c r="AY110" s="60" t="s">
        <v>235</v>
      </c>
      <c r="AZ110" s="60" t="s">
        <v>236</v>
      </c>
      <c r="BA110" s="33" t="s">
        <v>237</v>
      </c>
      <c r="BC110" s="57">
        <f>AW110+AX110</f>
      </c>
      <c r="BD110" s="57">
        <f>G110/(100-BE110)*100</f>
      </c>
      <c r="BE110" s="57" t="n">
        <v>0</v>
      </c>
      <c r="BF110" s="57">
        <f>110</f>
      </c>
      <c r="BH110" s="57">
        <f>F110*AO110</f>
      </c>
      <c r="BI110" s="57">
        <f>F110*AP110</f>
      </c>
      <c r="BJ110" s="57">
        <f>F110*G110</f>
      </c>
      <c r="BK110" s="57"/>
      <c r="BL110" s="57"/>
      <c r="BW110" s="57" t="n">
        <v>21</v>
      </c>
      <c r="BX110" s="16" t="s">
        <v>261</v>
      </c>
    </row>
    <row r="111" customHeight="true" ht="40.5">
      <c r="A111" s="61"/>
      <c r="B111" s="71" t="s">
        <v>180</v>
      </c>
      <c r="C111" s="72" t="s">
        <v>262</v>
      </c>
      <c r="D111" s="73"/>
      <c r="E111" s="73"/>
      <c r="F111" s="73"/>
      <c r="G111" s="74"/>
      <c r="H111" s="73"/>
      <c r="I111" s="73"/>
      <c r="J111" s="73"/>
      <c r="K111" s="75"/>
    </row>
    <row r="112">
      <c r="A112" s="10" t="s">
        <v>263</v>
      </c>
      <c r="B112" s="11" t="s">
        <v>231</v>
      </c>
      <c r="C112" s="16" t="s">
        <v>264</v>
      </c>
      <c r="D112" s="11"/>
      <c r="E112" s="11" t="s">
        <v>233</v>
      </c>
      <c r="F112" s="57" t="n">
        <v>1</v>
      </c>
      <c r="G112" s="58" t="n">
        <v>0</v>
      </c>
      <c r="H112" s="57">
        <f>F112*AO112</f>
      </c>
      <c r="I112" s="57">
        <f>F112*AP112</f>
      </c>
      <c r="J112" s="57">
        <f>F112*G112</f>
      </c>
      <c r="K112" s="59" t="s">
        <v>234</v>
      </c>
      <c r="Z112" s="57">
        <f>IF(AQ112="5",BJ112,0)</f>
      </c>
      <c r="AB112" s="57">
        <f>IF(AQ112="1",BH112,0)</f>
      </c>
      <c r="AC112" s="57">
        <f>IF(AQ112="1",BI112,0)</f>
      </c>
      <c r="AD112" s="57">
        <f>IF(AQ112="7",BH112,0)</f>
      </c>
      <c r="AE112" s="57">
        <f>IF(AQ112="7",BI112,0)</f>
      </c>
      <c r="AF112" s="57">
        <f>IF(AQ112="2",BH112,0)</f>
      </c>
      <c r="AG112" s="57">
        <f>IF(AQ112="2",BI112,0)</f>
      </c>
      <c r="AH112" s="57">
        <f>IF(AQ112="0",BJ112,0)</f>
      </c>
      <c r="AI112" s="33" t="s">
        <v>229</v>
      </c>
      <c r="AJ112" s="57">
        <f>IF(AN112=0,J112,0)</f>
      </c>
      <c r="AK112" s="57">
        <f>IF(AN112=12,J112,0)</f>
      </c>
      <c r="AL112" s="57">
        <f>IF(AN112=21,J112,0)</f>
      </c>
      <c r="AN112" s="57" t="n">
        <v>21</v>
      </c>
      <c r="AO112" s="57">
        <f>G112*0</f>
      </c>
      <c r="AP112" s="57">
        <f>G112*(1-0)</f>
      </c>
      <c r="AQ112" s="60" t="s">
        <v>55</v>
      </c>
      <c r="AV112" s="57">
        <f>AW112+AX112</f>
      </c>
      <c r="AW112" s="57">
        <f>F112*AO112</f>
      </c>
      <c r="AX112" s="57">
        <f>F112*AP112</f>
      </c>
      <c r="AY112" s="60" t="s">
        <v>235</v>
      </c>
      <c r="AZ112" s="60" t="s">
        <v>236</v>
      </c>
      <c r="BA112" s="33" t="s">
        <v>237</v>
      </c>
      <c r="BC112" s="57">
        <f>AW112+AX112</f>
      </c>
      <c r="BD112" s="57">
        <f>G112/(100-BE112)*100</f>
      </c>
      <c r="BE112" s="57" t="n">
        <v>0</v>
      </c>
      <c r="BF112" s="57">
        <f>112</f>
      </c>
      <c r="BH112" s="57">
        <f>F112*AO112</f>
      </c>
      <c r="BI112" s="57">
        <f>F112*AP112</f>
      </c>
      <c r="BJ112" s="57">
        <f>F112*G112</f>
      </c>
      <c r="BK112" s="57"/>
      <c r="BL112" s="57"/>
      <c r="BW112" s="57" t="n">
        <v>21</v>
      </c>
      <c r="BX112" s="16" t="s">
        <v>264</v>
      </c>
    </row>
    <row r="113" customHeight="true" ht="13.5">
      <c r="A113" s="61"/>
      <c r="B113" s="71" t="s">
        <v>180</v>
      </c>
      <c r="C113" s="72" t="s">
        <v>265</v>
      </c>
      <c r="D113" s="73"/>
      <c r="E113" s="73"/>
      <c r="F113" s="73"/>
      <c r="G113" s="74"/>
      <c r="H113" s="73"/>
      <c r="I113" s="73"/>
      <c r="J113" s="73"/>
      <c r="K113" s="75"/>
    </row>
    <row r="114">
      <c r="A114" s="10" t="s">
        <v>266</v>
      </c>
      <c r="B114" s="11" t="s">
        <v>267</v>
      </c>
      <c r="C114" s="16" t="s">
        <v>268</v>
      </c>
      <c r="D114" s="11"/>
      <c r="E114" s="11" t="s">
        <v>233</v>
      </c>
      <c r="F114" s="57" t="n">
        <v>1</v>
      </c>
      <c r="G114" s="58" t="n">
        <v>0</v>
      </c>
      <c r="H114" s="57">
        <f>F114*AO114</f>
      </c>
      <c r="I114" s="57">
        <f>F114*AP114</f>
      </c>
      <c r="J114" s="57">
        <f>F114*G114</f>
      </c>
      <c r="K114" s="59" t="s">
        <v>234</v>
      </c>
      <c r="Z114" s="57">
        <f>IF(AQ114="5",BJ114,0)</f>
      </c>
      <c r="AB114" s="57">
        <f>IF(AQ114="1",BH114,0)</f>
      </c>
      <c r="AC114" s="57">
        <f>IF(AQ114="1",BI114,0)</f>
      </c>
      <c r="AD114" s="57">
        <f>IF(AQ114="7",BH114,0)</f>
      </c>
      <c r="AE114" s="57">
        <f>IF(AQ114="7",BI114,0)</f>
      </c>
      <c r="AF114" s="57">
        <f>IF(AQ114="2",BH114,0)</f>
      </c>
      <c r="AG114" s="57">
        <f>IF(AQ114="2",BI114,0)</f>
      </c>
      <c r="AH114" s="57">
        <f>IF(AQ114="0",BJ114,0)</f>
      </c>
      <c r="AI114" s="33" t="s">
        <v>229</v>
      </c>
      <c r="AJ114" s="57">
        <f>IF(AN114=0,J114,0)</f>
      </c>
      <c r="AK114" s="57">
        <f>IF(AN114=12,J114,0)</f>
      </c>
      <c r="AL114" s="57">
        <f>IF(AN114=21,J114,0)</f>
      </c>
      <c r="AN114" s="57" t="n">
        <v>21</v>
      </c>
      <c r="AO114" s="57">
        <f>G114*0</f>
      </c>
      <c r="AP114" s="57">
        <f>G114*(1-0)</f>
      </c>
      <c r="AQ114" s="60" t="s">
        <v>55</v>
      </c>
      <c r="AV114" s="57">
        <f>AW114+AX114</f>
      </c>
      <c r="AW114" s="57">
        <f>F114*AO114</f>
      </c>
      <c r="AX114" s="57">
        <f>F114*AP114</f>
      </c>
      <c r="AY114" s="60" t="s">
        <v>235</v>
      </c>
      <c r="AZ114" s="60" t="s">
        <v>236</v>
      </c>
      <c r="BA114" s="33" t="s">
        <v>237</v>
      </c>
      <c r="BC114" s="57">
        <f>AW114+AX114</f>
      </c>
      <c r="BD114" s="57">
        <f>G114/(100-BE114)*100</f>
      </c>
      <c r="BE114" s="57" t="n">
        <v>0</v>
      </c>
      <c r="BF114" s="57">
        <f>114</f>
      </c>
      <c r="BH114" s="57">
        <f>F114*AO114</f>
      </c>
      <c r="BI114" s="57">
        <f>F114*AP114</f>
      </c>
      <c r="BJ114" s="57">
        <f>F114*G114</f>
      </c>
      <c r="BK114" s="57"/>
      <c r="BL114" s="57"/>
      <c r="BW114" s="57" t="n">
        <v>21</v>
      </c>
      <c r="BX114" s="16" t="s">
        <v>268</v>
      </c>
    </row>
    <row r="115" customHeight="true" ht="13.5">
      <c r="A115" s="61"/>
      <c r="B115" s="71" t="s">
        <v>180</v>
      </c>
      <c r="C115" s="72" t="s">
        <v>269</v>
      </c>
      <c r="D115" s="73"/>
      <c r="E115" s="73"/>
      <c r="F115" s="73"/>
      <c r="G115" s="74"/>
      <c r="H115" s="73"/>
      <c r="I115" s="73"/>
      <c r="J115" s="73"/>
      <c r="K115" s="75"/>
    </row>
    <row r="116">
      <c r="A116" s="10" t="s">
        <v>270</v>
      </c>
      <c r="B116" s="11" t="s">
        <v>267</v>
      </c>
      <c r="C116" s="16" t="s">
        <v>271</v>
      </c>
      <c r="D116" s="11"/>
      <c r="E116" s="11" t="s">
        <v>233</v>
      </c>
      <c r="F116" s="57" t="n">
        <v>1</v>
      </c>
      <c r="G116" s="58" t="n">
        <v>0</v>
      </c>
      <c r="H116" s="57">
        <f>F116*AO116</f>
      </c>
      <c r="I116" s="57">
        <f>F116*AP116</f>
      </c>
      <c r="J116" s="57">
        <f>F116*G116</f>
      </c>
      <c r="K116" s="59" t="s">
        <v>234</v>
      </c>
      <c r="Z116" s="57">
        <f>IF(AQ116="5",BJ116,0)</f>
      </c>
      <c r="AB116" s="57">
        <f>IF(AQ116="1",BH116,0)</f>
      </c>
      <c r="AC116" s="57">
        <f>IF(AQ116="1",BI116,0)</f>
      </c>
      <c r="AD116" s="57">
        <f>IF(AQ116="7",BH116,0)</f>
      </c>
      <c r="AE116" s="57">
        <f>IF(AQ116="7",BI116,0)</f>
      </c>
      <c r="AF116" s="57">
        <f>IF(AQ116="2",BH116,0)</f>
      </c>
      <c r="AG116" s="57">
        <f>IF(AQ116="2",BI116,0)</f>
      </c>
      <c r="AH116" s="57">
        <f>IF(AQ116="0",BJ116,0)</f>
      </c>
      <c r="AI116" s="33" t="s">
        <v>229</v>
      </c>
      <c r="AJ116" s="57">
        <f>IF(AN116=0,J116,0)</f>
      </c>
      <c r="AK116" s="57">
        <f>IF(AN116=12,J116,0)</f>
      </c>
      <c r="AL116" s="57">
        <f>IF(AN116=21,J116,0)</f>
      </c>
      <c r="AN116" s="57" t="n">
        <v>21</v>
      </c>
      <c r="AO116" s="57">
        <f>G116*0</f>
      </c>
      <c r="AP116" s="57">
        <f>G116*(1-0)</f>
      </c>
      <c r="AQ116" s="60" t="s">
        <v>55</v>
      </c>
      <c r="AV116" s="57">
        <f>AW116+AX116</f>
      </c>
      <c r="AW116" s="57">
        <f>F116*AO116</f>
      </c>
      <c r="AX116" s="57">
        <f>F116*AP116</f>
      </c>
      <c r="AY116" s="60" t="s">
        <v>235</v>
      </c>
      <c r="AZ116" s="60" t="s">
        <v>236</v>
      </c>
      <c r="BA116" s="33" t="s">
        <v>237</v>
      </c>
      <c r="BC116" s="57">
        <f>AW116+AX116</f>
      </c>
      <c r="BD116" s="57">
        <f>G116/(100-BE116)*100</f>
      </c>
      <c r="BE116" s="57" t="n">
        <v>0</v>
      </c>
      <c r="BF116" s="57">
        <f>116</f>
      </c>
      <c r="BH116" s="57">
        <f>F116*AO116</f>
      </c>
      <c r="BI116" s="57">
        <f>F116*AP116</f>
      </c>
      <c r="BJ116" s="57">
        <f>F116*G116</f>
      </c>
      <c r="BK116" s="57"/>
      <c r="BL116" s="57"/>
      <c r="BW116" s="57" t="n">
        <v>21</v>
      </c>
      <c r="BX116" s="16" t="s">
        <v>271</v>
      </c>
    </row>
    <row r="117" customHeight="true" ht="27">
      <c r="A117" s="61"/>
      <c r="B117" s="71" t="s">
        <v>180</v>
      </c>
      <c r="C117" s="72" t="s">
        <v>272</v>
      </c>
      <c r="D117" s="73"/>
      <c r="E117" s="73"/>
      <c r="F117" s="73"/>
      <c r="G117" s="74"/>
      <c r="H117" s="73"/>
      <c r="I117" s="73"/>
      <c r="J117" s="73"/>
      <c r="K117" s="75"/>
    </row>
    <row r="118">
      <c r="A118" s="10" t="s">
        <v>273</v>
      </c>
      <c r="B118" s="11" t="s">
        <v>267</v>
      </c>
      <c r="C118" s="16" t="s">
        <v>274</v>
      </c>
      <c r="D118" s="11"/>
      <c r="E118" s="11" t="s">
        <v>233</v>
      </c>
      <c r="F118" s="57" t="n">
        <v>1</v>
      </c>
      <c r="G118" s="58" t="n">
        <v>0</v>
      </c>
      <c r="H118" s="57">
        <f>F118*AO118</f>
      </c>
      <c r="I118" s="57">
        <f>F118*AP118</f>
      </c>
      <c r="J118" s="57">
        <f>F118*G118</f>
      </c>
      <c r="K118" s="59" t="s">
        <v>234</v>
      </c>
      <c r="Z118" s="57">
        <f>IF(AQ118="5",BJ118,0)</f>
      </c>
      <c r="AB118" s="57">
        <f>IF(AQ118="1",BH118,0)</f>
      </c>
      <c r="AC118" s="57">
        <f>IF(AQ118="1",BI118,0)</f>
      </c>
      <c r="AD118" s="57">
        <f>IF(AQ118="7",BH118,0)</f>
      </c>
      <c r="AE118" s="57">
        <f>IF(AQ118="7",BI118,0)</f>
      </c>
      <c r="AF118" s="57">
        <f>IF(AQ118="2",BH118,0)</f>
      </c>
      <c r="AG118" s="57">
        <f>IF(AQ118="2",BI118,0)</f>
      </c>
      <c r="AH118" s="57">
        <f>IF(AQ118="0",BJ118,0)</f>
      </c>
      <c r="AI118" s="33" t="s">
        <v>229</v>
      </c>
      <c r="AJ118" s="57">
        <f>IF(AN118=0,J118,0)</f>
      </c>
      <c r="AK118" s="57">
        <f>IF(AN118=12,J118,0)</f>
      </c>
      <c r="AL118" s="57">
        <f>IF(AN118=21,J118,0)</f>
      </c>
      <c r="AN118" s="57" t="n">
        <v>21</v>
      </c>
      <c r="AO118" s="57">
        <f>G118*0</f>
      </c>
      <c r="AP118" s="57">
        <f>G118*(1-0)</f>
      </c>
      <c r="AQ118" s="60" t="s">
        <v>55</v>
      </c>
      <c r="AV118" s="57">
        <f>AW118+AX118</f>
      </c>
      <c r="AW118" s="57">
        <f>F118*AO118</f>
      </c>
      <c r="AX118" s="57">
        <f>F118*AP118</f>
      </c>
      <c r="AY118" s="60" t="s">
        <v>235</v>
      </c>
      <c r="AZ118" s="60" t="s">
        <v>236</v>
      </c>
      <c r="BA118" s="33" t="s">
        <v>237</v>
      </c>
      <c r="BC118" s="57">
        <f>AW118+AX118</f>
      </c>
      <c r="BD118" s="57">
        <f>G118/(100-BE118)*100</f>
      </c>
      <c r="BE118" s="57" t="n">
        <v>0</v>
      </c>
      <c r="BF118" s="57">
        <f>118</f>
      </c>
      <c r="BH118" s="57">
        <f>F118*AO118</f>
      </c>
      <c r="BI118" s="57">
        <f>F118*AP118</f>
      </c>
      <c r="BJ118" s="57">
        <f>F118*G118</f>
      </c>
      <c r="BK118" s="57"/>
      <c r="BL118" s="57"/>
      <c r="BW118" s="57" t="n">
        <v>21</v>
      </c>
      <c r="BX118" s="16" t="s">
        <v>274</v>
      </c>
    </row>
    <row r="119" customHeight="true" ht="27">
      <c r="A119" s="61"/>
      <c r="B119" s="71" t="s">
        <v>180</v>
      </c>
      <c r="C119" s="72" t="s">
        <v>275</v>
      </c>
      <c r="D119" s="73"/>
      <c r="E119" s="73"/>
      <c r="F119" s="73"/>
      <c r="G119" s="74"/>
      <c r="H119" s="73"/>
      <c r="I119" s="73"/>
      <c r="J119" s="73"/>
      <c r="K119" s="75"/>
    </row>
    <row r="120">
      <c r="A120" s="51" t="s">
        <v>50</v>
      </c>
      <c r="B120" s="52" t="s">
        <v>50</v>
      </c>
      <c r="C120" s="53" t="s">
        <v>276</v>
      </c>
      <c r="D120" s="52"/>
      <c r="E120" s="54" t="s">
        <v>4</v>
      </c>
      <c r="F120" s="54" t="s">
        <v>4</v>
      </c>
      <c r="G120" s="55" t="s">
        <v>4</v>
      </c>
      <c r="H120" s="2">
        <f>H121</f>
      </c>
      <c r="I120" s="2">
        <f>I121</f>
      </c>
      <c r="J120" s="2">
        <f>J121</f>
      </c>
      <c r="K120" s="56" t="s">
        <v>50</v>
      </c>
    </row>
    <row r="121">
      <c r="A121" s="51" t="s">
        <v>50</v>
      </c>
      <c r="B121" s="52" t="s">
        <v>227</v>
      </c>
      <c r="C121" s="53" t="s">
        <v>228</v>
      </c>
      <c r="D121" s="52"/>
      <c r="E121" s="54" t="s">
        <v>4</v>
      </c>
      <c r="F121" s="54" t="s">
        <v>4</v>
      </c>
      <c r="G121" s="55" t="s">
        <v>4</v>
      </c>
      <c r="H121" s="2">
        <f>SUM(H122:H122)</f>
      </c>
      <c r="I121" s="2">
        <f>SUM(I122:I122)</f>
      </c>
      <c r="J121" s="2">
        <f>SUM(J122:J122)</f>
      </c>
      <c r="K121" s="56" t="s">
        <v>50</v>
      </c>
      <c r="AI121" s="33" t="s">
        <v>277</v>
      </c>
      <c r="AS121" s="2">
        <f>SUM(AJ122:AJ122)</f>
      </c>
      <c r="AT121" s="2">
        <f>SUM(AK122:AK122)</f>
      </c>
      <c r="AU121" s="2">
        <f>SUM(AL122:AL122)</f>
      </c>
    </row>
    <row r="122">
      <c r="A122" s="10" t="s">
        <v>278</v>
      </c>
      <c r="B122" s="11" t="s">
        <v>231</v>
      </c>
      <c r="C122" s="16" t="s">
        <v>279</v>
      </c>
      <c r="D122" s="11"/>
      <c r="E122" s="11" t="s">
        <v>233</v>
      </c>
      <c r="F122" s="57" t="n">
        <v>1</v>
      </c>
      <c r="G122" s="58" t="n">
        <v>0</v>
      </c>
      <c r="H122" s="57">
        <f>F122*AO122</f>
      </c>
      <c r="I122" s="57">
        <f>F122*AP122</f>
      </c>
      <c r="J122" s="57">
        <f>F122*G122</f>
      </c>
      <c r="K122" s="59" t="s">
        <v>234</v>
      </c>
      <c r="Z122" s="57">
        <f>IF(AQ122="5",BJ122,0)</f>
      </c>
      <c r="AB122" s="57">
        <f>IF(AQ122="1",BH122,0)</f>
      </c>
      <c r="AC122" s="57">
        <f>IF(AQ122="1",BI122,0)</f>
      </c>
      <c r="AD122" s="57">
        <f>IF(AQ122="7",BH122,0)</f>
      </c>
      <c r="AE122" s="57">
        <f>IF(AQ122="7",BI122,0)</f>
      </c>
      <c r="AF122" s="57">
        <f>IF(AQ122="2",BH122,0)</f>
      </c>
      <c r="AG122" s="57">
        <f>IF(AQ122="2",BI122,0)</f>
      </c>
      <c r="AH122" s="57">
        <f>IF(AQ122="0",BJ122,0)</f>
      </c>
      <c r="AI122" s="33" t="s">
        <v>277</v>
      </c>
      <c r="AJ122" s="57">
        <f>IF(AN122=0,J122,0)</f>
      </c>
      <c r="AK122" s="57">
        <f>IF(AN122=12,J122,0)</f>
      </c>
      <c r="AL122" s="57">
        <f>IF(AN122=21,J122,0)</f>
      </c>
      <c r="AN122" s="57" t="n">
        <v>21</v>
      </c>
      <c r="AO122" s="57">
        <f>G122*0</f>
      </c>
      <c r="AP122" s="57">
        <f>G122*(1-0)</f>
      </c>
      <c r="AQ122" s="60" t="s">
        <v>55</v>
      </c>
      <c r="AV122" s="57">
        <f>AW122+AX122</f>
      </c>
      <c r="AW122" s="57">
        <f>F122*AO122</f>
      </c>
      <c r="AX122" s="57">
        <f>F122*AP122</f>
      </c>
      <c r="AY122" s="60" t="s">
        <v>235</v>
      </c>
      <c r="AZ122" s="60" t="s">
        <v>280</v>
      </c>
      <c r="BA122" s="33" t="s">
        <v>281</v>
      </c>
      <c r="BC122" s="57">
        <f>AW122+AX122</f>
      </c>
      <c r="BD122" s="57">
        <f>G122/(100-BE122)*100</f>
      </c>
      <c r="BE122" s="57" t="n">
        <v>0</v>
      </c>
      <c r="BF122" s="57">
        <f>122</f>
      </c>
      <c r="BH122" s="57">
        <f>F122*AO122</f>
      </c>
      <c r="BI122" s="57">
        <f>F122*AP122</f>
      </c>
      <c r="BJ122" s="57">
        <f>F122*G122</f>
      </c>
      <c r="BK122" s="57"/>
      <c r="BL122" s="57"/>
      <c r="BW122" s="57" t="n">
        <v>21</v>
      </c>
      <c r="BX122" s="16" t="s">
        <v>279</v>
      </c>
    </row>
    <row r="123" customHeight="true" ht="27">
      <c r="A123" s="76"/>
      <c r="B123" s="77" t="s">
        <v>180</v>
      </c>
      <c r="C123" s="78" t="s">
        <v>282</v>
      </c>
      <c r="D123" s="79"/>
      <c r="E123" s="79"/>
      <c r="F123" s="79"/>
      <c r="G123" s="80"/>
      <c r="H123" s="79"/>
      <c r="I123" s="79"/>
      <c r="J123" s="79"/>
      <c r="K123" s="81"/>
    </row>
    <row r="124">
      <c r="H124" s="82" t="s">
        <v>283</v>
      </c>
      <c r="I124" s="82"/>
      <c r="J124" s="83">
        <f>J13+J29+J33+J36+J42+J49+J51+J59+J62+J76+J93+J121</f>
      </c>
    </row>
    <row r="125">
      <c r="A125" s="84" t="s">
        <v>180</v>
      </c>
    </row>
    <row r="126" customHeight="true" ht="13.5">
      <c r="A126" s="16" t="s">
        <v>284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BB9"/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4:D14"/>
    <mergeCell ref="C15:K15"/>
    <mergeCell ref="C17:D17"/>
    <mergeCell ref="C19:D19"/>
    <mergeCell ref="C20:K20"/>
    <mergeCell ref="C22:D22"/>
    <mergeCell ref="C23:K23"/>
    <mergeCell ref="C24:D24"/>
    <mergeCell ref="C26:D26"/>
    <mergeCell ref="C27:D27"/>
    <mergeCell ref="C28:K28"/>
    <mergeCell ref="C29:D29"/>
    <mergeCell ref="C30:D30"/>
    <mergeCell ref="C31:K31"/>
    <mergeCell ref="C33:D33"/>
    <mergeCell ref="C34:D34"/>
    <mergeCell ref="C36:D36"/>
    <mergeCell ref="C37:D37"/>
    <mergeCell ref="C38:K38"/>
    <mergeCell ref="C40:D40"/>
    <mergeCell ref="C42:D42"/>
    <mergeCell ref="C43:D43"/>
    <mergeCell ref="C44:K44"/>
    <mergeCell ref="C45:D45"/>
    <mergeCell ref="C47:D47"/>
    <mergeCell ref="C48:D48"/>
    <mergeCell ref="C49:D49"/>
    <mergeCell ref="C50:D50"/>
    <mergeCell ref="C51:D51"/>
    <mergeCell ref="C52:D52"/>
    <mergeCell ref="C53:K53"/>
    <mergeCell ref="C54:D54"/>
    <mergeCell ref="C55:K55"/>
    <mergeCell ref="C57:D57"/>
    <mergeCell ref="C58:D58"/>
    <mergeCell ref="C59:D59"/>
    <mergeCell ref="C60:D60"/>
    <mergeCell ref="C62:D62"/>
    <mergeCell ref="C63:D63"/>
    <mergeCell ref="C65:D65"/>
    <mergeCell ref="C67:K67"/>
    <mergeCell ref="C68:D68"/>
    <mergeCell ref="C70:K70"/>
    <mergeCell ref="C71:D71"/>
    <mergeCell ref="C72:D72"/>
    <mergeCell ref="C73:K73"/>
    <mergeCell ref="C74:D74"/>
    <mergeCell ref="C75:K75"/>
    <mergeCell ref="C76:D76"/>
    <mergeCell ref="C77:D77"/>
    <mergeCell ref="C80:K80"/>
    <mergeCell ref="C81:D81"/>
    <mergeCell ref="C84:K84"/>
    <mergeCell ref="C85:D85"/>
    <mergeCell ref="C88:K88"/>
    <mergeCell ref="C89:D89"/>
    <mergeCell ref="C92:D92"/>
    <mergeCell ref="C93:D93"/>
    <mergeCell ref="C94:D94"/>
    <mergeCell ref="C95:K95"/>
    <mergeCell ref="C96:D96"/>
    <mergeCell ref="C97:K97"/>
    <mergeCell ref="C98:D98"/>
    <mergeCell ref="C99:K99"/>
    <mergeCell ref="C100:D100"/>
    <mergeCell ref="C101:K101"/>
    <mergeCell ref="C102:D102"/>
    <mergeCell ref="C103:K103"/>
    <mergeCell ref="C104:D104"/>
    <mergeCell ref="C105:K105"/>
    <mergeCell ref="C106:D106"/>
    <mergeCell ref="C107:K107"/>
    <mergeCell ref="C108:D108"/>
    <mergeCell ref="C109:K109"/>
    <mergeCell ref="C110:D110"/>
    <mergeCell ref="C111:K111"/>
    <mergeCell ref="C112:D112"/>
    <mergeCell ref="C113:K113"/>
    <mergeCell ref="C114:D114"/>
    <mergeCell ref="C115:K115"/>
    <mergeCell ref="C116:D116"/>
    <mergeCell ref="C117:K117"/>
    <mergeCell ref="C118:D118"/>
    <mergeCell ref="C119:K119"/>
    <mergeCell ref="C120:D120"/>
    <mergeCell ref="C121:D121"/>
    <mergeCell ref="C122:D122"/>
    <mergeCell ref="C123:K123"/>
    <mergeCell ref="H124:I124"/>
    <mergeCell ref="A126:K12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P17"/>
  <sheetViews>
    <sheetView workbookViewId="0" showZeros="true" showFormulas="false" showGridLines="true" showRowColHeaders="true">
      <pane topLeftCell="A12" state="frozen" activePane="bottomLeft" ySplit="11"/>
      <selection pane="bottomLeft" sqref="A17:L17" activeCell="A17"/>
    </sheetView>
  </sheetViews>
  <sheetFormatPr defaultColWidth="12.140625" customHeight="true" defaultRowHeight="15"/>
  <cols>
    <col max="9" min="1" style="0" width="15.7109375" customWidth="true"/>
    <col max="12" min="10" style="0" width="14.28515625" customWidth="true"/>
    <col max="16" min="13" style="0" width="12.140625" hidden="true"/>
  </cols>
  <sheetData>
    <row r="1" customHeight="true" ht="54.75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3" t="s">
        <v>1</v>
      </c>
      <c r="B2" s="4"/>
      <c r="C2" s="4"/>
      <c r="D2" s="5">
        <f>'Stavební rozpočet'!C2</f>
      </c>
      <c r="E2" s="6"/>
      <c r="F2" s="6"/>
      <c r="G2" s="8" t="s">
        <v>3</v>
      </c>
      <c r="H2" s="8">
        <f>'Stavební rozpočet'!G2</f>
      </c>
      <c r="I2" s="8" t="s">
        <v>5</v>
      </c>
      <c r="J2" s="8">
        <f>'Stavební rozpočet'!I2</f>
      </c>
      <c r="K2" s="4"/>
      <c r="L2" s="9"/>
    </row>
    <row r="3" customHeight="true" ht="15">
      <c r="A3" s="10"/>
      <c r="B3" s="11"/>
      <c r="C3" s="11"/>
      <c r="D3" s="12"/>
      <c r="E3" s="12"/>
      <c r="F3" s="12"/>
      <c r="G3" s="11"/>
      <c r="H3" s="11"/>
      <c r="I3" s="11"/>
      <c r="J3" s="11"/>
      <c r="K3" s="11"/>
      <c r="L3" s="14"/>
    </row>
    <row r="4">
      <c r="A4" s="15" t="s">
        <v>7</v>
      </c>
      <c r="B4" s="11"/>
      <c r="C4" s="11"/>
      <c r="D4" s="16">
        <f>'Stavební rozpočet'!C4</f>
      </c>
      <c r="E4" s="11"/>
      <c r="F4" s="11"/>
      <c r="G4" s="16" t="s">
        <v>8</v>
      </c>
      <c r="H4" s="16">
        <f>'Stavební rozpočet'!G4</f>
      </c>
      <c r="I4" s="16" t="s">
        <v>9</v>
      </c>
      <c r="J4" s="16">
        <f>'Stavební rozpočet'!I4</f>
      </c>
      <c r="K4" s="11"/>
      <c r="L4" s="14"/>
    </row>
    <row r="5" customHeight="true" ht="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4"/>
    </row>
    <row r="6">
      <c r="A6" s="15" t="s">
        <v>11</v>
      </c>
      <c r="B6" s="11"/>
      <c r="C6" s="11"/>
      <c r="D6" s="16">
        <f>'Stavební rozpočet'!C6</f>
      </c>
      <c r="E6" s="11"/>
      <c r="F6" s="11"/>
      <c r="G6" s="16" t="s">
        <v>13</v>
      </c>
      <c r="H6" s="16">
        <f>'Stavební rozpočet'!G6</f>
      </c>
      <c r="I6" s="16" t="s">
        <v>14</v>
      </c>
      <c r="J6" s="16">
        <f>'Stavební rozpočet'!I6</f>
      </c>
      <c r="K6" s="11"/>
      <c r="L6" s="14"/>
    </row>
    <row r="7" customHeight="true" ht="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</row>
    <row r="8">
      <c r="A8" s="15" t="s">
        <v>16</v>
      </c>
      <c r="B8" s="11"/>
      <c r="C8" s="11"/>
      <c r="D8" s="16">
        <f>'Stavební rozpočet'!C8</f>
      </c>
      <c r="E8" s="11"/>
      <c r="F8" s="11"/>
      <c r="G8" s="16" t="s">
        <v>17</v>
      </c>
      <c r="H8" s="16">
        <f>'Stavební rozpočet'!G8</f>
      </c>
      <c r="I8" s="16" t="s">
        <v>19</v>
      </c>
      <c r="J8" s="16">
        <f>'Stavební rozpočet'!I8</f>
      </c>
      <c r="K8" s="11"/>
      <c r="L8" s="14"/>
    </row>
    <row r="9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85"/>
    </row>
    <row r="10">
      <c r="A10" s="86" t="s">
        <v>4</v>
      </c>
      <c r="B10" s="87"/>
      <c r="C10" s="87"/>
      <c r="D10" s="87"/>
      <c r="E10" s="87"/>
      <c r="F10" s="87"/>
      <c r="G10" s="87"/>
      <c r="H10" s="87"/>
      <c r="I10" s="88"/>
      <c r="J10" s="29" t="s">
        <v>27</v>
      </c>
      <c r="K10" s="30"/>
      <c r="L10" s="31"/>
    </row>
    <row r="11">
      <c r="A11" s="89" t="s">
        <v>286</v>
      </c>
      <c r="B11" s="90"/>
      <c r="C11" s="90"/>
      <c r="D11" s="90"/>
      <c r="E11" s="90"/>
      <c r="F11" s="90"/>
      <c r="G11" s="90"/>
      <c r="H11" s="90"/>
      <c r="I11" s="91"/>
      <c r="J11" s="40" t="s">
        <v>34</v>
      </c>
      <c r="K11" s="41" t="s">
        <v>35</v>
      </c>
      <c r="L11" s="42" t="s">
        <v>36</v>
      </c>
    </row>
    <row r="12">
      <c r="A12" s="92" t="s">
        <v>51</v>
      </c>
      <c r="B12" s="93"/>
      <c r="C12" s="93"/>
      <c r="D12" s="93"/>
      <c r="E12" s="93"/>
      <c r="F12" s="93"/>
      <c r="G12" s="93"/>
      <c r="H12" s="93"/>
      <c r="I12" s="93"/>
      <c r="J12" s="94">
        <f>'Stavební rozpočet'!H12</f>
      </c>
      <c r="K12" s="94">
        <f>'Stavební rozpočet'!I12</f>
      </c>
      <c r="L12" s="95">
        <f>'Stavební rozpočet'!J12</f>
      </c>
      <c r="M12" s="96" t="s">
        <v>287</v>
      </c>
      <c r="N12" s="57">
        <f>IF(M12="F",0,L12)</f>
      </c>
      <c r="O12" s="11" t="s">
        <v>54</v>
      </c>
      <c r="P12" s="57">
        <f>IF(M12="T",0,L12)</f>
      </c>
    </row>
    <row r="13">
      <c r="A13" s="10" t="s">
        <v>226</v>
      </c>
      <c r="B13" s="11"/>
      <c r="C13" s="11"/>
      <c r="D13" s="11"/>
      <c r="E13" s="11"/>
      <c r="F13" s="11"/>
      <c r="G13" s="11"/>
      <c r="H13" s="11"/>
      <c r="I13" s="11"/>
      <c r="J13" s="57">
        <f>'Stavební rozpočet'!H92</f>
      </c>
      <c r="K13" s="57">
        <f>'Stavební rozpočet'!I92</f>
      </c>
      <c r="L13" s="97">
        <f>'Stavební rozpočet'!J92</f>
      </c>
      <c r="M13" s="96" t="s">
        <v>287</v>
      </c>
      <c r="N13" s="57">
        <f>IF(M13="F",0,L13)</f>
      </c>
      <c r="O13" s="11" t="s">
        <v>229</v>
      </c>
      <c r="P13" s="57">
        <f>IF(M13="T",0,L13)</f>
      </c>
    </row>
    <row r="14">
      <c r="A14" s="98" t="s">
        <v>276</v>
      </c>
      <c r="B14" s="99"/>
      <c r="C14" s="99"/>
      <c r="D14" s="99"/>
      <c r="E14" s="99"/>
      <c r="F14" s="99"/>
      <c r="G14" s="99"/>
      <c r="H14" s="99"/>
      <c r="I14" s="99"/>
      <c r="J14" s="100">
        <f>'Stavební rozpočet'!H120</f>
      </c>
      <c r="K14" s="100">
        <f>'Stavební rozpočet'!I120</f>
      </c>
      <c r="L14" s="101">
        <f>'Stavební rozpočet'!J120</f>
      </c>
      <c r="M14" s="96" t="s">
        <v>287</v>
      </c>
      <c r="N14" s="57">
        <f>IF(M14="F",0,L14)</f>
      </c>
      <c r="O14" s="11" t="s">
        <v>277</v>
      </c>
      <c r="P14" s="57">
        <f>IF(M14="T",0,L14)</f>
      </c>
    </row>
    <row r="15">
      <c r="J15" s="82" t="s">
        <v>283</v>
      </c>
      <c r="K15" s="82"/>
      <c r="L15" s="83">
        <f>SUM(P12:P14)</f>
      </c>
    </row>
    <row r="16">
      <c r="A16" s="84" t="s">
        <v>180</v>
      </c>
    </row>
    <row r="17" customHeight="true" ht="13.5">
      <c r="A17" s="16" t="s">
        <v>284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BB9"/>
  <mergeCells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L3"/>
    <mergeCell ref="J4:L5"/>
    <mergeCell ref="J6:L7"/>
    <mergeCell ref="J8:L9"/>
    <mergeCell ref="A10:I10"/>
    <mergeCell ref="A11:I11"/>
    <mergeCell ref="J10:L10"/>
    <mergeCell ref="A12:I12"/>
    <mergeCell ref="A13:I13"/>
    <mergeCell ref="A14:I14"/>
    <mergeCell ref="J15:K15"/>
    <mergeCell ref="A17:L17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02" t="s">
        <v>288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8" t="s">
        <v>5</v>
      </c>
      <c r="F2" s="8">
        <f>'Stavební rozpočet'!I2</f>
      </c>
      <c r="G2" s="4"/>
      <c r="H2" s="8" t="s">
        <v>289</v>
      </c>
      <c r="I2" s="9" t="s">
        <v>290</v>
      </c>
    </row>
    <row r="3" customHeight="true" ht="1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rozpočet'!C4</f>
      </c>
      <c r="D4" s="11"/>
      <c r="E4" s="16" t="s">
        <v>9</v>
      </c>
      <c r="F4" s="16">
        <f>'Stavební rozpočet'!I4</f>
      </c>
      <c r="G4" s="11"/>
      <c r="H4" s="16" t="s">
        <v>289</v>
      </c>
      <c r="I4" s="14" t="s">
        <v>50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11</v>
      </c>
      <c r="B6" s="11"/>
      <c r="C6" s="16">
        <f>'Stavební rozpočet'!C6</f>
      </c>
      <c r="D6" s="11"/>
      <c r="E6" s="16" t="s">
        <v>14</v>
      </c>
      <c r="F6" s="16">
        <f>'Stavební rozpočet'!I6</f>
      </c>
      <c r="G6" s="11"/>
      <c r="H6" s="16" t="s">
        <v>289</v>
      </c>
      <c r="I6" s="14" t="s">
        <v>50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rozpočet'!G4</f>
      </c>
      <c r="D8" s="11"/>
      <c r="E8" s="16" t="s">
        <v>13</v>
      </c>
      <c r="F8" s="16">
        <f>'Stavební rozpočet'!G6</f>
      </c>
      <c r="G8" s="11"/>
      <c r="H8" s="11" t="s">
        <v>291</v>
      </c>
      <c r="I8" s="103" t="n">
        <v>45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16</v>
      </c>
      <c r="B10" s="11"/>
      <c r="C10" s="16">
        <f>'Stavební rozpočet'!C8</f>
      </c>
      <c r="D10" s="11"/>
      <c r="E10" s="16" t="s">
        <v>19</v>
      </c>
      <c r="F10" s="16">
        <f>'Stavební rozpočet'!I8</f>
      </c>
      <c r="G10" s="11"/>
      <c r="H10" s="11" t="s">
        <v>292</v>
      </c>
      <c r="I10" s="104">
        <f>'Stavební rozpočet'!G8</f>
      </c>
    </row>
    <row r="11">
      <c r="A11" s="98"/>
      <c r="B11" s="99"/>
      <c r="C11" s="99"/>
      <c r="D11" s="99"/>
      <c r="E11" s="99"/>
      <c r="F11" s="99"/>
      <c r="G11" s="99"/>
      <c r="H11" s="99"/>
      <c r="I11" s="105"/>
    </row>
    <row r="12">
      <c r="A12" s="106" t="s">
        <v>293</v>
      </c>
      <c r="B12" s="106"/>
      <c r="C12" s="106"/>
      <c r="D12" s="106"/>
      <c r="E12" s="106"/>
      <c r="F12" s="106"/>
      <c r="G12" s="106"/>
      <c r="H12" s="106"/>
      <c r="I12" s="106"/>
    </row>
    <row r="13" customHeight="true" ht="26.25">
      <c r="A13" s="107" t="s">
        <v>294</v>
      </c>
      <c r="B13" s="108" t="s">
        <v>295</v>
      </c>
      <c r="C13" s="109"/>
      <c r="D13" s="110" t="s">
        <v>296</v>
      </c>
      <c r="E13" s="108" t="s">
        <v>297</v>
      </c>
      <c r="F13" s="109"/>
      <c r="G13" s="110" t="s">
        <v>298</v>
      </c>
      <c r="H13" s="108" t="s">
        <v>299</v>
      </c>
      <c r="I13" s="109"/>
    </row>
    <row r="14">
      <c r="A14" s="111" t="s">
        <v>300</v>
      </c>
      <c r="B14" s="112" t="s">
        <v>301</v>
      </c>
      <c r="C14" s="113">
        <f>SUM('Stavební rozpočet'!AB12:AB123)</f>
      </c>
      <c r="D14" s="114" t="s">
        <v>302</v>
      </c>
      <c r="E14" s="115"/>
      <c r="F14" s="113">
        <f>VORN!I15</f>
      </c>
      <c r="G14" s="114" t="s">
        <v>303</v>
      </c>
      <c r="H14" s="115"/>
      <c r="I14" s="116">
        <f>VORN!I21</f>
      </c>
    </row>
    <row r="15">
      <c r="A15" s="117" t="s">
        <v>50</v>
      </c>
      <c r="B15" s="112" t="s">
        <v>35</v>
      </c>
      <c r="C15" s="113">
        <f>SUM('Stavební rozpočet'!AC12:AC123)</f>
      </c>
      <c r="D15" s="114" t="s">
        <v>304</v>
      </c>
      <c r="E15" s="115"/>
      <c r="F15" s="113">
        <f>VORN!I16</f>
      </c>
      <c r="G15" s="114" t="s">
        <v>305</v>
      </c>
      <c r="H15" s="115"/>
      <c r="I15" s="116">
        <f>VORN!I22</f>
      </c>
    </row>
    <row r="16">
      <c r="A16" s="111" t="s">
        <v>306</v>
      </c>
      <c r="B16" s="112" t="s">
        <v>301</v>
      </c>
      <c r="C16" s="113">
        <f>SUM('Stavební rozpočet'!AD12:AD123)</f>
      </c>
      <c r="D16" s="114" t="s">
        <v>307</v>
      </c>
      <c r="E16" s="115"/>
      <c r="F16" s="113">
        <f>VORN!I17</f>
      </c>
      <c r="G16" s="114" t="s">
        <v>308</v>
      </c>
      <c r="H16" s="115"/>
      <c r="I16" s="116">
        <f>VORN!I23</f>
      </c>
    </row>
    <row r="17">
      <c r="A17" s="117" t="s">
        <v>50</v>
      </c>
      <c r="B17" s="112" t="s">
        <v>35</v>
      </c>
      <c r="C17" s="113">
        <f>SUM('Stavební rozpočet'!AE12:AE123)</f>
      </c>
      <c r="D17" s="114" t="s">
        <v>50</v>
      </c>
      <c r="E17" s="115"/>
      <c r="F17" s="116" t="s">
        <v>50</v>
      </c>
      <c r="G17" s="114" t="s">
        <v>309</v>
      </c>
      <c r="H17" s="115"/>
      <c r="I17" s="116">
        <f>VORN!I24</f>
      </c>
    </row>
    <row r="18">
      <c r="A18" s="111" t="s">
        <v>310</v>
      </c>
      <c r="B18" s="112" t="s">
        <v>301</v>
      </c>
      <c r="C18" s="113">
        <f>SUM('Stavební rozpočet'!AF12:AF123)</f>
      </c>
      <c r="D18" s="114" t="s">
        <v>50</v>
      </c>
      <c r="E18" s="115"/>
      <c r="F18" s="116" t="s">
        <v>50</v>
      </c>
      <c r="G18" s="114" t="s">
        <v>311</v>
      </c>
      <c r="H18" s="115"/>
      <c r="I18" s="116">
        <f>VORN!I25</f>
      </c>
    </row>
    <row r="19">
      <c r="A19" s="117" t="s">
        <v>50</v>
      </c>
      <c r="B19" s="112" t="s">
        <v>35</v>
      </c>
      <c r="C19" s="113">
        <f>SUM('Stavební rozpočet'!AG12:AG123)</f>
      </c>
      <c r="D19" s="114" t="s">
        <v>50</v>
      </c>
      <c r="E19" s="115"/>
      <c r="F19" s="116" t="s">
        <v>50</v>
      </c>
      <c r="G19" s="114" t="s">
        <v>312</v>
      </c>
      <c r="H19" s="115"/>
      <c r="I19" s="116">
        <f>VORN!I26</f>
      </c>
    </row>
    <row r="20">
      <c r="A20" s="118" t="s">
        <v>199</v>
      </c>
      <c r="B20" s="119"/>
      <c r="C20" s="113">
        <f>SUM('Stavební rozpočet'!AH12:AH123)</f>
      </c>
      <c r="D20" s="114" t="s">
        <v>50</v>
      </c>
      <c r="E20" s="115"/>
      <c r="F20" s="116" t="s">
        <v>50</v>
      </c>
      <c r="G20" s="114" t="s">
        <v>50</v>
      </c>
      <c r="H20" s="115"/>
      <c r="I20" s="116" t="s">
        <v>50</v>
      </c>
    </row>
    <row r="21">
      <c r="A21" s="120" t="s">
        <v>313</v>
      </c>
      <c r="B21" s="121"/>
      <c r="C21" s="122">
        <f>SUM('Stavební rozpočet'!Z12:Z123)</f>
      </c>
      <c r="D21" s="123" t="s">
        <v>50</v>
      </c>
      <c r="E21" s="124"/>
      <c r="F21" s="125" t="s">
        <v>50</v>
      </c>
      <c r="G21" s="123" t="s">
        <v>50</v>
      </c>
      <c r="H21" s="124"/>
      <c r="I21" s="125" t="s">
        <v>50</v>
      </c>
    </row>
    <row r="22" customHeight="true" ht="16.5">
      <c r="A22" s="126" t="s">
        <v>314</v>
      </c>
      <c r="B22" s="127"/>
      <c r="C22" s="128">
        <f>SUM(C14:C21)</f>
      </c>
      <c r="D22" s="129" t="s">
        <v>315</v>
      </c>
      <c r="E22" s="127"/>
      <c r="F22" s="128">
        <f>SUM(F14:F21)</f>
      </c>
      <c r="G22" s="129" t="s">
        <v>316</v>
      </c>
      <c r="H22" s="127"/>
      <c r="I22" s="128">
        <f>SUM(I14:I21)</f>
      </c>
    </row>
    <row r="23">
      <c r="D23" s="118" t="s">
        <v>317</v>
      </c>
      <c r="E23" s="119"/>
      <c r="F23" s="130" t="n">
        <v>0</v>
      </c>
      <c r="G23" s="131" t="s">
        <v>318</v>
      </c>
      <c r="H23" s="119"/>
      <c r="I23" s="113" t="n">
        <v>0</v>
      </c>
    </row>
    <row r="24">
      <c r="G24" s="118" t="s">
        <v>319</v>
      </c>
      <c r="H24" s="119"/>
      <c r="I24" s="122">
        <f>vorn_sum</f>
      </c>
    </row>
    <row r="25">
      <c r="G25" s="118" t="s">
        <v>320</v>
      </c>
      <c r="H25" s="119"/>
      <c r="I25" s="128" t="n">
        <v>0</v>
      </c>
    </row>
    <row r="27">
      <c r="A27" s="132" t="s">
        <v>321</v>
      </c>
      <c r="B27" s="133"/>
      <c r="C27" s="134">
        <f>SUM('Stavební rozpočet'!AJ12:AJ123)</f>
      </c>
    </row>
    <row r="28">
      <c r="A28" s="135" t="s">
        <v>322</v>
      </c>
      <c r="B28" s="136"/>
      <c r="C28" s="137">
        <f>SUM('Stavební rozpočet'!AK12:AK123)</f>
      </c>
      <c r="D28" s="138" t="s">
        <v>323</v>
      </c>
      <c r="E28" s="133"/>
      <c r="F28" s="134">
        <f>ROUND(C28*(12/100),2)</f>
      </c>
      <c r="G28" s="138" t="s">
        <v>324</v>
      </c>
      <c r="H28" s="133"/>
      <c r="I28" s="134">
        <f>SUM(C27:C29)</f>
      </c>
    </row>
    <row r="29">
      <c r="A29" s="135" t="s">
        <v>325</v>
      </c>
      <c r="B29" s="136"/>
      <c r="C29" s="137">
        <f>SUM('Stavební rozpočet'!AL12:AL123)+(F22+I22+F23+I23+I24+I25)</f>
      </c>
      <c r="D29" s="139" t="s">
        <v>326</v>
      </c>
      <c r="E29" s="136"/>
      <c r="F29" s="137">
        <f>ROUND(C29*(21/100),2)</f>
      </c>
      <c r="G29" s="139" t="s">
        <v>327</v>
      </c>
      <c r="H29" s="136"/>
      <c r="I29" s="137">
        <f>SUM(F28:F29)+I28</f>
      </c>
    </row>
    <row r="31">
      <c r="A31" s="140" t="s">
        <v>328</v>
      </c>
      <c r="B31" s="141"/>
      <c r="C31" s="142"/>
      <c r="D31" s="143" t="s">
        <v>329</v>
      </c>
      <c r="E31" s="141"/>
      <c r="F31" s="142"/>
      <c r="G31" s="143" t="s">
        <v>330</v>
      </c>
      <c r="H31" s="141"/>
      <c r="I31" s="142"/>
    </row>
    <row r="32">
      <c r="A32" s="144" t="s">
        <v>50</v>
      </c>
      <c r="B32" s="145"/>
      <c r="C32" s="146"/>
      <c r="D32" s="147" t="s">
        <v>50</v>
      </c>
      <c r="E32" s="145"/>
      <c r="F32" s="146"/>
      <c r="G32" s="147" t="s">
        <v>50</v>
      </c>
      <c r="H32" s="145"/>
      <c r="I32" s="146"/>
    </row>
    <row r="33">
      <c r="A33" s="144" t="s">
        <v>50</v>
      </c>
      <c r="B33" s="145"/>
      <c r="C33" s="146"/>
      <c r="D33" s="147" t="s">
        <v>50</v>
      </c>
      <c r="E33" s="145"/>
      <c r="F33" s="146"/>
      <c r="G33" s="147" t="s">
        <v>50</v>
      </c>
      <c r="H33" s="145"/>
      <c r="I33" s="146"/>
    </row>
    <row r="34">
      <c r="A34" s="144" t="s">
        <v>50</v>
      </c>
      <c r="B34" s="145"/>
      <c r="C34" s="146"/>
      <c r="D34" s="147" t="s">
        <v>50</v>
      </c>
      <c r="E34" s="145"/>
      <c r="F34" s="146"/>
      <c r="G34" s="147" t="s">
        <v>50</v>
      </c>
      <c r="H34" s="145"/>
      <c r="I34" s="146"/>
    </row>
    <row r="35">
      <c r="A35" s="148" t="s">
        <v>331</v>
      </c>
      <c r="B35" s="149"/>
      <c r="C35" s="150"/>
      <c r="D35" s="151" t="s">
        <v>331</v>
      </c>
      <c r="E35" s="149"/>
      <c r="F35" s="150"/>
      <c r="G35" s="151" t="s">
        <v>331</v>
      </c>
      <c r="H35" s="149"/>
      <c r="I35" s="150"/>
    </row>
    <row r="36">
      <c r="A36" s="152" t="s">
        <v>180</v>
      </c>
    </row>
    <row r="37" customHeight="true" ht="13.5">
      <c r="A37" s="16" t="s">
        <v>332</v>
      </c>
      <c r="B37" s="11"/>
      <c r="C37" s="11"/>
      <c r="D37" s="11"/>
      <c r="E37" s="11"/>
      <c r="F37" s="11"/>
      <c r="G37" s="11"/>
      <c r="H37" s="11"/>
      <c r="I37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BB9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6"/>
  <sheetViews>
    <sheetView workbookViewId="0" showZeros="true" showFormulas="false" showGridLines="true" showRowColHeaders="true">
      <selection sqref="A36:E36" activeCell="A36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02" t="s">
        <v>226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8" t="s">
        <v>5</v>
      </c>
      <c r="F2" s="8">
        <f>'Stavební rozpočet'!I2</f>
      </c>
      <c r="G2" s="4"/>
      <c r="H2" s="8" t="s">
        <v>289</v>
      </c>
      <c r="I2" s="9" t="s">
        <v>290</v>
      </c>
    </row>
    <row r="3" customHeight="true" ht="1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rozpočet'!C4</f>
      </c>
      <c r="D4" s="11"/>
      <c r="E4" s="16" t="s">
        <v>9</v>
      </c>
      <c r="F4" s="16">
        <f>'Stavební rozpočet'!I4</f>
      </c>
      <c r="G4" s="11"/>
      <c r="H4" s="16" t="s">
        <v>289</v>
      </c>
      <c r="I4" s="14" t="s">
        <v>50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11</v>
      </c>
      <c r="B6" s="11"/>
      <c r="C6" s="16">
        <f>'Stavební rozpočet'!C6</f>
      </c>
      <c r="D6" s="11"/>
      <c r="E6" s="16" t="s">
        <v>14</v>
      </c>
      <c r="F6" s="16">
        <f>'Stavební rozpočet'!I6</f>
      </c>
      <c r="G6" s="11"/>
      <c r="H6" s="16" t="s">
        <v>289</v>
      </c>
      <c r="I6" s="14" t="s">
        <v>50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rozpočet'!G4</f>
      </c>
      <c r="D8" s="11"/>
      <c r="E8" s="16" t="s">
        <v>13</v>
      </c>
      <c r="F8" s="16">
        <f>'Stavební rozpočet'!G6</f>
      </c>
      <c r="G8" s="11"/>
      <c r="H8" s="11" t="s">
        <v>291</v>
      </c>
      <c r="I8" s="103" t="n">
        <v>45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16</v>
      </c>
      <c r="B10" s="11"/>
      <c r="C10" s="16">
        <f>'Stavební rozpočet'!C8</f>
      </c>
      <c r="D10" s="11"/>
      <c r="E10" s="16" t="s">
        <v>19</v>
      </c>
      <c r="F10" s="16">
        <f>'Stavební rozpočet'!I8</f>
      </c>
      <c r="G10" s="11"/>
      <c r="H10" s="11" t="s">
        <v>292</v>
      </c>
      <c r="I10" s="104">
        <f>'Stavební rozpočet'!G8</f>
      </c>
    </row>
    <row r="11">
      <c r="A11" s="98"/>
      <c r="B11" s="99"/>
      <c r="C11" s="99"/>
      <c r="D11" s="99"/>
      <c r="E11" s="99"/>
      <c r="F11" s="99"/>
      <c r="G11" s="99"/>
      <c r="H11" s="99"/>
      <c r="I11" s="105"/>
    </row>
    <row r="13">
      <c r="A13" s="153" t="s">
        <v>333</v>
      </c>
      <c r="B13" s="153"/>
      <c r="C13" s="153"/>
      <c r="D13" s="153"/>
      <c r="E13" s="153"/>
    </row>
    <row r="14">
      <c r="A14" s="154" t="s">
        <v>334</v>
      </c>
      <c r="B14" s="155"/>
      <c r="C14" s="155"/>
      <c r="D14" s="155"/>
      <c r="E14" s="156"/>
      <c r="F14" s="157" t="s">
        <v>335</v>
      </c>
      <c r="G14" s="157" t="s">
        <v>336</v>
      </c>
      <c r="H14" s="157" t="s">
        <v>337</v>
      </c>
      <c r="I14" s="157" t="s">
        <v>335</v>
      </c>
    </row>
    <row r="15">
      <c r="A15" s="158" t="s">
        <v>302</v>
      </c>
      <c r="B15" s="159"/>
      <c r="C15" s="159"/>
      <c r="D15" s="159"/>
      <c r="E15" s="160"/>
      <c r="F15" s="161" t="n">
        <v>0</v>
      </c>
      <c r="G15" s="162" t="s">
        <v>50</v>
      </c>
      <c r="H15" s="162" t="s">
        <v>50</v>
      </c>
      <c r="I15" s="161">
        <f>F15</f>
      </c>
    </row>
    <row r="16">
      <c r="A16" s="158" t="s">
        <v>304</v>
      </c>
      <c r="B16" s="159"/>
      <c r="C16" s="159"/>
      <c r="D16" s="159"/>
      <c r="E16" s="160"/>
      <c r="F16" s="161" t="n">
        <v>0</v>
      </c>
      <c r="G16" s="162" t="s">
        <v>50</v>
      </c>
      <c r="H16" s="162" t="s">
        <v>50</v>
      </c>
      <c r="I16" s="161">
        <f>F16</f>
      </c>
    </row>
    <row r="17">
      <c r="A17" s="163" t="s">
        <v>307</v>
      </c>
      <c r="B17" s="164"/>
      <c r="C17" s="164"/>
      <c r="D17" s="164"/>
      <c r="E17" s="165"/>
      <c r="F17" s="166" t="n">
        <v>0</v>
      </c>
      <c r="G17" s="167" t="s">
        <v>50</v>
      </c>
      <c r="H17" s="167" t="s">
        <v>50</v>
      </c>
      <c r="I17" s="166">
        <f>F17</f>
      </c>
    </row>
    <row r="18">
      <c r="A18" s="168" t="s">
        <v>338</v>
      </c>
      <c r="B18" s="169"/>
      <c r="C18" s="169"/>
      <c r="D18" s="169"/>
      <c r="E18" s="170"/>
      <c r="F18" s="171" t="s">
        <v>50</v>
      </c>
      <c r="G18" s="172" t="s">
        <v>50</v>
      </c>
      <c r="H18" s="172" t="s">
        <v>50</v>
      </c>
      <c r="I18" s="173">
        <f>SUM(I15:I17)</f>
      </c>
    </row>
    <row r="20">
      <c r="A20" s="154" t="s">
        <v>299</v>
      </c>
      <c r="B20" s="155"/>
      <c r="C20" s="155"/>
      <c r="D20" s="155"/>
      <c r="E20" s="156"/>
      <c r="F20" s="157" t="s">
        <v>335</v>
      </c>
      <c r="G20" s="157" t="s">
        <v>336</v>
      </c>
      <c r="H20" s="157" t="s">
        <v>337</v>
      </c>
      <c r="I20" s="157" t="s">
        <v>335</v>
      </c>
    </row>
    <row r="21">
      <c r="A21" s="158" t="s">
        <v>303</v>
      </c>
      <c r="B21" s="159"/>
      <c r="C21" s="159"/>
      <c r="D21" s="159"/>
      <c r="E21" s="160"/>
      <c r="F21" s="161" t="n">
        <v>0</v>
      </c>
      <c r="G21" s="162" t="s">
        <v>50</v>
      </c>
      <c r="H21" s="162" t="s">
        <v>50</v>
      </c>
      <c r="I21" s="161">
        <f>F21</f>
      </c>
    </row>
    <row r="22">
      <c r="A22" s="158" t="s">
        <v>305</v>
      </c>
      <c r="B22" s="159"/>
      <c r="C22" s="159"/>
      <c r="D22" s="159"/>
      <c r="E22" s="160"/>
      <c r="F22" s="161" t="n">
        <v>0</v>
      </c>
      <c r="G22" s="162" t="s">
        <v>50</v>
      </c>
      <c r="H22" s="162" t="s">
        <v>50</v>
      </c>
      <c r="I22" s="161">
        <f>F22</f>
      </c>
    </row>
    <row r="23">
      <c r="A23" s="158" t="s">
        <v>308</v>
      </c>
      <c r="B23" s="159"/>
      <c r="C23" s="159"/>
      <c r="D23" s="159"/>
      <c r="E23" s="160"/>
      <c r="F23" s="161" t="n">
        <v>0</v>
      </c>
      <c r="G23" s="162" t="s">
        <v>50</v>
      </c>
      <c r="H23" s="162" t="s">
        <v>50</v>
      </c>
      <c r="I23" s="161">
        <f>F23</f>
      </c>
    </row>
    <row r="24">
      <c r="A24" s="158" t="s">
        <v>309</v>
      </c>
      <c r="B24" s="159"/>
      <c r="C24" s="159"/>
      <c r="D24" s="159"/>
      <c r="E24" s="160"/>
      <c r="F24" s="161" t="n">
        <v>0</v>
      </c>
      <c r="G24" s="162" t="s">
        <v>50</v>
      </c>
      <c r="H24" s="162" t="s">
        <v>50</v>
      </c>
      <c r="I24" s="161">
        <f>F24</f>
      </c>
    </row>
    <row r="25">
      <c r="A25" s="158" t="s">
        <v>311</v>
      </c>
      <c r="B25" s="159"/>
      <c r="C25" s="159"/>
      <c r="D25" s="159"/>
      <c r="E25" s="160"/>
      <c r="F25" s="161" t="n">
        <v>0</v>
      </c>
      <c r="G25" s="162" t="s">
        <v>50</v>
      </c>
      <c r="H25" s="162" t="s">
        <v>50</v>
      </c>
      <c r="I25" s="161">
        <f>F25</f>
      </c>
    </row>
    <row r="26">
      <c r="A26" s="163" t="s">
        <v>312</v>
      </c>
      <c r="B26" s="164"/>
      <c r="C26" s="164"/>
      <c r="D26" s="164"/>
      <c r="E26" s="165"/>
      <c r="F26" s="166" t="n">
        <v>0</v>
      </c>
      <c r="G26" s="167" t="s">
        <v>50</v>
      </c>
      <c r="H26" s="167" t="s">
        <v>50</v>
      </c>
      <c r="I26" s="166">
        <f>F26</f>
      </c>
    </row>
    <row r="27">
      <c r="A27" s="168" t="s">
        <v>339</v>
      </c>
      <c r="B27" s="169"/>
      <c r="C27" s="169"/>
      <c r="D27" s="169"/>
      <c r="E27" s="170"/>
      <c r="F27" s="171" t="s">
        <v>50</v>
      </c>
      <c r="G27" s="172" t="s">
        <v>50</v>
      </c>
      <c r="H27" s="172" t="s">
        <v>50</v>
      </c>
      <c r="I27" s="173">
        <f>SUM(I21:I26)</f>
      </c>
    </row>
    <row r="29">
      <c r="A29" s="174" t="s">
        <v>340</v>
      </c>
      <c r="B29" s="175"/>
      <c r="C29" s="175"/>
      <c r="D29" s="175"/>
      <c r="E29" s="176"/>
      <c r="F29" s="177">
        <f>I18+I27</f>
      </c>
      <c r="G29" s="178"/>
      <c r="H29" s="178"/>
      <c r="I29" s="179"/>
    </row>
    <row r="33">
      <c r="A33" s="153" t="s">
        <v>341</v>
      </c>
      <c r="B33" s="153"/>
      <c r="C33" s="153"/>
      <c r="D33" s="153"/>
      <c r="E33" s="153"/>
    </row>
    <row r="34">
      <c r="A34" s="154" t="s">
        <v>342</v>
      </c>
      <c r="B34" s="155"/>
      <c r="C34" s="155"/>
      <c r="D34" s="155"/>
      <c r="E34" s="156"/>
      <c r="F34" s="157" t="s">
        <v>335</v>
      </c>
      <c r="G34" s="157" t="s">
        <v>336</v>
      </c>
      <c r="H34" s="157" t="s">
        <v>337</v>
      </c>
      <c r="I34" s="157" t="s">
        <v>335</v>
      </c>
    </row>
    <row r="35">
      <c r="A35" s="163" t="s">
        <v>50</v>
      </c>
      <c r="B35" s="164"/>
      <c r="C35" s="164"/>
      <c r="D35" s="164"/>
      <c r="E35" s="165"/>
      <c r="F35" s="166" t="n">
        <v>0</v>
      </c>
      <c r="G35" s="167" t="s">
        <v>50</v>
      </c>
      <c r="H35" s="167" t="s">
        <v>50</v>
      </c>
      <c r="I35" s="166">
        <f>F35</f>
      </c>
    </row>
    <row r="36">
      <c r="A36" s="168" t="s">
        <v>343</v>
      </c>
      <c r="B36" s="169"/>
      <c r="C36" s="169"/>
      <c r="D36" s="169"/>
      <c r="E36" s="170"/>
      <c r="F36" s="171" t="s">
        <v>50</v>
      </c>
      <c r="G36" s="172" t="s">
        <v>50</v>
      </c>
      <c r="H36" s="172" t="s">
        <v>50</v>
      </c>
      <c r="I36" s="173">
        <f>SUM(I35:I35)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BB9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